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PB DECIMAUX DANS ADDITION\"/>
    </mc:Choice>
  </mc:AlternateContent>
  <xr:revisionPtr revIDLastSave="0" documentId="8_{ED5037A0-0C56-4A5C-BE12-2B4E38061E43}" xr6:coauthVersionLast="45" xr6:coauthVersionMax="45" xr10:uidLastSave="{00000000-0000-0000-0000-000000000000}"/>
  <bookViews>
    <workbookView xWindow="-120" yWindow="-120" windowWidth="20730" windowHeight="11160" firstSheet="5" activeTab="7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MJGES01_00028_2" sheetId="1" r:id="rId7"/>
    <sheet name="Grille_Tarifs_Modulable" sheetId="8" r:id="rId8"/>
    <sheet name="Table_indices_Taxes_Alcool" sheetId="9" r:id="rId9"/>
    <sheet name="Références_Sélections_Champs" sheetId="10" r:id="rId10"/>
    <sheet name="Feuil6" sheetId="11" r:id="rId11"/>
  </sheets>
  <definedNames>
    <definedName name="_xlnm._FilterDatabase" localSheetId="10" hidden="1">Feuil6!$E$4:$E$1912</definedName>
    <definedName name="_xlnm._FilterDatabase" localSheetId="7" hidden="1">Grille_Tarifs_Modulable!$I$10:$I$20</definedName>
    <definedName name="_xlnm._FilterDatabase" localSheetId="6" hidden="1">MJGES01_00028_2!$B$10:$B$84</definedName>
    <definedName name="_xlcn.WorksheetConnection_EXCELPRATIQUESOUCISAJOUTDONNEESDATES2016201720191231.xlsxTableau11" hidden="1">Tableau1[]</definedName>
    <definedName name="Désignation_Réfs">Tableau7[Colonne1]</definedName>
    <definedName name="MaLISTE">OFFSET(Grille_Tarifs_Modulable!$R$10,,,COUNTIF(Grille_Tarifs_Modulable!$C:$C,"&gt;&lt;"))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16" r:id="rId12"/>
    <pivotCache cacheId="17" r:id="rId13"/>
    <pivotCache cacheId="18" r:id="rId14"/>
    <pivotCache cacheId="19" r:id="rId15"/>
    <pivotCache cacheId="20" r:id="rId16"/>
    <pivotCache cacheId="21" r:id="rId17"/>
  </pivotCaches>
  <extLst>
    <ext xmlns:x14="http://schemas.microsoft.com/office/spreadsheetml/2009/9/main" uri="{876F7934-8845-4945-9796-88D515C7AA90}">
      <x14:pivotCaches>
        <pivotCache cacheId="22" r:id="rId18"/>
        <pivotCache cacheId="23" r:id="rId19"/>
        <pivotCache cacheId="24" r:id="rId20"/>
      </x14:pivotCaches>
    </ext>
    <ext xmlns:x14="http://schemas.microsoft.com/office/spreadsheetml/2009/9/main" uri="{BBE1A952-AA13-448e-AADC-164F8A28A991}">
      <x14:slicerCaches>
        <x14:slicerCache r:id="rId21"/>
        <x14:slicerCache r:id="rId22"/>
        <x14:slicerCache r:id="rId23"/>
        <x14:slicerCache r:id="rId2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7" i="8" l="1"/>
  <c r="O1938" i="1" l="1"/>
  <c r="K1933" i="1" a="1"/>
  <c r="K1933" i="1" s="1"/>
  <c r="L1933" i="1" s="1"/>
  <c r="O1933" i="1" s="1"/>
  <c r="K1934" i="1" a="1"/>
  <c r="K1934" i="1" s="1"/>
  <c r="L1934" i="1" s="1"/>
  <c r="O1934" i="1" s="1"/>
  <c r="K1935" i="1" a="1"/>
  <c r="K1935" i="1" s="1"/>
  <c r="L1935" i="1" s="1"/>
  <c r="O1935" i="1" s="1"/>
  <c r="R1933" i="1"/>
  <c r="R1934" i="1"/>
  <c r="R1935" i="1"/>
  <c r="K1931" i="1" a="1"/>
  <c r="K1931" i="1" s="1"/>
  <c r="L1931" i="1" s="1"/>
  <c r="O1931" i="1" s="1"/>
  <c r="K1932" i="1" a="1"/>
  <c r="K1932" i="1" s="1"/>
  <c r="L1932" i="1" s="1"/>
  <c r="O1932" i="1" s="1"/>
  <c r="R1931" i="1"/>
  <c r="R1932" i="1"/>
  <c r="K1930" i="1" a="1"/>
  <c r="K1930" i="1" s="1"/>
  <c r="L1930" i="1" s="1"/>
  <c r="O1930" i="1" s="1"/>
  <c r="R1930" i="1"/>
  <c r="K1926" i="1" a="1"/>
  <c r="K1926" i="1" s="1"/>
  <c r="L1926" i="1" s="1"/>
  <c r="O1926" i="1" s="1"/>
  <c r="K1927" i="1" a="1"/>
  <c r="K1927" i="1" s="1"/>
  <c r="L1927" i="1" s="1"/>
  <c r="O1927" i="1" s="1"/>
  <c r="K1928" i="1" a="1"/>
  <c r="K1928" i="1" s="1"/>
  <c r="L1928" i="1" s="1"/>
  <c r="O1928" i="1" s="1"/>
  <c r="K1929" i="1" a="1"/>
  <c r="K1929" i="1" s="1"/>
  <c r="L1929" i="1" s="1"/>
  <c r="O1929" i="1" s="1"/>
  <c r="R1926" i="1"/>
  <c r="R1927" i="1"/>
  <c r="R1928" i="1"/>
  <c r="R1929" i="1"/>
  <c r="K1925" i="1" a="1"/>
  <c r="K1925" i="1" s="1"/>
  <c r="L1925" i="1" s="1"/>
  <c r="O1925" i="1" s="1"/>
  <c r="R1925" i="1"/>
  <c r="N1939" i="1" l="1"/>
  <c r="M1931" i="1"/>
  <c r="P1931" i="1" s="1"/>
  <c r="M1939" i="1"/>
  <c r="M1935" i="1"/>
  <c r="P1935" i="1" s="1"/>
  <c r="M1933" i="1"/>
  <c r="P1933" i="1" s="1"/>
  <c r="M1934" i="1"/>
  <c r="P1934" i="1" s="1"/>
  <c r="M1932" i="1"/>
  <c r="P1932" i="1" s="1"/>
  <c r="M1930" i="1"/>
  <c r="P1930" i="1" s="1"/>
  <c r="M1928" i="1"/>
  <c r="P1928" i="1" s="1"/>
  <c r="M1926" i="1"/>
  <c r="P1926" i="1" s="1"/>
  <c r="M1929" i="1"/>
  <c r="P1929" i="1" s="1"/>
  <c r="M1927" i="1"/>
  <c r="P1927" i="1" s="1"/>
  <c r="M1925" i="1"/>
  <c r="P1925" i="1" s="1"/>
  <c r="K1916" i="1" l="1" a="1"/>
  <c r="K1916" i="1" s="1"/>
  <c r="L1916" i="1" s="1"/>
  <c r="O1916" i="1" s="1"/>
  <c r="R1916" i="1"/>
  <c r="K1924" i="1" a="1"/>
  <c r="K1924" i="1" s="1"/>
  <c r="L1924" i="1" s="1"/>
  <c r="O1924" i="1" s="1"/>
  <c r="R1924" i="1"/>
  <c r="R370" i="1"/>
  <c r="R1024" i="1"/>
  <c r="R582" i="1"/>
  <c r="R675" i="1"/>
  <c r="R1475" i="1"/>
  <c r="R336" i="1"/>
  <c r="R337" i="1"/>
  <c r="R359" i="1"/>
  <c r="R427" i="1"/>
  <c r="R488" i="1"/>
  <c r="R532" i="1"/>
  <c r="R570" i="1"/>
  <c r="R605" i="1"/>
  <c r="R616" i="1"/>
  <c r="R617" i="1"/>
  <c r="R656" i="1"/>
  <c r="R665" i="1"/>
  <c r="R686" i="1"/>
  <c r="R693" i="1"/>
  <c r="R746" i="1"/>
  <c r="R790" i="1"/>
  <c r="R808" i="1"/>
  <c r="R840" i="1"/>
  <c r="R866" i="1"/>
  <c r="R882" i="1"/>
  <c r="R899" i="1"/>
  <c r="R932" i="1"/>
  <c r="R948" i="1"/>
  <c r="R985" i="1"/>
  <c r="R990" i="1"/>
  <c r="R1007" i="1"/>
  <c r="R1029" i="1"/>
  <c r="R1045" i="1"/>
  <c r="R1067" i="1"/>
  <c r="R1068" i="1"/>
  <c r="R1075" i="1"/>
  <c r="R1112" i="1"/>
  <c r="R1220" i="1"/>
  <c r="R1238" i="1"/>
  <c r="R1255" i="1"/>
  <c r="R1271" i="1"/>
  <c r="R1272" i="1"/>
  <c r="R1303" i="1"/>
  <c r="R1371" i="1"/>
  <c r="R1372" i="1"/>
  <c r="R1439" i="1"/>
  <c r="R1491" i="1"/>
  <c r="R1492" i="1"/>
  <c r="R1542" i="1"/>
  <c r="R1552" i="1"/>
  <c r="R1567" i="1"/>
  <c r="R1634" i="1"/>
  <c r="R1638" i="1"/>
  <c r="R1668" i="1"/>
  <c r="R1708" i="1"/>
  <c r="R1782" i="1"/>
  <c r="R1812" i="1"/>
  <c r="R1813" i="1"/>
  <c r="R1814" i="1"/>
  <c r="R1845" i="1"/>
  <c r="R1892" i="1"/>
  <c r="R1281" i="1"/>
  <c r="R1901" i="1"/>
  <c r="R1853" i="1"/>
  <c r="R960" i="1"/>
  <c r="R1008" i="1"/>
  <c r="R867" i="1"/>
  <c r="R1577" i="1"/>
  <c r="R1324" i="1"/>
  <c r="R1354" i="1"/>
  <c r="R1366" i="1"/>
  <c r="R1635" i="1"/>
  <c r="R1902" i="1"/>
  <c r="R1909" i="1"/>
  <c r="R305" i="1"/>
  <c r="R747" i="1"/>
  <c r="R933" i="1"/>
  <c r="R934" i="1"/>
  <c r="R777" i="1"/>
  <c r="R141" i="1"/>
  <c r="R55" i="1"/>
  <c r="R306" i="1"/>
  <c r="R541" i="1"/>
  <c r="R542" i="1"/>
  <c r="R618" i="1"/>
  <c r="R817" i="1"/>
  <c r="R828" i="1"/>
  <c r="R1543" i="1"/>
  <c r="R86" i="1"/>
  <c r="R457" i="1"/>
  <c r="R1652" i="1"/>
  <c r="R3" i="1"/>
  <c r="R13" i="1"/>
  <c r="R69" i="1"/>
  <c r="R95" i="1"/>
  <c r="R101" i="1"/>
  <c r="R135" i="1"/>
  <c r="R136" i="1"/>
  <c r="R338" i="1"/>
  <c r="R404" i="1"/>
  <c r="R418" i="1"/>
  <c r="R599" i="1"/>
  <c r="R659" i="1"/>
  <c r="R687" i="1"/>
  <c r="R688" i="1"/>
  <c r="R818" i="1"/>
  <c r="R829" i="1"/>
  <c r="R830" i="1"/>
  <c r="R831" i="1"/>
  <c r="R872" i="1"/>
  <c r="R906" i="1"/>
  <c r="R961" i="1"/>
  <c r="R1030" i="1"/>
  <c r="R1046" i="1"/>
  <c r="R1069" i="1"/>
  <c r="R1070" i="1"/>
  <c r="R1123" i="1"/>
  <c r="R1142" i="1"/>
  <c r="R1175" i="1"/>
  <c r="R1239" i="1"/>
  <c r="R1273" i="1"/>
  <c r="R1415" i="1"/>
  <c r="R1426" i="1"/>
  <c r="R1440" i="1"/>
  <c r="R1461" i="1"/>
  <c r="R1517" i="1"/>
  <c r="R1518" i="1"/>
  <c r="R1591" i="1"/>
  <c r="R1622" i="1"/>
  <c r="R1709" i="1"/>
  <c r="R1832" i="1"/>
  <c r="R371" i="1"/>
  <c r="R458" i="1"/>
  <c r="R524" i="1"/>
  <c r="R606" i="1"/>
  <c r="R629" i="1"/>
  <c r="R1615" i="1"/>
  <c r="R459" i="1"/>
  <c r="R360" i="1"/>
  <c r="R622" i="1"/>
  <c r="R628" i="1"/>
  <c r="R460" i="1"/>
  <c r="R87" i="1"/>
  <c r="R170" i="1"/>
  <c r="R202" i="1"/>
  <c r="R1009" i="1"/>
  <c r="R405" i="1"/>
  <c r="R571" i="1"/>
  <c r="R712" i="1"/>
  <c r="R868" i="1"/>
  <c r="R1058" i="1"/>
  <c r="R1124" i="1"/>
  <c r="R1176" i="1"/>
  <c r="R1377" i="1"/>
  <c r="R1599" i="1"/>
  <c r="R1616" i="1"/>
  <c r="R1623" i="1"/>
  <c r="R1795" i="1"/>
  <c r="R1578" i="1"/>
  <c r="R1689" i="1"/>
  <c r="R372" i="1"/>
  <c r="R461" i="1"/>
  <c r="R462" i="1"/>
  <c r="R765" i="1"/>
  <c r="R1113" i="1"/>
  <c r="R22" i="1"/>
  <c r="R118" i="1"/>
  <c r="R230" i="1"/>
  <c r="R241" i="1"/>
  <c r="R273" i="1"/>
  <c r="R282" i="1"/>
  <c r="R283" i="1"/>
  <c r="R318" i="1"/>
  <c r="R339" i="1"/>
  <c r="R406" i="1"/>
  <c r="R442" i="1"/>
  <c r="R453" i="1"/>
  <c r="R454" i="1"/>
  <c r="R525" i="1"/>
  <c r="R623" i="1"/>
  <c r="R753" i="1"/>
  <c r="R772" i="1"/>
  <c r="R873" i="1"/>
  <c r="R986" i="1"/>
  <c r="R1143" i="1"/>
  <c r="R1144" i="1"/>
  <c r="R1168" i="1"/>
  <c r="R1282" i="1"/>
  <c r="R1406" i="1"/>
  <c r="R1427" i="1"/>
  <c r="R1739" i="1"/>
  <c r="R149" i="1"/>
  <c r="R43" i="1"/>
  <c r="R88" i="1"/>
  <c r="R142" i="1"/>
  <c r="R6" i="1"/>
  <c r="R299" i="1"/>
  <c r="R428" i="1"/>
  <c r="R472" i="1"/>
  <c r="R500" i="1"/>
  <c r="R510" i="1"/>
  <c r="R533" i="1"/>
  <c r="R589" i="1"/>
  <c r="R650" i="1"/>
  <c r="R657" i="1"/>
  <c r="R713" i="1"/>
  <c r="R730" i="1"/>
  <c r="R850" i="1"/>
  <c r="R851" i="1"/>
  <c r="R874" i="1"/>
  <c r="R887" i="1"/>
  <c r="R888" i="1"/>
  <c r="R918" i="1"/>
  <c r="R998" i="1"/>
  <c r="R1010" i="1"/>
  <c r="R1011" i="1"/>
  <c r="R1125" i="1"/>
  <c r="R1240" i="1"/>
  <c r="R1251" i="1"/>
  <c r="R1346" i="1"/>
  <c r="R1462" i="1"/>
  <c r="R1600" i="1"/>
  <c r="R1740" i="1"/>
  <c r="R1903" i="1"/>
  <c r="R158" i="1"/>
  <c r="R191" i="1"/>
  <c r="R181" i="1"/>
  <c r="R219" i="1"/>
  <c r="R220" i="1"/>
  <c r="R203" i="1"/>
  <c r="R182" i="1"/>
  <c r="R351" i="1"/>
  <c r="R228" i="1"/>
  <c r="R183" i="1"/>
  <c r="R184" i="1"/>
  <c r="R204" i="1"/>
  <c r="R210" i="1"/>
  <c r="R221" i="1"/>
  <c r="R246" i="1"/>
  <c r="R222" i="1"/>
  <c r="R289" i="1"/>
  <c r="R262" i="1"/>
  <c r="R1750" i="1"/>
  <c r="R1311" i="1"/>
  <c r="R1025" i="1"/>
  <c r="R583" i="1"/>
  <c r="R676" i="1"/>
  <c r="R1476" i="1"/>
  <c r="R1562" i="1"/>
  <c r="R274" i="1"/>
  <c r="R275" i="1"/>
  <c r="R307" i="1"/>
  <c r="R340" i="1"/>
  <c r="R361" i="1"/>
  <c r="R438" i="1"/>
  <c r="R451" i="1"/>
  <c r="R463" i="1"/>
  <c r="R473" i="1"/>
  <c r="R474" i="1"/>
  <c r="R483" i="1"/>
  <c r="R489" i="1"/>
  <c r="R501" i="1"/>
  <c r="R511" i="1"/>
  <c r="R572" i="1"/>
  <c r="R619" i="1"/>
  <c r="R714" i="1"/>
  <c r="R766" i="1"/>
  <c r="R791" i="1"/>
  <c r="R913" i="1"/>
  <c r="R915" i="1"/>
  <c r="R935" i="1"/>
  <c r="R936" i="1"/>
  <c r="R962" i="1"/>
  <c r="R987" i="1"/>
  <c r="R991" i="1"/>
  <c r="R1047" i="1"/>
  <c r="R1053" i="1"/>
  <c r="R1059" i="1"/>
  <c r="R1082" i="1"/>
  <c r="R1114" i="1"/>
  <c r="R1115" i="1"/>
  <c r="R1126" i="1"/>
  <c r="R1127" i="1"/>
  <c r="R1145" i="1"/>
  <c r="R1160" i="1"/>
  <c r="R1161" i="1"/>
  <c r="R1210" i="1"/>
  <c r="R1241" i="1"/>
  <c r="R1256" i="1"/>
  <c r="R1274" i="1"/>
  <c r="R1275" i="1"/>
  <c r="R1294" i="1"/>
  <c r="R1316" i="1"/>
  <c r="R1317" i="1"/>
  <c r="R1327" i="1"/>
  <c r="R1350" i="1"/>
  <c r="R1359" i="1"/>
  <c r="R1382" i="1"/>
  <c r="R1399" i="1"/>
  <c r="R1407" i="1"/>
  <c r="R1419" i="1"/>
  <c r="R1441" i="1"/>
  <c r="R1452" i="1"/>
  <c r="R1463" i="1"/>
  <c r="R1493" i="1"/>
  <c r="R1494" i="1"/>
  <c r="R1495" i="1"/>
  <c r="R1519" i="1"/>
  <c r="R1544" i="1"/>
  <c r="R1553" i="1"/>
  <c r="R1554" i="1"/>
  <c r="R1568" i="1"/>
  <c r="R1592" i="1"/>
  <c r="R1601" i="1"/>
  <c r="R1636" i="1"/>
  <c r="R1678" i="1"/>
  <c r="R1710" i="1"/>
  <c r="R1711" i="1"/>
  <c r="R1712" i="1"/>
  <c r="R1728" i="1"/>
  <c r="R1741" i="1"/>
  <c r="R1783" i="1"/>
  <c r="R1790" i="1"/>
  <c r="R1815" i="1"/>
  <c r="R1833" i="1"/>
  <c r="R1283" i="1"/>
  <c r="R1854" i="1"/>
  <c r="R110" i="1"/>
  <c r="R963" i="1"/>
  <c r="R1012" i="1"/>
  <c r="R1116" i="1"/>
  <c r="R1679" i="1"/>
  <c r="R1221" i="1"/>
  <c r="R1508" i="1"/>
  <c r="R263" i="1"/>
  <c r="R1048" i="1"/>
  <c r="R159" i="1"/>
  <c r="R196" i="1"/>
  <c r="R264" i="1"/>
  <c r="R492" i="1"/>
  <c r="R1522" i="1"/>
  <c r="R205" i="1"/>
  <c r="R1225" i="1"/>
  <c r="R534" i="1"/>
  <c r="R167" i="1"/>
  <c r="R544" i="1"/>
  <c r="R1186" i="1"/>
  <c r="R1187" i="1"/>
  <c r="R223" i="1"/>
  <c r="R535" i="1"/>
  <c r="R1335" i="1"/>
  <c r="R1421" i="1"/>
  <c r="R365" i="1"/>
  <c r="R382" i="1"/>
  <c r="R514" i="1"/>
  <c r="R624" i="1"/>
  <c r="R536" i="1"/>
  <c r="R971" i="1"/>
  <c r="R45" i="1"/>
  <c r="R625" i="1"/>
  <c r="R1496" i="1"/>
  <c r="R1910" i="1"/>
  <c r="R515" i="1"/>
  <c r="R383" i="1"/>
  <c r="R795" i="1"/>
  <c r="R516" i="1"/>
  <c r="R517" i="1"/>
  <c r="R518" i="1"/>
  <c r="R1226" i="1"/>
  <c r="R77" i="1"/>
  <c r="R972" i="1"/>
  <c r="R547" i="1"/>
  <c r="R1188" i="1"/>
  <c r="R74" i="1"/>
  <c r="R575" i="1"/>
  <c r="R407" i="1"/>
  <c r="R267" i="1"/>
  <c r="R206" i="1"/>
  <c r="R626" i="1"/>
  <c r="R548" i="1"/>
  <c r="R1189" i="1"/>
  <c r="R964" i="1"/>
  <c r="R1227" i="1"/>
  <c r="R555" i="1"/>
  <c r="R1190" i="1"/>
  <c r="R402" i="1"/>
  <c r="R193" i="1"/>
  <c r="R651" i="1"/>
  <c r="R979" i="1"/>
  <c r="R965" i="1"/>
  <c r="R1191" i="1"/>
  <c r="R384" i="1"/>
  <c r="R185" i="1"/>
  <c r="R973" i="1"/>
  <c r="R1192" i="1"/>
  <c r="R1530" i="1"/>
  <c r="R186" i="1"/>
  <c r="R796" i="1"/>
  <c r="R1422" i="1"/>
  <c r="R413" i="1"/>
  <c r="R576" i="1"/>
  <c r="R667" i="1"/>
  <c r="R443" i="1"/>
  <c r="R229" i="1"/>
  <c r="R403" i="1"/>
  <c r="R150" i="1"/>
  <c r="R636" i="1"/>
  <c r="R1193" i="1"/>
  <c r="R143" i="1"/>
  <c r="R247" i="1"/>
  <c r="R40" i="1"/>
  <c r="R153" i="1"/>
  <c r="R966" i="1"/>
  <c r="R1194" i="1"/>
  <c r="R852" i="1"/>
  <c r="R907" i="1"/>
  <c r="R17" i="1"/>
  <c r="R440" i="1"/>
  <c r="R408" i="1"/>
  <c r="R719" i="1"/>
  <c r="R78" i="1"/>
  <c r="R79" i="1"/>
  <c r="R1523" i="1"/>
  <c r="R46" i="1"/>
  <c r="R385" i="1"/>
  <c r="R519" i="1"/>
  <c r="R797" i="1"/>
  <c r="R1195" i="1"/>
  <c r="R225" i="1"/>
  <c r="R444" i="1"/>
  <c r="R560" i="1"/>
  <c r="R386" i="1"/>
  <c r="R387" i="1"/>
  <c r="R388" i="1"/>
  <c r="R389" i="1"/>
  <c r="R390" i="1"/>
  <c r="R391" i="1"/>
  <c r="R137" i="1"/>
  <c r="R545" i="1"/>
  <c r="R144" i="1"/>
  <c r="R1228" i="1"/>
  <c r="R520" i="1"/>
  <c r="R392" i="1"/>
  <c r="R395" i="1"/>
  <c r="R397" i="1"/>
  <c r="R637" i="1"/>
  <c r="R409" i="1"/>
  <c r="R410" i="1"/>
  <c r="R211" i="1"/>
  <c r="R549" i="1"/>
  <c r="R638" i="1"/>
  <c r="R1284" i="1"/>
  <c r="R1602" i="1"/>
  <c r="R550" i="1"/>
  <c r="R521" i="1"/>
  <c r="R633" i="1"/>
  <c r="R639" i="1"/>
  <c r="R640" i="1"/>
  <c r="R641" i="1"/>
  <c r="R642" i="1"/>
  <c r="R1196" i="1"/>
  <c r="R411" i="1"/>
  <c r="R1248" i="1"/>
  <c r="R853" i="1"/>
  <c r="R854" i="1"/>
  <c r="R967" i="1"/>
  <c r="R2" i="1"/>
  <c r="R561" i="1"/>
  <c r="R417" i="1"/>
  <c r="R974" i="1"/>
  <c r="R975" i="1"/>
  <c r="R551" i="1"/>
  <c r="R855" i="1"/>
  <c r="R976" i="1"/>
  <c r="R977" i="1"/>
  <c r="R1197" i="1"/>
  <c r="R1198" i="1"/>
  <c r="R1199" i="1"/>
  <c r="R1423" i="1"/>
  <c r="R431" i="1"/>
  <c r="R151" i="1"/>
  <c r="R552" i="1"/>
  <c r="R643" i="1"/>
  <c r="R1200" i="1"/>
  <c r="R1201" i="1"/>
  <c r="R856" i="1"/>
  <c r="R1202" i="1"/>
  <c r="R1229" i="1"/>
  <c r="R1230" i="1"/>
  <c r="R1232" i="1"/>
  <c r="R1287" i="1"/>
  <c r="R1336" i="1"/>
  <c r="R1337" i="1"/>
  <c r="R1343" i="1"/>
  <c r="R1497" i="1"/>
  <c r="R1911" i="1"/>
  <c r="R1912" i="1"/>
  <c r="R522" i="1"/>
  <c r="R546" i="1"/>
  <c r="R553" i="1"/>
  <c r="R4" i="1"/>
  <c r="R644" i="1"/>
  <c r="R645" i="1"/>
  <c r="R646" i="1"/>
  <c r="R647" i="1"/>
  <c r="R857" i="1"/>
  <c r="R968" i="1"/>
  <c r="R268" i="1"/>
  <c r="R554" i="1"/>
  <c r="R226" i="1"/>
  <c r="R248" i="1"/>
  <c r="R1203" i="1"/>
  <c r="R212" i="1"/>
  <c r="R1913" i="1"/>
  <c r="R1524" i="1"/>
  <c r="R1663" i="1"/>
  <c r="R1569" i="1"/>
  <c r="R1713" i="1"/>
  <c r="R1579" i="1"/>
  <c r="R1498" i="1"/>
  <c r="R1580" i="1"/>
  <c r="R1531" i="1"/>
  <c r="R1714" i="1"/>
  <c r="R1581" i="1"/>
  <c r="R1624" i="1"/>
  <c r="R1603" i="1"/>
  <c r="R1715" i="1"/>
  <c r="R1754" i="1"/>
  <c r="R1816" i="1"/>
  <c r="R1755" i="1"/>
  <c r="R1582" i="1"/>
  <c r="R1453" i="1"/>
  <c r="R1716" i="1"/>
  <c r="R1583" i="1"/>
  <c r="R1532" i="1"/>
  <c r="R1878" i="1"/>
  <c r="R1879" i="1"/>
  <c r="R1525" i="1"/>
  <c r="R1625" i="1"/>
  <c r="R1680" i="1"/>
  <c r="R1533" i="1"/>
  <c r="R1424" i="1"/>
  <c r="R1499" i="1"/>
  <c r="R1880" i="1"/>
  <c r="R1681" i="1"/>
  <c r="R1456" i="1"/>
  <c r="R1526" i="1"/>
  <c r="R1534" i="1"/>
  <c r="R1604" i="1"/>
  <c r="R1756" i="1"/>
  <c r="R1527" i="1"/>
  <c r="R1584" i="1"/>
  <c r="R1585" i="1"/>
  <c r="R1500" i="1"/>
  <c r="R1528" i="1"/>
  <c r="R1529" i="1"/>
  <c r="R1605" i="1"/>
  <c r="R1606" i="1"/>
  <c r="R1658" i="1"/>
  <c r="R1664" i="1"/>
  <c r="R1817" i="1"/>
  <c r="R1881" i="1"/>
  <c r="R1682" i="1"/>
  <c r="R1683" i="1"/>
  <c r="R1717" i="1"/>
  <c r="R1718" i="1"/>
  <c r="R1725" i="1"/>
  <c r="R1730" i="1"/>
  <c r="R1757" i="1"/>
  <c r="R1758" i="1"/>
  <c r="R1759" i="1"/>
  <c r="R1786" i="1"/>
  <c r="R1818" i="1"/>
  <c r="R1819" i="1"/>
  <c r="R1871" i="1"/>
  <c r="R1914" i="1"/>
  <c r="R1535" i="1"/>
  <c r="R1607" i="1"/>
  <c r="R1719" i="1"/>
  <c r="R1882" i="1"/>
  <c r="R171" i="1"/>
  <c r="R207" i="1"/>
  <c r="R373" i="1"/>
  <c r="R584" i="1"/>
  <c r="R677" i="1"/>
  <c r="R1477" i="1"/>
  <c r="R1563" i="1"/>
  <c r="R1285" i="1"/>
  <c r="R1855" i="1"/>
  <c r="R1162" i="1"/>
  <c r="R869" i="1"/>
  <c r="R236" i="1"/>
  <c r="R276" i="1"/>
  <c r="R341" i="1"/>
  <c r="R362" i="1"/>
  <c r="R439" i="1"/>
  <c r="R502" i="1"/>
  <c r="R512" i="1"/>
  <c r="R573" i="1"/>
  <c r="R590" i="1"/>
  <c r="R607" i="1"/>
  <c r="R620" i="1"/>
  <c r="R715" i="1"/>
  <c r="R731" i="1"/>
  <c r="R767" i="1"/>
  <c r="R809" i="1"/>
  <c r="R841" i="1"/>
  <c r="R914" i="1"/>
  <c r="R937" i="1"/>
  <c r="R938" i="1"/>
  <c r="R939" i="1"/>
  <c r="R969" i="1"/>
  <c r="R988" i="1"/>
  <c r="R992" i="1"/>
  <c r="R1013" i="1"/>
  <c r="R1049" i="1"/>
  <c r="R1060" i="1"/>
  <c r="R1083" i="1"/>
  <c r="R1117" i="1"/>
  <c r="R1128" i="1"/>
  <c r="R1129" i="1"/>
  <c r="R1211" i="1"/>
  <c r="R1242" i="1"/>
  <c r="R1257" i="1"/>
  <c r="R1276" i="1"/>
  <c r="R1318" i="1"/>
  <c r="R1328" i="1"/>
  <c r="R1360" i="1"/>
  <c r="R1383" i="1"/>
  <c r="R1408" i="1"/>
  <c r="R1420" i="1"/>
  <c r="R1442" i="1"/>
  <c r="R1465" i="1"/>
  <c r="R1545" i="1"/>
  <c r="R1555" i="1"/>
  <c r="R1608" i="1"/>
  <c r="R1617" i="1"/>
  <c r="R1620" i="1"/>
  <c r="R1637" i="1"/>
  <c r="R1656" i="1"/>
  <c r="R1720" i="1"/>
  <c r="R1721" i="1"/>
  <c r="R1722" i="1"/>
  <c r="R1723" i="1"/>
  <c r="R1729" i="1"/>
  <c r="R1742" i="1"/>
  <c r="R1784" i="1"/>
  <c r="R1791" i="1"/>
  <c r="R1796" i="1"/>
  <c r="R1820" i="1"/>
  <c r="R1866" i="1"/>
  <c r="R1893" i="1"/>
  <c r="R1556" i="1"/>
  <c r="R1872" i="1"/>
  <c r="R1334" i="1"/>
  <c r="R252" i="1"/>
  <c r="R237" i="1"/>
  <c r="R666" i="1"/>
  <c r="R678" i="1"/>
  <c r="R694" i="1"/>
  <c r="R578" i="1"/>
  <c r="R165" i="1"/>
  <c r="R160" i="1"/>
  <c r="R18" i="1"/>
  <c r="R19" i="1"/>
  <c r="R20" i="1"/>
  <c r="R26" i="1"/>
  <c r="R27" i="1"/>
  <c r="R28" i="1"/>
  <c r="R253" i="1"/>
  <c r="R1690" i="1"/>
  <c r="R56" i="1"/>
  <c r="R57" i="1"/>
  <c r="R102" i="1"/>
  <c r="R103" i="1"/>
  <c r="R242" i="1"/>
  <c r="R277" i="1"/>
  <c r="R290" i="1"/>
  <c r="R300" i="1"/>
  <c r="R342" i="1"/>
  <c r="R344" i="1"/>
  <c r="R345" i="1"/>
  <c r="R363" i="1"/>
  <c r="R416" i="1"/>
  <c r="R452" i="1"/>
  <c r="R455" i="1"/>
  <c r="R456" i="1"/>
  <c r="R526" i="1"/>
  <c r="R698" i="1"/>
  <c r="R44" i="1"/>
  <c r="R940" i="1"/>
  <c r="R89" i="1"/>
  <c r="R111" i="1"/>
  <c r="R197" i="1"/>
  <c r="R14" i="1"/>
  <c r="R58" i="1"/>
  <c r="R104" i="1"/>
  <c r="R105" i="1"/>
  <c r="R119" i="1"/>
  <c r="R123" i="1"/>
  <c r="R129" i="1"/>
  <c r="R278" i="1"/>
  <c r="R308" i="1"/>
  <c r="R608" i="1"/>
  <c r="R112" i="1"/>
  <c r="R166" i="1"/>
  <c r="R198" i="1"/>
  <c r="R15" i="1"/>
  <c r="R59" i="1"/>
  <c r="R60" i="1"/>
  <c r="R106" i="1"/>
  <c r="R107" i="1"/>
  <c r="R124" i="1"/>
  <c r="R130" i="1"/>
  <c r="R279" i="1"/>
  <c r="R309" i="1"/>
  <c r="R310" i="1"/>
  <c r="R343" i="1"/>
  <c r="R574" i="1"/>
  <c r="R609" i="1"/>
  <c r="R941" i="1"/>
  <c r="R367" i="1"/>
  <c r="R1915" i="1"/>
  <c r="R1917" i="1"/>
  <c r="R1918" i="1"/>
  <c r="R1919" i="1"/>
  <c r="R1920" i="1"/>
  <c r="R1921" i="1"/>
  <c r="R1922" i="1"/>
  <c r="R1923" i="1"/>
  <c r="R266" i="1"/>
  <c r="R380" i="1"/>
  <c r="R180" i="1"/>
  <c r="R381" i="1"/>
  <c r="R16" i="1"/>
  <c r="R218" i="1"/>
  <c r="R208" i="1"/>
  <c r="R245" i="1"/>
  <c r="R209" i="1"/>
  <c r="R1834" i="1"/>
  <c r="R1835" i="1"/>
  <c r="R1836" i="1"/>
  <c r="R670" i="1"/>
  <c r="R1471" i="1"/>
  <c r="R1560" i="1"/>
  <c r="R121" i="1"/>
  <c r="R328" i="1"/>
  <c r="R329" i="1"/>
  <c r="R355" i="1"/>
  <c r="R423" i="1"/>
  <c r="R435" i="1"/>
  <c r="R464" i="1"/>
  <c r="R479" i="1"/>
  <c r="R568" i="1"/>
  <c r="R602" i="1"/>
  <c r="R614" i="1"/>
  <c r="R707" i="1"/>
  <c r="R787" i="1"/>
  <c r="R805" i="1"/>
  <c r="R838" i="1"/>
  <c r="R910" i="1"/>
  <c r="R981" i="1"/>
  <c r="R1055" i="1"/>
  <c r="R1080" i="1"/>
  <c r="R1090" i="1"/>
  <c r="R1234" i="1"/>
  <c r="R1357" i="1"/>
  <c r="R1374" i="1"/>
  <c r="R1393" i="1"/>
  <c r="R1403" i="1"/>
  <c r="R1418" i="1"/>
  <c r="R1444" i="1"/>
  <c r="R1445" i="1"/>
  <c r="R1446" i="1"/>
  <c r="R1539" i="1"/>
  <c r="R1695" i="1"/>
  <c r="R1822" i="1"/>
  <c r="R1858" i="1"/>
  <c r="R1278" i="1"/>
  <c r="R1847" i="1"/>
  <c r="R108" i="1"/>
  <c r="R154" i="1"/>
  <c r="R194" i="1"/>
  <c r="R259" i="1"/>
  <c r="R1768" i="1"/>
  <c r="R1769" i="1"/>
  <c r="R923" i="1"/>
  <c r="R1051" i="1"/>
  <c r="R1091" i="1"/>
  <c r="R1092" i="1"/>
  <c r="R1093" i="1"/>
  <c r="R1133" i="1"/>
  <c r="R1134" i="1"/>
  <c r="R1169" i="1"/>
  <c r="R1260" i="1"/>
  <c r="R1289" i="1"/>
  <c r="R1394" i="1"/>
  <c r="R1412" i="1"/>
  <c r="R1511" i="1"/>
  <c r="R1800" i="1"/>
  <c r="R1643" i="1"/>
  <c r="R1150" i="1"/>
  <c r="R1214" i="1"/>
  <c r="R858" i="1"/>
  <c r="R774" i="1"/>
  <c r="R42" i="1"/>
  <c r="R720" i="1"/>
  <c r="R138" i="1"/>
  <c r="R1019" i="1"/>
  <c r="R24" i="1"/>
  <c r="R25" i="1"/>
  <c r="R29" i="1"/>
  <c r="R30" i="1"/>
  <c r="R31" i="1"/>
  <c r="R32" i="1"/>
  <c r="R62" i="1"/>
  <c r="R81" i="1"/>
  <c r="R161" i="1"/>
  <c r="R243" i="1"/>
  <c r="R254" i="1"/>
  <c r="R311" i="1"/>
  <c r="R368" i="1"/>
  <c r="R430" i="1"/>
  <c r="R780" i="1"/>
  <c r="R1644" i="1"/>
  <c r="R5" i="1"/>
  <c r="R7" i="1"/>
  <c r="R8" i="1"/>
  <c r="R9" i="1"/>
  <c r="R10" i="1"/>
  <c r="R11" i="1"/>
  <c r="R21" i="1"/>
  <c r="R23" i="1"/>
  <c r="R34" i="1"/>
  <c r="R35" i="1"/>
  <c r="R36" i="1"/>
  <c r="R37" i="1"/>
  <c r="R39" i="1"/>
  <c r="R47" i="1"/>
  <c r="R49" i="1"/>
  <c r="R50" i="1"/>
  <c r="R51" i="1"/>
  <c r="R53" i="1"/>
  <c r="R54" i="1"/>
  <c r="R65" i="1"/>
  <c r="R66" i="1"/>
  <c r="R67" i="1"/>
  <c r="R68" i="1"/>
  <c r="R72" i="1"/>
  <c r="R73" i="1"/>
  <c r="R75" i="1"/>
  <c r="R76" i="1"/>
  <c r="R90" i="1"/>
  <c r="R94" i="1"/>
  <c r="R97" i="1"/>
  <c r="R98" i="1"/>
  <c r="R113" i="1"/>
  <c r="R127" i="1"/>
  <c r="R132" i="1"/>
  <c r="R134" i="1"/>
  <c r="R147" i="1"/>
  <c r="R152" i="1"/>
  <c r="R168" i="1"/>
  <c r="R187" i="1"/>
  <c r="R213" i="1"/>
  <c r="R224" i="1"/>
  <c r="R231" i="1"/>
  <c r="R234" i="1"/>
  <c r="R239" i="1"/>
  <c r="R240" i="1"/>
  <c r="R244" i="1"/>
  <c r="R249" i="1"/>
  <c r="R250" i="1"/>
  <c r="R255" i="1"/>
  <c r="R265" i="1"/>
  <c r="R280" i="1"/>
  <c r="R292" i="1"/>
  <c r="R294" i="1"/>
  <c r="R297" i="1"/>
  <c r="R301" i="1"/>
  <c r="R302" i="1"/>
  <c r="R303" i="1"/>
  <c r="R319" i="1"/>
  <c r="R320" i="1"/>
  <c r="R330" i="1"/>
  <c r="R356" i="1"/>
  <c r="R364" i="1"/>
  <c r="R393" i="1"/>
  <c r="R394" i="1"/>
  <c r="R415" i="1"/>
  <c r="R419" i="1"/>
  <c r="R424" i="1"/>
  <c r="R429" i="1"/>
  <c r="R436" i="1"/>
  <c r="R441" i="1"/>
  <c r="R564" i="1"/>
  <c r="R256" i="1"/>
  <c r="R295" i="1"/>
  <c r="R314" i="1"/>
  <c r="R331" i="1"/>
  <c r="R396" i="1"/>
  <c r="R398" i="1"/>
  <c r="R425" i="1"/>
  <c r="R446" i="1"/>
  <c r="R465" i="1"/>
  <c r="R470" i="1"/>
  <c r="R471" i="1"/>
  <c r="R480" i="1"/>
  <c r="R481" i="1"/>
  <c r="R484" i="1"/>
  <c r="R490" i="1"/>
  <c r="R495" i="1"/>
  <c r="R496" i="1"/>
  <c r="R497" i="1"/>
  <c r="R759" i="1"/>
  <c r="R508" i="1"/>
  <c r="R513" i="1"/>
  <c r="R523" i="1"/>
  <c r="R528" i="1"/>
  <c r="R529" i="1"/>
  <c r="R537" i="1"/>
  <c r="R543" i="1"/>
  <c r="R556" i="1"/>
  <c r="R559" i="1"/>
  <c r="R562" i="1"/>
  <c r="R563" i="1"/>
  <c r="R569" i="1"/>
  <c r="R577" i="1"/>
  <c r="R586" i="1"/>
  <c r="R587" i="1"/>
  <c r="R591" i="1"/>
  <c r="R592" i="1"/>
  <c r="R594" i="1"/>
  <c r="R600" i="1"/>
  <c r="R603" i="1"/>
  <c r="R621" i="1"/>
  <c r="R627" i="1"/>
  <c r="R631" i="1"/>
  <c r="R634" i="1"/>
  <c r="R635" i="1"/>
  <c r="R648" i="1"/>
  <c r="R649" i="1"/>
  <c r="R653" i="1"/>
  <c r="R654" i="1"/>
  <c r="R658" i="1"/>
  <c r="R660" i="1"/>
  <c r="R671" i="1"/>
  <c r="R680" i="1"/>
  <c r="R681" i="1"/>
  <c r="R682" i="1"/>
  <c r="R689" i="1"/>
  <c r="R696" i="1"/>
  <c r="R699" i="1"/>
  <c r="R700" i="1"/>
  <c r="R708" i="1"/>
  <c r="R709" i="1"/>
  <c r="R710" i="1"/>
  <c r="R711" i="1"/>
  <c r="R721" i="1"/>
  <c r="R722" i="1"/>
  <c r="R723" i="1"/>
  <c r="R734" i="1"/>
  <c r="R735" i="1"/>
  <c r="R736" i="1"/>
  <c r="R737" i="1"/>
  <c r="R738" i="1"/>
  <c r="R739" i="1"/>
  <c r="R748" i="1"/>
  <c r="R749" i="1"/>
  <c r="R760" i="1"/>
  <c r="R768" i="1"/>
  <c r="R773" i="1"/>
  <c r="R781" i="1"/>
  <c r="R785" i="1"/>
  <c r="R792" i="1"/>
  <c r="R799" i="1"/>
  <c r="R806" i="1"/>
  <c r="R811" i="1"/>
  <c r="R812" i="1"/>
  <c r="R813" i="1"/>
  <c r="R820" i="1"/>
  <c r="R821" i="1"/>
  <c r="R822" i="1"/>
  <c r="R823" i="1"/>
  <c r="R833" i="1"/>
  <c r="R834" i="1"/>
  <c r="R835" i="1"/>
  <c r="R836" i="1"/>
  <c r="R839" i="1"/>
  <c r="R844" i="1"/>
  <c r="R845" i="1"/>
  <c r="R846" i="1"/>
  <c r="R847" i="1"/>
  <c r="R848" i="1"/>
  <c r="R859" i="1"/>
  <c r="R860" i="1"/>
  <c r="R861" i="1"/>
  <c r="R870" i="1"/>
  <c r="R871" i="1"/>
  <c r="R876" i="1"/>
  <c r="R877" i="1"/>
  <c r="R884" i="1"/>
  <c r="R889" i="1"/>
  <c r="R897" i="1"/>
  <c r="R904" i="1"/>
  <c r="R905" i="1"/>
  <c r="R916" i="1"/>
  <c r="R917" i="1"/>
  <c r="R924" i="1"/>
  <c r="R949" i="1"/>
  <c r="R957" i="1"/>
  <c r="R970" i="1"/>
  <c r="R978" i="1"/>
  <c r="R982" i="1"/>
  <c r="R983" i="1"/>
  <c r="R984" i="1"/>
  <c r="R989" i="1"/>
  <c r="R993" i="1"/>
  <c r="R1000" i="1"/>
  <c r="R1001" i="1"/>
  <c r="R1031" i="1"/>
  <c r="R1034" i="1"/>
  <c r="R1039" i="1"/>
  <c r="R1043" i="1"/>
  <c r="R1052" i="1"/>
  <c r="R1056" i="1"/>
  <c r="R1057" i="1"/>
  <c r="R1061" i="1"/>
  <c r="R1062" i="1"/>
  <c r="R1072" i="1"/>
  <c r="R1077" i="1"/>
  <c r="R1094" i="1"/>
  <c r="R1095" i="1"/>
  <c r="R1096" i="1"/>
  <c r="R1097" i="1"/>
  <c r="R1118" i="1"/>
  <c r="R1119" i="1"/>
  <c r="R1120" i="1"/>
  <c r="R1121" i="1"/>
  <c r="R1135" i="1"/>
  <c r="R1136" i="1"/>
  <c r="R1137" i="1"/>
  <c r="R1138" i="1"/>
  <c r="R1139" i="1"/>
  <c r="R1151" i="1"/>
  <c r="R1164" i="1"/>
  <c r="R1170" i="1"/>
  <c r="R1171" i="1"/>
  <c r="R1179" i="1"/>
  <c r="R1180" i="1"/>
  <c r="R1181" i="1"/>
  <c r="R1208" i="1"/>
  <c r="R1209" i="1"/>
  <c r="R1215" i="1"/>
  <c r="R1216" i="1"/>
  <c r="R1223" i="1"/>
  <c r="R1224" i="1"/>
  <c r="R1231" i="1"/>
  <c r="R1249" i="1"/>
  <c r="R1250" i="1"/>
  <c r="R1252" i="1"/>
  <c r="R1253" i="1"/>
  <c r="R1254" i="1"/>
  <c r="R1261" i="1"/>
  <c r="R1262" i="1"/>
  <c r="R1263" i="1"/>
  <c r="R1279" i="1"/>
  <c r="R1295" i="1"/>
  <c r="R1308" i="1"/>
  <c r="R1313" i="1"/>
  <c r="R1325" i="1"/>
  <c r="R1326" i="1"/>
  <c r="R1338" i="1"/>
  <c r="R1339" i="1"/>
  <c r="R1344" i="1"/>
  <c r="R1345" i="1"/>
  <c r="R1348" i="1"/>
  <c r="R1349" i="1"/>
  <c r="R1361" i="1"/>
  <c r="R1367" i="1"/>
  <c r="R1373" i="1"/>
  <c r="R1375" i="1"/>
  <c r="R1376" i="1"/>
  <c r="R1379" i="1"/>
  <c r="R1380" i="1"/>
  <c r="R1381" i="1"/>
  <c r="R1388" i="1"/>
  <c r="R1389" i="1"/>
  <c r="R1390" i="1"/>
  <c r="R1395" i="1"/>
  <c r="R1404" i="1"/>
  <c r="R1410" i="1"/>
  <c r="R1413" i="1"/>
  <c r="R1425" i="1"/>
  <c r="R1428" i="1"/>
  <c r="R1432" i="1"/>
  <c r="R1447" i="1"/>
  <c r="R1448" i="1"/>
  <c r="R1449" i="1"/>
  <c r="R1450" i="1"/>
  <c r="R1454" i="1"/>
  <c r="R1455" i="1"/>
  <c r="R1459" i="1"/>
  <c r="R1464" i="1"/>
  <c r="R1466" i="1"/>
  <c r="R1478" i="1"/>
  <c r="R1482" i="1"/>
  <c r="R1483" i="1"/>
  <c r="R1484" i="1"/>
  <c r="R1485" i="1"/>
  <c r="R1486" i="1"/>
  <c r="R1512" i="1"/>
  <c r="R1513" i="1"/>
  <c r="R1520" i="1"/>
  <c r="R1521" i="1"/>
  <c r="R1547" i="1"/>
  <c r="R1564" i="1"/>
  <c r="R1586" i="1"/>
  <c r="R1587" i="1"/>
  <c r="R1588" i="1"/>
  <c r="R1598" i="1"/>
  <c r="R1611" i="1"/>
  <c r="R1612" i="1"/>
  <c r="R1618" i="1"/>
  <c r="R1645" i="1"/>
  <c r="R1646" i="1"/>
  <c r="R1647" i="1"/>
  <c r="R1653" i="1"/>
  <c r="R1654" i="1"/>
  <c r="R1657" i="1"/>
  <c r="R1660" i="1"/>
  <c r="R1666" i="1"/>
  <c r="R1671" i="1"/>
  <c r="R1684" i="1"/>
  <c r="R1696" i="1"/>
  <c r="R1697" i="1"/>
  <c r="R1724" i="1"/>
  <c r="R1726" i="1"/>
  <c r="R1727" i="1"/>
  <c r="R1733" i="1"/>
  <c r="R1734" i="1"/>
  <c r="R1735" i="1"/>
  <c r="R1751" i="1"/>
  <c r="R1753" i="1"/>
  <c r="R1778" i="1"/>
  <c r="R1779" i="1"/>
  <c r="R1780" i="1"/>
  <c r="R1781" i="1"/>
  <c r="R1785" i="1"/>
  <c r="R1787" i="1"/>
  <c r="R1788" i="1"/>
  <c r="R1789" i="1"/>
  <c r="R1793" i="1"/>
  <c r="R1794" i="1"/>
  <c r="R1823" i="1"/>
  <c r="R1824" i="1"/>
  <c r="R1825" i="1"/>
  <c r="R1856" i="1"/>
  <c r="R1859" i="1"/>
  <c r="R1860" i="1"/>
  <c r="R1873" i="1"/>
  <c r="R1906" i="1"/>
  <c r="R1907" i="1"/>
  <c r="R214" i="1"/>
  <c r="R1098" i="1"/>
  <c r="R1504" i="1"/>
  <c r="R716" i="1"/>
  <c r="R1002" i="1"/>
  <c r="R1003" i="1"/>
  <c r="R260" i="1"/>
  <c r="R312" i="1"/>
  <c r="R1761" i="1"/>
  <c r="R890" i="1"/>
  <c r="R900" i="1"/>
  <c r="R901" i="1"/>
  <c r="R1883" i="1"/>
  <c r="R1884" i="1"/>
  <c r="R12" i="1"/>
  <c r="R133" i="1"/>
  <c r="R281" i="1"/>
  <c r="R498" i="1"/>
  <c r="R503" i="1"/>
  <c r="R504" i="1"/>
  <c r="R1384" i="1"/>
  <c r="R1433" i="1"/>
  <c r="R1434" i="1"/>
  <c r="R1661" i="1"/>
  <c r="R1867" i="1"/>
  <c r="R1868" i="1"/>
  <c r="R188" i="1"/>
  <c r="R1736" i="1"/>
  <c r="R1895" i="1"/>
  <c r="R1737" i="1"/>
  <c r="R1826" i="1"/>
  <c r="R1896" i="1"/>
  <c r="R1837" i="1"/>
  <c r="R139" i="1"/>
  <c r="R38" i="1"/>
  <c r="R99" i="1"/>
  <c r="R304" i="1"/>
  <c r="R604" i="1"/>
  <c r="R788" i="1"/>
  <c r="R814" i="1"/>
  <c r="R824" i="1"/>
  <c r="R911" i="1"/>
  <c r="R1235" i="1"/>
  <c r="R1358" i="1"/>
  <c r="R1540" i="1"/>
  <c r="R1628" i="1"/>
  <c r="R1801" i="1"/>
  <c r="R1874" i="1"/>
  <c r="R155" i="1"/>
  <c r="R1573" i="1"/>
  <c r="R1685" i="1"/>
  <c r="R235" i="1"/>
  <c r="R690" i="1"/>
  <c r="R1172" i="1"/>
  <c r="R270" i="1"/>
  <c r="R271" i="1"/>
  <c r="R291" i="1"/>
  <c r="R1770" i="1"/>
  <c r="R1771" i="1"/>
  <c r="R1152" i="1"/>
  <c r="R1153" i="1"/>
  <c r="R1514" i="1"/>
  <c r="R1589" i="1"/>
  <c r="R1802" i="1"/>
  <c r="R1827" i="1"/>
  <c r="R1828" i="1"/>
  <c r="R1861" i="1"/>
  <c r="R1648" i="1"/>
  <c r="R1848" i="1"/>
  <c r="R1505" i="1"/>
  <c r="R1574" i="1"/>
  <c r="R1686" i="1"/>
  <c r="R1762" i="1"/>
  <c r="R82" i="1"/>
  <c r="R131" i="1"/>
  <c r="R169" i="1"/>
  <c r="R201" i="1"/>
  <c r="R369" i="1"/>
  <c r="R140" i="1"/>
  <c r="R1472" i="1"/>
  <c r="R1561" i="1"/>
  <c r="R1286" i="1"/>
  <c r="R109" i="1"/>
  <c r="R162" i="1"/>
  <c r="R215" i="1"/>
  <c r="R412" i="1"/>
  <c r="R925" i="1"/>
  <c r="R1154" i="1"/>
  <c r="R163" i="1"/>
  <c r="R48" i="1"/>
  <c r="R100" i="1"/>
  <c r="R116" i="1"/>
  <c r="R117" i="1"/>
  <c r="R122" i="1"/>
  <c r="R128" i="1"/>
  <c r="R148" i="1"/>
  <c r="R156" i="1"/>
  <c r="R232" i="1"/>
  <c r="R298" i="1"/>
  <c r="R332" i="1"/>
  <c r="R333" i="1"/>
  <c r="R334" i="1"/>
  <c r="R376" i="1"/>
  <c r="R426" i="1"/>
  <c r="R437" i="1"/>
  <c r="R447" i="1"/>
  <c r="R466" i="1"/>
  <c r="R482" i="1"/>
  <c r="R499" i="1"/>
  <c r="R509" i="1"/>
  <c r="R557" i="1"/>
  <c r="R588" i="1"/>
  <c r="R595" i="1"/>
  <c r="R615" i="1"/>
  <c r="R632" i="1"/>
  <c r="R655" i="1"/>
  <c r="R697" i="1"/>
  <c r="R724" i="1"/>
  <c r="R761" i="1"/>
  <c r="R782" i="1"/>
  <c r="R789" i="1"/>
  <c r="R849" i="1"/>
  <c r="R885" i="1"/>
  <c r="R886" i="1"/>
  <c r="R912" i="1"/>
  <c r="R952" i="1"/>
  <c r="R953" i="1"/>
  <c r="R994" i="1"/>
  <c r="R995" i="1"/>
  <c r="R996" i="1"/>
  <c r="R997" i="1"/>
  <c r="R1014" i="1"/>
  <c r="R1015" i="1"/>
  <c r="R1026" i="1"/>
  <c r="R1027" i="1"/>
  <c r="R1035" i="1"/>
  <c r="R1036" i="1"/>
  <c r="R1044" i="1"/>
  <c r="R1081" i="1"/>
  <c r="R1099" i="1"/>
  <c r="R1236" i="1"/>
  <c r="R1405" i="1"/>
  <c r="R1435" i="1"/>
  <c r="R1451" i="1"/>
  <c r="R1487" i="1"/>
  <c r="R1488" i="1"/>
  <c r="R1541" i="1"/>
  <c r="R1548" i="1"/>
  <c r="R1549" i="1"/>
  <c r="R1550" i="1"/>
  <c r="R1565" i="1"/>
  <c r="R1566" i="1"/>
  <c r="R1570" i="1"/>
  <c r="R1571" i="1"/>
  <c r="R1593" i="1"/>
  <c r="R1594" i="1"/>
  <c r="R1595" i="1"/>
  <c r="R1619" i="1"/>
  <c r="R1629" i="1"/>
  <c r="R1655" i="1"/>
  <c r="R1698" i="1"/>
  <c r="R1699" i="1"/>
  <c r="R1700" i="1"/>
  <c r="R1752" i="1"/>
  <c r="R1862" i="1"/>
  <c r="R261" i="1"/>
  <c r="R313" i="1"/>
  <c r="R251" i="1"/>
  <c r="R157" i="1"/>
  <c r="R195" i="1"/>
  <c r="R683" i="1"/>
  <c r="R1037" i="1"/>
  <c r="R1038" i="1"/>
  <c r="R1509" i="1"/>
  <c r="R1510" i="1"/>
  <c r="R862" i="1"/>
  <c r="R189" i="1"/>
  <c r="R272" i="1"/>
  <c r="R322" i="1"/>
  <c r="R1889" i="1"/>
  <c r="R467" i="1"/>
  <c r="R486" i="1"/>
  <c r="R530" i="1"/>
  <c r="R468" i="1"/>
  <c r="R487" i="1"/>
  <c r="R531" i="1"/>
  <c r="R775" i="1"/>
  <c r="R1746" i="1"/>
  <c r="R83" i="1"/>
  <c r="R800" i="1"/>
  <c r="R1309" i="1"/>
  <c r="R778" i="1"/>
  <c r="R1473" i="1"/>
  <c r="R783" i="1"/>
  <c r="R1649" i="1"/>
  <c r="R91" i="1"/>
  <c r="R315" i="1"/>
  <c r="R357" i="1"/>
  <c r="R399" i="1"/>
  <c r="R448" i="1"/>
  <c r="R538" i="1"/>
  <c r="R596" i="1"/>
  <c r="R663" i="1"/>
  <c r="R672" i="1"/>
  <c r="R691" i="1"/>
  <c r="R725" i="1"/>
  <c r="R726" i="1"/>
  <c r="R740" i="1"/>
  <c r="R741" i="1"/>
  <c r="R742" i="1"/>
  <c r="R750" i="1"/>
  <c r="R762" i="1"/>
  <c r="R769" i="1"/>
  <c r="R1849" i="1"/>
  <c r="R793" i="1"/>
  <c r="R815" i="1"/>
  <c r="R825" i="1"/>
  <c r="R826" i="1"/>
  <c r="R878" i="1"/>
  <c r="R891" i="1"/>
  <c r="R892" i="1"/>
  <c r="R926" i="1"/>
  <c r="R927" i="1"/>
  <c r="R943" i="1"/>
  <c r="R1004" i="1"/>
  <c r="R1020" i="1"/>
  <c r="R1073" i="1"/>
  <c r="R1100" i="1"/>
  <c r="R1122" i="1"/>
  <c r="R1140" i="1"/>
  <c r="R1155" i="1"/>
  <c r="R1156" i="1"/>
  <c r="R1165" i="1"/>
  <c r="R1173" i="1"/>
  <c r="R1182" i="1"/>
  <c r="R1204" i="1"/>
  <c r="R1237" i="1"/>
  <c r="R1244" i="1"/>
  <c r="R1264" i="1"/>
  <c r="R1265" i="1"/>
  <c r="R1290" i="1"/>
  <c r="R1296" i="1"/>
  <c r="R1300" i="1"/>
  <c r="R1319" i="1"/>
  <c r="R1340" i="1"/>
  <c r="R1341" i="1"/>
  <c r="R1369" i="1"/>
  <c r="R1396" i="1"/>
  <c r="R1489" i="1"/>
  <c r="R1613" i="1"/>
  <c r="R1701" i="1"/>
  <c r="R1702" i="1"/>
  <c r="R1763" i="1"/>
  <c r="R1764" i="1"/>
  <c r="R1803" i="1"/>
  <c r="R1804" i="1"/>
  <c r="R1829" i="1"/>
  <c r="R1863" i="1"/>
  <c r="R944" i="1"/>
  <c r="R1305" i="1"/>
  <c r="R1101" i="1"/>
  <c r="R1672" i="1"/>
  <c r="R1506" i="1"/>
  <c r="R717" i="1"/>
  <c r="R1157" i="1"/>
  <c r="R1217" i="1"/>
  <c r="R1765" i="1"/>
  <c r="R902" i="1"/>
  <c r="R1885" i="1"/>
  <c r="R928" i="1"/>
  <c r="R703" i="1"/>
  <c r="R1102" i="1"/>
  <c r="R1166" i="1"/>
  <c r="R1184" i="1"/>
  <c r="R1331" i="1"/>
  <c r="R863" i="1"/>
  <c r="R1385" i="1"/>
  <c r="R1436" i="1"/>
  <c r="R1662" i="1"/>
  <c r="R1869" i="1"/>
  <c r="R1673" i="1"/>
  <c r="R1687" i="1"/>
  <c r="R1321" i="1"/>
  <c r="R1351" i="1"/>
  <c r="R1362" i="1"/>
  <c r="R1363" i="1"/>
  <c r="R1747" i="1"/>
  <c r="R92" i="1"/>
  <c r="R233" i="1"/>
  <c r="R316" i="1"/>
  <c r="R400" i="1"/>
  <c r="R449" i="1"/>
  <c r="R539" i="1"/>
  <c r="R558" i="1"/>
  <c r="R597" i="1"/>
  <c r="R673" i="1"/>
  <c r="R684" i="1"/>
  <c r="R727" i="1"/>
  <c r="R743" i="1"/>
  <c r="R751" i="1"/>
  <c r="R763" i="1"/>
  <c r="R770" i="1"/>
  <c r="R879" i="1"/>
  <c r="R929" i="1"/>
  <c r="R1063" i="1"/>
  <c r="R1064" i="1"/>
  <c r="R1103" i="1"/>
  <c r="R1104" i="1"/>
  <c r="R1105" i="1"/>
  <c r="R1218" i="1"/>
  <c r="R1245" i="1"/>
  <c r="R1266" i="1"/>
  <c r="R1291" i="1"/>
  <c r="R1314" i="1"/>
  <c r="R1397" i="1"/>
  <c r="R1414" i="1"/>
  <c r="R1437" i="1"/>
  <c r="R1460" i="1"/>
  <c r="R1515" i="1"/>
  <c r="R1590" i="1"/>
  <c r="R1674" i="1"/>
  <c r="R1703" i="1"/>
  <c r="R1738" i="1"/>
  <c r="R801" i="1"/>
  <c r="R1805" i="1"/>
  <c r="R1806" i="1"/>
  <c r="R1830" i="1"/>
  <c r="R1838" i="1"/>
  <c r="R1704" i="1"/>
  <c r="R1875" i="1"/>
  <c r="R1890" i="1"/>
  <c r="R1772" i="1"/>
  <c r="R1773" i="1"/>
  <c r="R1650" i="1"/>
  <c r="R1904" i="1"/>
  <c r="R1850" i="1"/>
  <c r="R1106" i="1"/>
  <c r="R1675" i="1"/>
  <c r="R164" i="1"/>
  <c r="R1107" i="1"/>
  <c r="R1332" i="1"/>
  <c r="R1705" i="1"/>
  <c r="R190" i="1"/>
  <c r="R1280" i="1"/>
  <c r="R1676" i="1"/>
  <c r="R1908" i="1"/>
  <c r="R1839" i="1"/>
  <c r="R1748" i="1"/>
  <c r="R84" i="1"/>
  <c r="R335" i="1"/>
  <c r="R1028" i="1"/>
  <c r="R1246" i="1"/>
  <c r="R1315" i="1"/>
  <c r="R1807" i="1"/>
  <c r="R1840" i="1"/>
  <c r="R1876" i="1"/>
  <c r="R1905" i="1"/>
  <c r="R1851" i="1"/>
  <c r="R1575" i="1"/>
  <c r="R1322" i="1"/>
  <c r="R1352" i="1"/>
  <c r="R1364" i="1"/>
  <c r="R1841" i="1"/>
  <c r="R802" i="1"/>
  <c r="R469" i="1"/>
  <c r="R728" i="1"/>
  <c r="R880" i="1"/>
  <c r="R893" i="1"/>
  <c r="R1005" i="1"/>
  <c r="R1167" i="1"/>
  <c r="R1205" i="1"/>
  <c r="R1267" i="1"/>
  <c r="R1292" i="1"/>
  <c r="R1398" i="1"/>
  <c r="R1667" i="1"/>
  <c r="R1677" i="1"/>
  <c r="R1808" i="1"/>
  <c r="R1021" i="1"/>
  <c r="R1774" i="1"/>
  <c r="R1775" i="1"/>
  <c r="R1897" i="1"/>
  <c r="R864" i="1"/>
  <c r="R1898" i="1"/>
  <c r="R1576" i="1"/>
  <c r="R1551" i="1"/>
  <c r="R1870" i="1"/>
  <c r="R1809" i="1"/>
  <c r="R1899" i="1"/>
  <c r="R776" i="1"/>
  <c r="R1749" i="1"/>
  <c r="R85" i="1"/>
  <c r="R803" i="1"/>
  <c r="R1310" i="1"/>
  <c r="R779" i="1"/>
  <c r="R1022" i="1"/>
  <c r="R1474" i="1"/>
  <c r="R784" i="1"/>
  <c r="R1651" i="1"/>
  <c r="R1852" i="1"/>
  <c r="R958" i="1"/>
  <c r="R1630" i="1"/>
  <c r="R945" i="1"/>
  <c r="R93" i="1"/>
  <c r="R317" i="1"/>
  <c r="R358" i="1"/>
  <c r="R401" i="1"/>
  <c r="R450" i="1"/>
  <c r="R540" i="1"/>
  <c r="R598" i="1"/>
  <c r="R664" i="1"/>
  <c r="R674" i="1"/>
  <c r="R685" i="1"/>
  <c r="R692" i="1"/>
  <c r="R1301" i="1"/>
  <c r="R1306" i="1"/>
  <c r="R729" i="1"/>
  <c r="R744" i="1"/>
  <c r="R745" i="1"/>
  <c r="R752" i="1"/>
  <c r="R764" i="1"/>
  <c r="R771" i="1"/>
  <c r="R1842" i="1"/>
  <c r="R794" i="1"/>
  <c r="R807" i="1"/>
  <c r="R816" i="1"/>
  <c r="R827" i="1"/>
  <c r="R881" i="1"/>
  <c r="R894" i="1"/>
  <c r="R898" i="1"/>
  <c r="R930" i="1"/>
  <c r="R931" i="1"/>
  <c r="R946" i="1"/>
  <c r="R959" i="1"/>
  <c r="R1006" i="1"/>
  <c r="R1023" i="1"/>
  <c r="R1065" i="1"/>
  <c r="R1066" i="1"/>
  <c r="R1074" i="1"/>
  <c r="R1108" i="1"/>
  <c r="R1109" i="1"/>
  <c r="R1141" i="1"/>
  <c r="R1158" i="1"/>
  <c r="R1174" i="1"/>
  <c r="R1183" i="1"/>
  <c r="R1206" i="1"/>
  <c r="R1247" i="1"/>
  <c r="R1268" i="1"/>
  <c r="R1269" i="1"/>
  <c r="R1293" i="1"/>
  <c r="R1297" i="1"/>
  <c r="R1302" i="1"/>
  <c r="R1320" i="1"/>
  <c r="R1342" i="1"/>
  <c r="R1370" i="1"/>
  <c r="R1438" i="1"/>
  <c r="R1490" i="1"/>
  <c r="R1516" i="1"/>
  <c r="R1614" i="1"/>
  <c r="R1507" i="1"/>
  <c r="R1706" i="1"/>
  <c r="R1707" i="1"/>
  <c r="R1766" i="1"/>
  <c r="R1767" i="1"/>
  <c r="R1810" i="1"/>
  <c r="R1811" i="1"/>
  <c r="R1864" i="1"/>
  <c r="R1865" i="1"/>
  <c r="R1877" i="1"/>
  <c r="R1891" i="1"/>
  <c r="R1900" i="1"/>
  <c r="R718" i="1"/>
  <c r="R1159" i="1"/>
  <c r="R1219" i="1"/>
  <c r="R1631" i="1"/>
  <c r="R895" i="1"/>
  <c r="R903" i="1"/>
  <c r="R1886" i="1"/>
  <c r="R704" i="1"/>
  <c r="R1110" i="1"/>
  <c r="R1185" i="1"/>
  <c r="R1329" i="1"/>
  <c r="R1333" i="1"/>
  <c r="R1843" i="1"/>
  <c r="R798" i="1"/>
  <c r="R1632" i="1"/>
  <c r="R865" i="1"/>
  <c r="R1386" i="1"/>
  <c r="R1688" i="1"/>
  <c r="R1323" i="1"/>
  <c r="R1353" i="1"/>
  <c r="R1365" i="1"/>
  <c r="R1844" i="1"/>
  <c r="R896" i="1"/>
  <c r="R947" i="1"/>
  <c r="R1111" i="1"/>
  <c r="R1270" i="1"/>
  <c r="R1776" i="1"/>
  <c r="R1777" i="1"/>
  <c r="R1831" i="1"/>
  <c r="R1633" i="1"/>
  <c r="R63" i="1"/>
  <c r="R347" i="1"/>
  <c r="R64" i="1"/>
  <c r="R348" i="1"/>
  <c r="R349" i="1"/>
  <c r="R1665" i="1"/>
  <c r="R1669" i="1"/>
  <c r="R1732" i="1"/>
  <c r="R1797" i="1"/>
  <c r="R1821" i="1"/>
  <c r="R701" i="1"/>
  <c r="R1177" i="1"/>
  <c r="R115" i="1"/>
  <c r="R126" i="1"/>
  <c r="R146" i="1"/>
  <c r="R288" i="1"/>
  <c r="R326" i="1"/>
  <c r="R327" i="1"/>
  <c r="R354" i="1"/>
  <c r="R375" i="1"/>
  <c r="R434" i="1"/>
  <c r="R566" i="1"/>
  <c r="R585" i="1"/>
  <c r="R601" i="1"/>
  <c r="R612" i="1"/>
  <c r="R613" i="1"/>
  <c r="R758" i="1"/>
  <c r="R804" i="1"/>
  <c r="R837" i="1"/>
  <c r="R921" i="1"/>
  <c r="R980" i="1"/>
  <c r="R1054" i="1"/>
  <c r="R1079" i="1"/>
  <c r="R1131" i="1"/>
  <c r="R1207" i="1"/>
  <c r="R1299" i="1"/>
  <c r="R1347" i="1"/>
  <c r="R1356" i="1"/>
  <c r="R1402" i="1"/>
  <c r="R1417" i="1"/>
  <c r="R1538" i="1"/>
  <c r="R1596" i="1"/>
  <c r="R1609" i="1"/>
  <c r="R1694" i="1"/>
  <c r="R1887" i="1"/>
  <c r="R581" i="1"/>
  <c r="R669" i="1"/>
  <c r="R1469" i="1"/>
  <c r="R1559" i="1"/>
  <c r="R956" i="1"/>
  <c r="R1147" i="1"/>
  <c r="R258" i="1"/>
  <c r="R491" i="1"/>
  <c r="R527" i="1"/>
  <c r="R567" i="1"/>
  <c r="R662" i="1"/>
  <c r="R679" i="1"/>
  <c r="R733" i="1"/>
  <c r="R875" i="1"/>
  <c r="R922" i="1"/>
  <c r="R942" i="1"/>
  <c r="R1017" i="1"/>
  <c r="R1033" i="1"/>
  <c r="R1050" i="1"/>
  <c r="R1071" i="1"/>
  <c r="R1085" i="1"/>
  <c r="R1086" i="1"/>
  <c r="R1132" i="1"/>
  <c r="R1148" i="1"/>
  <c r="R1149" i="1"/>
  <c r="R1163" i="1"/>
  <c r="R1178" i="1"/>
  <c r="R1243" i="1"/>
  <c r="R1258" i="1"/>
  <c r="R1259" i="1"/>
  <c r="R1288" i="1"/>
  <c r="R1304" i="1"/>
  <c r="R1312" i="1"/>
  <c r="R1368" i="1"/>
  <c r="R1387" i="1"/>
  <c r="R1392" i="1"/>
  <c r="R1411" i="1"/>
  <c r="R1431" i="1"/>
  <c r="R1458" i="1"/>
  <c r="R1481" i="1"/>
  <c r="R1546" i="1"/>
  <c r="R1597" i="1"/>
  <c r="R1610" i="1"/>
  <c r="R1745" i="1"/>
  <c r="R1760" i="1"/>
  <c r="R1798" i="1"/>
  <c r="R1799" i="1"/>
  <c r="R1857" i="1"/>
  <c r="R1888" i="1"/>
  <c r="R1307" i="1"/>
  <c r="R1018" i="1"/>
  <c r="R1470" i="1"/>
  <c r="R1642" i="1"/>
  <c r="R1277" i="1"/>
  <c r="R1894" i="1"/>
  <c r="R1846" i="1"/>
  <c r="R1087" i="1"/>
  <c r="R1088" i="1"/>
  <c r="R1670" i="1"/>
  <c r="R1503" i="1"/>
  <c r="R1042" i="1"/>
  <c r="R702" i="1"/>
  <c r="R1089" i="1"/>
  <c r="R1330" i="1"/>
  <c r="R1627" i="1"/>
  <c r="R1572" i="1"/>
  <c r="R1792" i="1"/>
  <c r="R172" i="1"/>
  <c r="R350" i="1"/>
  <c r="R377" i="1"/>
  <c r="R216" i="1"/>
  <c r="R120" i="1"/>
  <c r="R173" i="1"/>
  <c r="R378" i="1"/>
  <c r="R70" i="1"/>
  <c r="R174" i="1"/>
  <c r="R175" i="1"/>
  <c r="R176" i="1"/>
  <c r="R177" i="1"/>
  <c r="R199" i="1"/>
  <c r="R217" i="1"/>
  <c r="R227" i="1"/>
  <c r="R200" i="1"/>
  <c r="R178" i="1"/>
  <c r="R379" i="1"/>
  <c r="R192" i="1"/>
  <c r="R71" i="1"/>
  <c r="R179" i="1"/>
  <c r="R1639" i="1"/>
  <c r="R1691" i="1"/>
  <c r="R1743" i="1"/>
  <c r="R579" i="1"/>
  <c r="R668" i="1"/>
  <c r="R1467" i="1"/>
  <c r="R1557" i="1"/>
  <c r="R955" i="1"/>
  <c r="R1501" i="1"/>
  <c r="R321" i="1"/>
  <c r="R286" i="1"/>
  <c r="R323" i="1"/>
  <c r="R324" i="1"/>
  <c r="R353" i="1"/>
  <c r="R421" i="1"/>
  <c r="R433" i="1"/>
  <c r="R477" i="1"/>
  <c r="R478" i="1"/>
  <c r="R494" i="1"/>
  <c r="R507" i="1"/>
  <c r="R565" i="1"/>
  <c r="R611" i="1"/>
  <c r="R705" i="1"/>
  <c r="R755" i="1"/>
  <c r="R909" i="1"/>
  <c r="R919" i="1"/>
  <c r="R1041" i="1"/>
  <c r="R1078" i="1"/>
  <c r="R1146" i="1"/>
  <c r="R1298" i="1"/>
  <c r="R1355" i="1"/>
  <c r="R1391" i="1"/>
  <c r="R1401" i="1"/>
  <c r="R1409" i="1"/>
  <c r="R1416" i="1"/>
  <c r="R1430" i="1"/>
  <c r="R1443" i="1"/>
  <c r="R1537" i="1"/>
  <c r="R1621" i="1"/>
  <c r="R1640" i="1"/>
  <c r="R1641" i="1"/>
  <c r="R1692" i="1"/>
  <c r="R1693" i="1"/>
  <c r="R1731" i="1"/>
  <c r="R1744" i="1"/>
  <c r="R580" i="1"/>
  <c r="R1468" i="1"/>
  <c r="R1558" i="1"/>
  <c r="R756" i="1"/>
  <c r="R1502" i="1"/>
  <c r="R257" i="1"/>
  <c r="R61" i="1"/>
  <c r="R346" i="1"/>
  <c r="R41" i="1"/>
  <c r="R80" i="1"/>
  <c r="R33" i="1"/>
  <c r="R52" i="1"/>
  <c r="R96" i="1"/>
  <c r="R238" i="1"/>
  <c r="R269" i="1"/>
  <c r="R287" i="1"/>
  <c r="R296" i="1"/>
  <c r="R325" i="1"/>
  <c r="R366" i="1"/>
  <c r="R414" i="1"/>
  <c r="R422" i="1"/>
  <c r="R445" i="1"/>
  <c r="R593" i="1"/>
  <c r="R630" i="1"/>
  <c r="R652" i="1"/>
  <c r="R661" i="1"/>
  <c r="R695" i="1"/>
  <c r="R706" i="1"/>
  <c r="R732" i="1"/>
  <c r="R757" i="1"/>
  <c r="R810" i="1"/>
  <c r="R819" i="1"/>
  <c r="R832" i="1"/>
  <c r="R842" i="1"/>
  <c r="R843" i="1"/>
  <c r="R920" i="1"/>
  <c r="R1016" i="1"/>
  <c r="R1032" i="1"/>
  <c r="R1076" i="1"/>
  <c r="R1084" i="1"/>
  <c r="R1130" i="1"/>
  <c r="R1212" i="1"/>
  <c r="R1213" i="1"/>
  <c r="R1222" i="1"/>
  <c r="R1378" i="1"/>
  <c r="R1457" i="1"/>
  <c r="R1480" i="1"/>
  <c r="R1659" i="1"/>
  <c r="R883" i="1"/>
  <c r="R908" i="1"/>
  <c r="R950" i="1"/>
  <c r="R951" i="1"/>
  <c r="R954" i="1"/>
  <c r="R999" i="1"/>
  <c r="R1040" i="1"/>
  <c r="R1233" i="1"/>
  <c r="R1400" i="1"/>
  <c r="R1429" i="1"/>
  <c r="R1479" i="1"/>
  <c r="R1536" i="1"/>
  <c r="R1626" i="1"/>
  <c r="R125" i="1"/>
  <c r="T3" i="1" s="1"/>
  <c r="R145" i="1"/>
  <c r="R284" i="1"/>
  <c r="T5" i="1" s="1"/>
  <c r="R285" i="1"/>
  <c r="R293" i="1"/>
  <c r="R352" i="1"/>
  <c r="U8" i="1" s="1"/>
  <c r="R374" i="1"/>
  <c r="R420" i="1"/>
  <c r="R432" i="1"/>
  <c r="R475" i="1"/>
  <c r="R476" i="1"/>
  <c r="R485" i="1"/>
  <c r="R493" i="1"/>
  <c r="R505" i="1"/>
  <c r="R506" i="1"/>
  <c r="R610" i="1"/>
  <c r="R754" i="1"/>
  <c r="R786" i="1"/>
  <c r="R114" i="1"/>
  <c r="T13" i="1"/>
  <c r="T6" i="1"/>
  <c r="U2" i="1"/>
  <c r="U3" i="1"/>
  <c r="U5" i="1"/>
  <c r="K1923" i="1" a="1"/>
  <c r="K1923" i="1" s="1"/>
  <c r="L1923" i="1" s="1"/>
  <c r="O1923" i="1" s="1"/>
  <c r="K1921" i="1" a="1"/>
  <c r="K1921" i="1" s="1"/>
  <c r="L1921" i="1" s="1"/>
  <c r="O1921" i="1" s="1"/>
  <c r="K1922" i="1" a="1"/>
  <c r="K1922" i="1" s="1"/>
  <c r="L1922" i="1" s="1"/>
  <c r="O1922" i="1" s="1"/>
  <c r="K1918" i="1" a="1"/>
  <c r="K1918" i="1" s="1"/>
  <c r="K1919" i="1" a="1"/>
  <c r="K1919" i="1" s="1"/>
  <c r="K1920" i="1" a="1"/>
  <c r="K1920" i="1" s="1"/>
  <c r="L1920" i="1" s="1"/>
  <c r="O1920" i="1" s="1"/>
  <c r="K1917" i="1" a="1"/>
  <c r="K1917" i="1" s="1"/>
  <c r="Q81" i="8"/>
  <c r="Q82" i="8"/>
  <c r="Q83" i="8"/>
  <c r="M1916" i="1" l="1"/>
  <c r="P1916" i="1" s="1"/>
  <c r="T4" i="1"/>
  <c r="M1924" i="1"/>
  <c r="P1924" i="1" s="1"/>
  <c r="T2" i="1"/>
  <c r="V3" i="1"/>
  <c r="V2" i="1"/>
  <c r="W2" i="1"/>
  <c r="M1923" i="1"/>
  <c r="P1923" i="1" s="1"/>
  <c r="M1922" i="1"/>
  <c r="P1922" i="1" s="1"/>
  <c r="M1921" i="1"/>
  <c r="P1921" i="1" s="1"/>
  <c r="M1920" i="1"/>
  <c r="P1920" i="1" s="1"/>
  <c r="R10" i="8" a="1"/>
  <c r="R10" i="8" s="1"/>
  <c r="R11" i="8" l="1" a="1"/>
  <c r="R11" i="8" s="1"/>
  <c r="K1915" i="1" a="1"/>
  <c r="K1915" i="1" s="1"/>
  <c r="R12" i="8" l="1" a="1"/>
  <c r="R12" i="8" s="1"/>
  <c r="R13" i="8" s="1" a="1"/>
  <c r="R13" i="8" s="1"/>
  <c r="R14" i="8" l="1" a="1"/>
  <c r="R14" i="8" s="1"/>
  <c r="R15" i="8" s="1" a="1"/>
  <c r="R15" i="8" s="1"/>
  <c r="Q1909" i="1"/>
  <c r="K1909" i="1" a="1"/>
  <c r="K1909" i="1" s="1"/>
  <c r="K1908" i="1" a="1"/>
  <c r="K1908" i="1" s="1"/>
  <c r="K114" i="1" a="1"/>
  <c r="K114" i="1" s="1"/>
  <c r="K125" i="1" a="1"/>
  <c r="K125" i="1" s="1"/>
  <c r="K145" i="1" a="1"/>
  <c r="K145" i="1" s="1"/>
  <c r="K284" i="1" a="1"/>
  <c r="K284" i="1" s="1"/>
  <c r="K285" i="1" a="1"/>
  <c r="K285" i="1" s="1"/>
  <c r="K293" i="1" a="1"/>
  <c r="K293" i="1" s="1"/>
  <c r="K205" i="1" a="1"/>
  <c r="K205" i="1" s="1"/>
  <c r="K352" i="1" a="1"/>
  <c r="K352" i="1" s="1"/>
  <c r="K374" i="1" a="1"/>
  <c r="K374" i="1" s="1"/>
  <c r="K420" i="1" a="1"/>
  <c r="K420" i="1" s="1"/>
  <c r="K432" i="1" a="1"/>
  <c r="K432" i="1" s="1"/>
  <c r="K475" i="1" a="1"/>
  <c r="K475" i="1" s="1"/>
  <c r="K476" i="1" a="1"/>
  <c r="K476" i="1" s="1"/>
  <c r="K485" i="1" a="1"/>
  <c r="K485" i="1" s="1"/>
  <c r="K493" i="1" a="1"/>
  <c r="K493" i="1" s="1"/>
  <c r="K505" i="1" a="1"/>
  <c r="K505" i="1" s="1"/>
  <c r="K506" i="1" a="1"/>
  <c r="K506" i="1" s="1"/>
  <c r="K1225" i="1" a="1"/>
  <c r="K1225" i="1" s="1"/>
  <c r="K610" i="1" a="1"/>
  <c r="K610" i="1" s="1"/>
  <c r="K774" i="1" a="1"/>
  <c r="K774" i="1" s="1"/>
  <c r="K754" i="1" a="1"/>
  <c r="K754" i="1" s="1"/>
  <c r="K786" i="1" a="1"/>
  <c r="K786" i="1" s="1"/>
  <c r="K883" i="1" a="1"/>
  <c r="K883" i="1" s="1"/>
  <c r="K908" i="1" a="1"/>
  <c r="K908" i="1" s="1"/>
  <c r="K950" i="1" a="1"/>
  <c r="K950" i="1" s="1"/>
  <c r="K951" i="1" a="1"/>
  <c r="K951" i="1" s="1"/>
  <c r="K775" i="1" a="1"/>
  <c r="K775" i="1" s="1"/>
  <c r="K954" i="1" a="1"/>
  <c r="K954" i="1" s="1"/>
  <c r="K999" i="1" a="1"/>
  <c r="K999" i="1" s="1"/>
  <c r="K1040" i="1" a="1"/>
  <c r="K1040" i="1" s="1"/>
  <c r="K1233" i="1" a="1"/>
  <c r="K1233" i="1" s="1"/>
  <c r="K1400" i="1" a="1"/>
  <c r="K1400" i="1" s="1"/>
  <c r="K1429" i="1" a="1"/>
  <c r="K1429" i="1" s="1"/>
  <c r="K776" i="1" a="1"/>
  <c r="K776" i="1" s="1"/>
  <c r="K1479" i="1" a="1"/>
  <c r="K1479" i="1" s="1"/>
  <c r="K777" i="1" a="1"/>
  <c r="K777" i="1" s="1"/>
  <c r="K1536" i="1" a="1"/>
  <c r="K1536" i="1" s="1"/>
  <c r="K149" i="1" a="1"/>
  <c r="K149" i="1" s="1"/>
  <c r="K1626" i="1" a="1"/>
  <c r="K1626" i="1" s="1"/>
  <c r="K1639" i="1" a="1"/>
  <c r="K1639" i="1" s="1"/>
  <c r="K1691" i="1" a="1"/>
  <c r="K1691" i="1" s="1"/>
  <c r="K534" i="1" a="1"/>
  <c r="K534" i="1" s="1"/>
  <c r="K167" i="1" a="1"/>
  <c r="K167" i="1" s="1"/>
  <c r="K286" i="1" a="1"/>
  <c r="K286" i="1" s="1"/>
  <c r="K323" i="1" a="1"/>
  <c r="K323" i="1" s="1"/>
  <c r="K324" i="1" a="1"/>
  <c r="K324" i="1" s="1"/>
  <c r="K353" i="1" a="1"/>
  <c r="K353" i="1" s="1"/>
  <c r="K421" i="1" a="1"/>
  <c r="K421" i="1" s="1"/>
  <c r="K433" i="1" a="1"/>
  <c r="K433" i="1" s="1"/>
  <c r="K477" i="1" a="1"/>
  <c r="K477" i="1" s="1"/>
  <c r="K478" i="1" a="1"/>
  <c r="K478" i="1" s="1"/>
  <c r="K494" i="1" a="1"/>
  <c r="K494" i="1" s="1"/>
  <c r="K507" i="1" a="1"/>
  <c r="K507" i="1" s="1"/>
  <c r="K565" i="1" a="1"/>
  <c r="K565" i="1" s="1"/>
  <c r="K544" i="1" a="1"/>
  <c r="K544" i="1" s="1"/>
  <c r="K611" i="1" a="1"/>
  <c r="K611" i="1" s="1"/>
  <c r="K705" i="1" a="1"/>
  <c r="K705" i="1" s="1"/>
  <c r="K1913" i="1" a="1"/>
  <c r="K1913" i="1" s="1"/>
  <c r="K755" i="1" a="1"/>
  <c r="K755" i="1" s="1"/>
  <c r="K909" i="1" a="1"/>
  <c r="K909" i="1" s="1"/>
  <c r="K919" i="1" a="1"/>
  <c r="K919" i="1" s="1"/>
  <c r="K1041" i="1" a="1"/>
  <c r="K1041" i="1" s="1"/>
  <c r="K1078" i="1" a="1"/>
  <c r="K1078" i="1" s="1"/>
  <c r="K1146" i="1" a="1"/>
  <c r="K1146" i="1" s="1"/>
  <c r="K1298" i="1" a="1"/>
  <c r="K1298" i="1" s="1"/>
  <c r="K1355" i="1" a="1"/>
  <c r="K1355" i="1" s="1"/>
  <c r="K1391" i="1" a="1"/>
  <c r="K1391" i="1" s="1"/>
  <c r="K1401" i="1" a="1"/>
  <c r="K1401" i="1" s="1"/>
  <c r="K1409" i="1" a="1"/>
  <c r="K1409" i="1" s="1"/>
  <c r="K1416" i="1" a="1"/>
  <c r="K1416" i="1" s="1"/>
  <c r="K1430" i="1" a="1"/>
  <c r="K1430" i="1" s="1"/>
  <c r="K1443" i="1" a="1"/>
  <c r="K1443" i="1" s="1"/>
  <c r="K172" i="1" a="1"/>
  <c r="K172" i="1" s="1"/>
  <c r="K41" i="1" a="1"/>
  <c r="K41" i="1" s="1"/>
  <c r="K1537" i="1" a="1"/>
  <c r="K1537" i="1" s="1"/>
  <c r="K42" i="1" a="1"/>
  <c r="K42" i="1" s="1"/>
  <c r="K1621" i="1" a="1"/>
  <c r="K1621" i="1" s="1"/>
  <c r="K1640" i="1" a="1"/>
  <c r="K1640" i="1" s="1"/>
  <c r="K1641" i="1" a="1"/>
  <c r="K1641" i="1" s="1"/>
  <c r="K1692" i="1" a="1"/>
  <c r="K1692" i="1" s="1"/>
  <c r="K1693" i="1" a="1"/>
  <c r="K1693" i="1" s="1"/>
  <c r="K1731" i="1" a="1"/>
  <c r="K1731" i="1" s="1"/>
  <c r="K43" i="1" a="1"/>
  <c r="K43" i="1" s="1"/>
  <c r="K61" i="1" a="1"/>
  <c r="K61" i="1" s="1"/>
  <c r="L61" i="1" s="1"/>
  <c r="K346" i="1" a="1"/>
  <c r="K346" i="1" s="1"/>
  <c r="L346" i="1" s="1"/>
  <c r="K1889" i="1" a="1"/>
  <c r="K1889" i="1" s="1"/>
  <c r="K527" i="1" a="1"/>
  <c r="K527" i="1" s="1"/>
  <c r="K567" i="1" a="1"/>
  <c r="K567" i="1" s="1"/>
  <c r="K662" i="1" a="1"/>
  <c r="K662" i="1" s="1"/>
  <c r="K679" i="1" a="1"/>
  <c r="K679" i="1" s="1"/>
  <c r="K181" i="1" a="1"/>
  <c r="K181" i="1" s="1"/>
  <c r="K733" i="1" a="1"/>
  <c r="K733" i="1" s="1"/>
  <c r="K875" i="1" a="1"/>
  <c r="K875" i="1" s="1"/>
  <c r="K922" i="1" a="1"/>
  <c r="K922" i="1" s="1"/>
  <c r="K942" i="1" a="1"/>
  <c r="K942" i="1" s="1"/>
  <c r="K44" i="1" a="1"/>
  <c r="K44" i="1" s="1"/>
  <c r="L44" i="1" s="1"/>
  <c r="K1017" i="1" a="1"/>
  <c r="K1017" i="1" s="1"/>
  <c r="K1033" i="1" a="1"/>
  <c r="K1033" i="1" s="1"/>
  <c r="K720" i="1" a="1"/>
  <c r="K720" i="1" s="1"/>
  <c r="K1050" i="1" a="1"/>
  <c r="K1050" i="1" s="1"/>
  <c r="K1071" i="1" a="1"/>
  <c r="K1071" i="1" s="1"/>
  <c r="K1085" i="1" a="1"/>
  <c r="K1085" i="1" s="1"/>
  <c r="K1086" i="1" a="1"/>
  <c r="K1086" i="1" s="1"/>
  <c r="K1762" i="1" a="1"/>
  <c r="K1762" i="1" s="1"/>
  <c r="K1186" i="1" a="1"/>
  <c r="K1186" i="1" s="1"/>
  <c r="K1524" i="1" a="1"/>
  <c r="K1524" i="1" s="1"/>
  <c r="K1132" i="1" a="1"/>
  <c r="K1132" i="1" s="1"/>
  <c r="K1148" i="1" a="1"/>
  <c r="K1148" i="1" s="1"/>
  <c r="K1149" i="1" a="1"/>
  <c r="K1149" i="1" s="1"/>
  <c r="K1163" i="1" a="1"/>
  <c r="K1163" i="1" s="1"/>
  <c r="K1178" i="1" a="1"/>
  <c r="K1178" i="1" s="1"/>
  <c r="K1243" i="1" a="1"/>
  <c r="K1243" i="1" s="1"/>
  <c r="K1258" i="1" a="1"/>
  <c r="K1258" i="1" s="1"/>
  <c r="K1259" i="1" a="1"/>
  <c r="K1259" i="1" s="1"/>
  <c r="K940" i="1" a="1"/>
  <c r="K940" i="1" s="1"/>
  <c r="L940" i="1" s="1"/>
  <c r="K1288" i="1" a="1"/>
  <c r="K1288" i="1" s="1"/>
  <c r="K1304" i="1" a="1"/>
  <c r="K1304" i="1" s="1"/>
  <c r="K941" i="1" a="1"/>
  <c r="K941" i="1" s="1"/>
  <c r="L941" i="1" s="1"/>
  <c r="K1312" i="1" a="1"/>
  <c r="K1312" i="1" s="1"/>
  <c r="K1839" i="1" a="1"/>
  <c r="K1839" i="1" s="1"/>
  <c r="K1368" i="1" a="1"/>
  <c r="K1368" i="1" s="1"/>
  <c r="K1387" i="1" a="1"/>
  <c r="K1387" i="1" s="1"/>
  <c r="K1392" i="1" a="1"/>
  <c r="K1392" i="1" s="1"/>
  <c r="K1411" i="1" a="1"/>
  <c r="K1411" i="1" s="1"/>
  <c r="K1431" i="1" a="1"/>
  <c r="K1431" i="1" s="1"/>
  <c r="K1458" i="1" a="1"/>
  <c r="K1458" i="1" s="1"/>
  <c r="K1837" i="1" a="1"/>
  <c r="K1837" i="1" s="1"/>
  <c r="K1481" i="1" a="1"/>
  <c r="K1481" i="1" s="1"/>
  <c r="K1834" i="1" a="1"/>
  <c r="K1834" i="1" s="1"/>
  <c r="K1546" i="1" a="1"/>
  <c r="K1546" i="1" s="1"/>
  <c r="K1835" i="1" a="1"/>
  <c r="K1835" i="1" s="1"/>
  <c r="K1597" i="1" a="1"/>
  <c r="K1597" i="1" s="1"/>
  <c r="K1610" i="1" a="1"/>
  <c r="K1610" i="1" s="1"/>
  <c r="K1836" i="1" a="1"/>
  <c r="K1836" i="1" s="1"/>
  <c r="K1743" i="1" a="1"/>
  <c r="K1743" i="1" s="1"/>
  <c r="K1744" i="1" a="1"/>
  <c r="K1744" i="1" s="1"/>
  <c r="K1745" i="1" a="1"/>
  <c r="K1745" i="1" s="1"/>
  <c r="K1760" i="1" a="1"/>
  <c r="K1760" i="1" s="1"/>
  <c r="K1798" i="1" a="1"/>
  <c r="K1798" i="1" s="1"/>
  <c r="K1799" i="1" a="1"/>
  <c r="K1799" i="1" s="1"/>
  <c r="K1747" i="1" a="1"/>
  <c r="K1747" i="1" s="1"/>
  <c r="K1857" i="1" a="1"/>
  <c r="K1857" i="1" s="1"/>
  <c r="K1888" i="1" a="1"/>
  <c r="K1888" i="1" s="1"/>
  <c r="K1748" i="1" a="1"/>
  <c r="K1748" i="1" s="1"/>
  <c r="K467" i="1" a="1"/>
  <c r="K467" i="1" s="1"/>
  <c r="K486" i="1" a="1"/>
  <c r="K486" i="1" s="1"/>
  <c r="K530" i="1" a="1"/>
  <c r="K530" i="1" s="1"/>
  <c r="K468" i="1" a="1"/>
  <c r="K468" i="1" s="1"/>
  <c r="K487" i="1" a="1"/>
  <c r="K487" i="1" s="1"/>
  <c r="K531" i="1" a="1"/>
  <c r="K531" i="1" s="1"/>
  <c r="K92" i="1" a="1"/>
  <c r="K92" i="1" s="1"/>
  <c r="K1750" i="1" a="1"/>
  <c r="K1750" i="1" s="1"/>
  <c r="K1746" i="1" a="1"/>
  <c r="K1746" i="1" s="1"/>
  <c r="K233" i="1" a="1"/>
  <c r="K233" i="1" s="1"/>
  <c r="K316" i="1" a="1"/>
  <c r="K316" i="1" s="1"/>
  <c r="K400" i="1" a="1"/>
  <c r="K400" i="1" s="1"/>
  <c r="K449" i="1" a="1"/>
  <c r="K449" i="1" s="1"/>
  <c r="K539" i="1" a="1"/>
  <c r="K539" i="1" s="1"/>
  <c r="K558" i="1" a="1"/>
  <c r="K558" i="1" s="1"/>
  <c r="K597" i="1" a="1"/>
  <c r="K597" i="1" s="1"/>
  <c r="K673" i="1" a="1"/>
  <c r="K673" i="1" s="1"/>
  <c r="K684" i="1" a="1"/>
  <c r="K684" i="1" s="1"/>
  <c r="K727" i="1" a="1"/>
  <c r="K727" i="1" s="1"/>
  <c r="K743" i="1" a="1"/>
  <c r="K743" i="1" s="1"/>
  <c r="K751" i="1" a="1"/>
  <c r="K751" i="1" s="1"/>
  <c r="K763" i="1" a="1"/>
  <c r="K763" i="1" s="1"/>
  <c r="K770" i="1" a="1"/>
  <c r="K770" i="1" s="1"/>
  <c r="K1749" i="1" a="1"/>
  <c r="K1749" i="1" s="1"/>
  <c r="K879" i="1" a="1"/>
  <c r="K879" i="1" s="1"/>
  <c r="K929" i="1" a="1"/>
  <c r="K929" i="1" s="1"/>
  <c r="K1063" i="1" a="1"/>
  <c r="K1063" i="1" s="1"/>
  <c r="K1064" i="1" a="1"/>
  <c r="K1064" i="1" s="1"/>
  <c r="K1103" i="1" a="1"/>
  <c r="K1103" i="1" s="1"/>
  <c r="K84" i="1" a="1"/>
  <c r="K84" i="1" s="1"/>
  <c r="K1104" i="1" a="1"/>
  <c r="K1104" i="1" s="1"/>
  <c r="K1105" i="1" a="1"/>
  <c r="K1105" i="1" s="1"/>
  <c r="K350" i="1" a="1"/>
  <c r="K350" i="1" s="1"/>
  <c r="K1218" i="1" a="1"/>
  <c r="K1218" i="1" s="1"/>
  <c r="K1245" i="1" a="1"/>
  <c r="K1245" i="1" s="1"/>
  <c r="K1266" i="1" a="1"/>
  <c r="K1266" i="1" s="1"/>
  <c r="K80" i="1" a="1"/>
  <c r="K80" i="1" s="1"/>
  <c r="K1291" i="1" a="1"/>
  <c r="K1291" i="1" s="1"/>
  <c r="K1314" i="1" a="1"/>
  <c r="K1314" i="1" s="1"/>
  <c r="K83" i="1" a="1"/>
  <c r="K83" i="1" s="1"/>
  <c r="K1397" i="1" a="1"/>
  <c r="K1397" i="1" s="1"/>
  <c r="K1414" i="1" a="1"/>
  <c r="K1414" i="1" s="1"/>
  <c r="K1437" i="1" a="1"/>
  <c r="K1437" i="1" s="1"/>
  <c r="K1460" i="1" a="1"/>
  <c r="K1460" i="1" s="1"/>
  <c r="K1515" i="1" a="1"/>
  <c r="K1515" i="1" s="1"/>
  <c r="K1590" i="1" a="1"/>
  <c r="K1590" i="1" s="1"/>
  <c r="K85" i="1" a="1"/>
  <c r="K85" i="1" s="1"/>
  <c r="K1674" i="1" a="1"/>
  <c r="K1674" i="1" s="1"/>
  <c r="K82" i="1" a="1"/>
  <c r="K82" i="1" s="1"/>
  <c r="K131" i="1" a="1"/>
  <c r="K131" i="1" s="1"/>
  <c r="K1703" i="1" a="1"/>
  <c r="K1703" i="1" s="1"/>
  <c r="K86" i="1" a="1"/>
  <c r="K86" i="1" s="1"/>
  <c r="K87" i="1" a="1"/>
  <c r="K87" i="1" s="1"/>
  <c r="K1738" i="1" a="1"/>
  <c r="K1738" i="1" s="1"/>
  <c r="K88" i="1" a="1"/>
  <c r="K88" i="1" s="1"/>
  <c r="K89" i="1" a="1"/>
  <c r="K89" i="1" s="1"/>
  <c r="L89" i="1" s="1"/>
  <c r="K801" i="1" a="1"/>
  <c r="K801" i="1" s="1"/>
  <c r="K1805" i="1" a="1"/>
  <c r="K1805" i="1" s="1"/>
  <c r="K1806" i="1" a="1"/>
  <c r="K1806" i="1" s="1"/>
  <c r="K1830" i="1" a="1"/>
  <c r="K1830" i="1" s="1"/>
  <c r="K1838" i="1" a="1"/>
  <c r="K1838" i="1" s="1"/>
  <c r="K1704" i="1" a="1"/>
  <c r="K1704" i="1" s="1"/>
  <c r="K1875" i="1" a="1"/>
  <c r="K1875" i="1" s="1"/>
  <c r="K1890" i="1" a="1"/>
  <c r="K1890" i="1" s="1"/>
  <c r="K802" i="1" a="1"/>
  <c r="K802" i="1" s="1"/>
  <c r="K377" i="1" a="1"/>
  <c r="K377" i="1" s="1"/>
  <c r="K335" i="1" a="1"/>
  <c r="K335" i="1" s="1"/>
  <c r="K1028" i="1" a="1"/>
  <c r="K1028" i="1" s="1"/>
  <c r="K1246" i="1" a="1"/>
  <c r="K1246" i="1" s="1"/>
  <c r="K1315" i="1" a="1"/>
  <c r="K1315" i="1" s="1"/>
  <c r="K370" i="1" a="1"/>
  <c r="K370" i="1" s="1"/>
  <c r="K800" i="1" a="1"/>
  <c r="K800" i="1" s="1"/>
  <c r="K803" i="1" a="1"/>
  <c r="K803" i="1" s="1"/>
  <c r="K169" i="1" a="1"/>
  <c r="K169" i="1" s="1"/>
  <c r="K201" i="1" a="1"/>
  <c r="K201" i="1" s="1"/>
  <c r="K1807" i="1" a="1"/>
  <c r="K1807" i="1" s="1"/>
  <c r="K1840" i="1" a="1"/>
  <c r="K1840" i="1" s="1"/>
  <c r="K369" i="1" a="1"/>
  <c r="K369" i="1" s="1"/>
  <c r="K371" i="1" a="1"/>
  <c r="K371" i="1" s="1"/>
  <c r="K170" i="1" a="1"/>
  <c r="K170" i="1" s="1"/>
  <c r="K1876" i="1" a="1"/>
  <c r="K1876" i="1" s="1"/>
  <c r="K202" i="1" a="1"/>
  <c r="K202" i="1" s="1"/>
  <c r="K469" i="1" a="1"/>
  <c r="K469" i="1" s="1"/>
  <c r="K728" i="1" a="1"/>
  <c r="K728" i="1" s="1"/>
  <c r="K372" i="1" a="1"/>
  <c r="K372" i="1" s="1"/>
  <c r="K171" i="1" a="1"/>
  <c r="K171" i="1" s="1"/>
  <c r="K880" i="1" a="1"/>
  <c r="K880" i="1" s="1"/>
  <c r="K893" i="1" a="1"/>
  <c r="K893" i="1" s="1"/>
  <c r="K1005" i="1" a="1"/>
  <c r="K1005" i="1" s="1"/>
  <c r="K207" i="1" a="1"/>
  <c r="K207" i="1" s="1"/>
  <c r="K1167" i="1" a="1"/>
  <c r="K1167" i="1" s="1"/>
  <c r="K1205" i="1" a="1"/>
  <c r="K1205" i="1" s="1"/>
  <c r="K1267" i="1" a="1"/>
  <c r="K1267" i="1" s="1"/>
  <c r="K1292" i="1" a="1"/>
  <c r="K1292" i="1" s="1"/>
  <c r="K1398" i="1" a="1"/>
  <c r="K1398" i="1" s="1"/>
  <c r="K373" i="1" a="1"/>
  <c r="K373" i="1" s="1"/>
  <c r="K139" i="1" a="1"/>
  <c r="K139" i="1" s="1"/>
  <c r="K1667" i="1" a="1"/>
  <c r="K1667" i="1" s="1"/>
  <c r="K1677" i="1" a="1"/>
  <c r="K1677" i="1" s="1"/>
  <c r="K138" i="1" a="1"/>
  <c r="K138" i="1" s="1"/>
  <c r="K140" i="1" a="1"/>
  <c r="K140" i="1" s="1"/>
  <c r="K1808" i="1" a="1"/>
  <c r="K1808" i="1" s="1"/>
  <c r="K141" i="1" a="1"/>
  <c r="K141" i="1" s="1"/>
  <c r="K142" i="1" a="1"/>
  <c r="K142" i="1" s="1"/>
  <c r="K1187" i="1" a="1"/>
  <c r="K1187" i="1" s="1"/>
  <c r="K1809" i="1" a="1"/>
  <c r="K1809" i="1" s="1"/>
  <c r="K216" i="1" a="1"/>
  <c r="K216" i="1" s="1"/>
  <c r="K115" i="1" a="1"/>
  <c r="K115" i="1" s="1"/>
  <c r="K126" i="1" a="1"/>
  <c r="K126" i="1" s="1"/>
  <c r="K146" i="1" a="1"/>
  <c r="K146" i="1" s="1"/>
  <c r="K219" i="1" a="1"/>
  <c r="K219" i="1" s="1"/>
  <c r="K288" i="1" a="1"/>
  <c r="K288" i="1" s="1"/>
  <c r="K326" i="1" a="1"/>
  <c r="K326" i="1" s="1"/>
  <c r="K327" i="1" a="1"/>
  <c r="K327" i="1" s="1"/>
  <c r="K354" i="1" a="1"/>
  <c r="K354" i="1" s="1"/>
  <c r="K375" i="1" a="1"/>
  <c r="K375" i="1" s="1"/>
  <c r="K434" i="1" a="1"/>
  <c r="K434" i="1" s="1"/>
  <c r="K223" i="1" a="1"/>
  <c r="K223" i="1" s="1"/>
  <c r="K566" i="1" a="1"/>
  <c r="K566" i="1" s="1"/>
  <c r="K535" i="1" a="1"/>
  <c r="K535" i="1" s="1"/>
  <c r="K585" i="1" a="1"/>
  <c r="K585" i="1" s="1"/>
  <c r="K601" i="1" a="1"/>
  <c r="K601" i="1" s="1"/>
  <c r="K612" i="1" a="1"/>
  <c r="K612" i="1" s="1"/>
  <c r="K613" i="1" a="1"/>
  <c r="K613" i="1" s="1"/>
  <c r="K1307" i="1" a="1"/>
  <c r="K1307" i="1" s="1"/>
  <c r="K758" i="1" a="1"/>
  <c r="K758" i="1" s="1"/>
  <c r="K804" i="1" a="1"/>
  <c r="K804" i="1" s="1"/>
  <c r="K837" i="1" a="1"/>
  <c r="K837" i="1" s="1"/>
  <c r="K921" i="1" a="1"/>
  <c r="K921" i="1" s="1"/>
  <c r="K1311" i="1" a="1"/>
  <c r="K1311" i="1" s="1"/>
  <c r="K980" i="1" a="1"/>
  <c r="K980" i="1" s="1"/>
  <c r="K1054" i="1" a="1"/>
  <c r="K1054" i="1" s="1"/>
  <c r="K1079" i="1" a="1"/>
  <c r="K1079" i="1" s="1"/>
  <c r="K1131" i="1" a="1"/>
  <c r="K1131" i="1" s="1"/>
  <c r="K1309" i="1" a="1"/>
  <c r="K1309" i="1" s="1"/>
  <c r="K1207" i="1" a="1"/>
  <c r="K1207" i="1" s="1"/>
  <c r="K1299" i="1" a="1"/>
  <c r="K1299" i="1" s="1"/>
  <c r="K1347" i="1" a="1"/>
  <c r="K1347" i="1" s="1"/>
  <c r="K1356" i="1" a="1"/>
  <c r="K1356" i="1" s="1"/>
  <c r="K1402" i="1" a="1"/>
  <c r="K1402" i="1" s="1"/>
  <c r="K1417" i="1" a="1"/>
  <c r="K1417" i="1" s="1"/>
  <c r="K1310" i="1" a="1"/>
  <c r="K1310" i="1" s="1"/>
  <c r="K1538" i="1" a="1"/>
  <c r="K1538" i="1" s="1"/>
  <c r="K1335" i="1" a="1"/>
  <c r="K1335" i="1" s="1"/>
  <c r="K1596" i="1" a="1"/>
  <c r="K1596" i="1" s="1"/>
  <c r="K1609" i="1" a="1"/>
  <c r="K1609" i="1" s="1"/>
  <c r="K1694" i="1" a="1"/>
  <c r="K1694" i="1" s="1"/>
  <c r="K1887" i="1" a="1"/>
  <c r="K1887" i="1" s="1"/>
  <c r="K1421" i="1" a="1"/>
  <c r="K1421" i="1" s="1"/>
  <c r="K778" i="1" a="1"/>
  <c r="K778" i="1" s="1"/>
  <c r="K779" i="1" a="1"/>
  <c r="K779" i="1" s="1"/>
  <c r="K365" i="1" a="1"/>
  <c r="K365" i="1" s="1"/>
  <c r="K120" i="1" a="1"/>
  <c r="K120" i="1" s="1"/>
  <c r="K382" i="1" a="1"/>
  <c r="K382" i="1" s="1"/>
  <c r="K514" i="1" a="1"/>
  <c r="K514" i="1" s="1"/>
  <c r="K1018" i="1" a="1"/>
  <c r="K1018" i="1" s="1"/>
  <c r="K1021" i="1" a="1"/>
  <c r="K1021" i="1" s="1"/>
  <c r="K1024" i="1" a="1"/>
  <c r="K1024" i="1" s="1"/>
  <c r="K1025" i="1" a="1"/>
  <c r="K1025" i="1" s="1"/>
  <c r="K1019" i="1" a="1"/>
  <c r="K1019" i="1" s="1"/>
  <c r="K1022" i="1" a="1"/>
  <c r="K1022" i="1" s="1"/>
  <c r="K173" i="1" a="1"/>
  <c r="K173" i="1" s="1"/>
  <c r="K1663" i="1" a="1"/>
  <c r="K1663" i="1" s="1"/>
  <c r="K1772" i="1" a="1"/>
  <c r="K1772" i="1" s="1"/>
  <c r="K1773" i="1" a="1"/>
  <c r="K1773" i="1" s="1"/>
  <c r="K1774" i="1" a="1"/>
  <c r="K1774" i="1" s="1"/>
  <c r="K1775" i="1" a="1"/>
  <c r="K1775" i="1" s="1"/>
  <c r="K1768" i="1" a="1"/>
  <c r="K1768" i="1" s="1"/>
  <c r="K1769" i="1" a="1"/>
  <c r="K1769" i="1" s="1"/>
  <c r="K1770" i="1" a="1"/>
  <c r="K1770" i="1" s="1"/>
  <c r="K1771" i="1" a="1"/>
  <c r="K1771" i="1" s="1"/>
  <c r="K1776" i="1" a="1"/>
  <c r="K1776" i="1" s="1"/>
  <c r="K1777" i="1" a="1"/>
  <c r="K1777" i="1" s="1"/>
  <c r="K579" i="1" a="1"/>
  <c r="K579" i="1" s="1"/>
  <c r="K668" i="1" a="1"/>
  <c r="K668" i="1" s="1"/>
  <c r="K580" i="1" a="1"/>
  <c r="K580" i="1" s="1"/>
  <c r="K581" i="1" a="1"/>
  <c r="K581" i="1" s="1"/>
  <c r="K669" i="1" a="1"/>
  <c r="K669" i="1" s="1"/>
  <c r="K378" i="1" a="1"/>
  <c r="K378" i="1" s="1"/>
  <c r="K582" i="1" a="1"/>
  <c r="K582" i="1" s="1"/>
  <c r="K923" i="1" a="1"/>
  <c r="K923" i="1" s="1"/>
  <c r="K1051" i="1" a="1"/>
  <c r="K1051" i="1" s="1"/>
  <c r="K1091" i="1" a="1"/>
  <c r="K1091" i="1" s="1"/>
  <c r="K1092" i="1" a="1"/>
  <c r="K1092" i="1" s="1"/>
  <c r="K1093" i="1" a="1"/>
  <c r="K1093" i="1" s="1"/>
  <c r="K1133" i="1" a="1"/>
  <c r="K1133" i="1" s="1"/>
  <c r="K1134" i="1" a="1"/>
  <c r="K1134" i="1" s="1"/>
  <c r="K675" i="1" a="1"/>
  <c r="K675" i="1" s="1"/>
  <c r="K1169" i="1" a="1"/>
  <c r="K1169" i="1" s="1"/>
  <c r="K670" i="1" a="1"/>
  <c r="K670" i="1" s="1"/>
  <c r="K1260" i="1" a="1"/>
  <c r="K1260" i="1" s="1"/>
  <c r="K1289" i="1" a="1"/>
  <c r="K1289" i="1" s="1"/>
  <c r="K1394" i="1" a="1"/>
  <c r="K1394" i="1" s="1"/>
  <c r="K1412" i="1" a="1"/>
  <c r="K1412" i="1" s="1"/>
  <c r="K1511" i="1" a="1"/>
  <c r="K1511" i="1" s="1"/>
  <c r="K583" i="1" a="1"/>
  <c r="K583" i="1" s="1"/>
  <c r="K676" i="1" a="1"/>
  <c r="K676" i="1" s="1"/>
  <c r="K584" i="1" a="1"/>
  <c r="K584" i="1" s="1"/>
  <c r="K1800" i="1" a="1"/>
  <c r="K1800" i="1" s="1"/>
  <c r="K1152" i="1" a="1"/>
  <c r="K1152" i="1" s="1"/>
  <c r="K1153" i="1" a="1"/>
  <c r="K1153" i="1" s="1"/>
  <c r="K677" i="1" a="1"/>
  <c r="K677" i="1" s="1"/>
  <c r="K1514" i="1" a="1"/>
  <c r="K1514" i="1" s="1"/>
  <c r="K624" i="1" a="1"/>
  <c r="K624" i="1" s="1"/>
  <c r="K1589" i="1" a="1"/>
  <c r="K1589" i="1" s="1"/>
  <c r="K1467" i="1" a="1"/>
  <c r="K1467" i="1" s="1"/>
  <c r="K1557" i="1" a="1"/>
  <c r="K1557" i="1" s="1"/>
  <c r="K1468" i="1" a="1"/>
  <c r="K1468" i="1" s="1"/>
  <c r="K1558" i="1" a="1"/>
  <c r="K1558" i="1" s="1"/>
  <c r="K1802" i="1" a="1"/>
  <c r="K1802" i="1" s="1"/>
  <c r="K1827" i="1" a="1"/>
  <c r="K1827" i="1" s="1"/>
  <c r="K1828" i="1" a="1"/>
  <c r="K1828" i="1" s="1"/>
  <c r="K1470" i="1" a="1"/>
  <c r="K1470" i="1" s="1"/>
  <c r="K1861" i="1" a="1"/>
  <c r="K1861" i="1" s="1"/>
  <c r="K1469" i="1" a="1"/>
  <c r="K1469" i="1" s="1"/>
  <c r="K1559" i="1" a="1"/>
  <c r="K1559" i="1" s="1"/>
  <c r="K1475" i="1" a="1"/>
  <c r="K1475" i="1" s="1"/>
  <c r="K1831" i="1" a="1"/>
  <c r="K1831" i="1" s="1"/>
  <c r="K336" i="1" a="1"/>
  <c r="K336" i="1" s="1"/>
  <c r="K337" i="1" a="1"/>
  <c r="K337" i="1" s="1"/>
  <c r="K359" i="1" a="1"/>
  <c r="K359" i="1" s="1"/>
  <c r="K1471" i="1" a="1"/>
  <c r="K1471" i="1" s="1"/>
  <c r="K427" i="1" a="1"/>
  <c r="K427" i="1" s="1"/>
  <c r="K488" i="1" a="1"/>
  <c r="K488" i="1" s="1"/>
  <c r="K532" i="1" a="1"/>
  <c r="K532" i="1" s="1"/>
  <c r="K570" i="1" a="1"/>
  <c r="K570" i="1" s="1"/>
  <c r="K1560" i="1" a="1"/>
  <c r="K1560" i="1" s="1"/>
  <c r="K605" i="1" a="1"/>
  <c r="K605" i="1" s="1"/>
  <c r="K616" i="1" a="1"/>
  <c r="K616" i="1" s="1"/>
  <c r="K617" i="1" a="1"/>
  <c r="K617" i="1" s="1"/>
  <c r="K656" i="1" a="1"/>
  <c r="K656" i="1" s="1"/>
  <c r="K665" i="1" a="1"/>
  <c r="K665" i="1" s="1"/>
  <c r="K1476" i="1" a="1"/>
  <c r="K1476" i="1" s="1"/>
  <c r="K686" i="1" a="1"/>
  <c r="K686" i="1" s="1"/>
  <c r="K693" i="1" a="1"/>
  <c r="K693" i="1" s="1"/>
  <c r="K746" i="1" a="1"/>
  <c r="K746" i="1" s="1"/>
  <c r="K790" i="1" a="1"/>
  <c r="K790" i="1" s="1"/>
  <c r="K808" i="1" a="1"/>
  <c r="K808" i="1" s="1"/>
  <c r="K840" i="1" a="1"/>
  <c r="K840" i="1" s="1"/>
  <c r="K866" i="1" a="1"/>
  <c r="K866" i="1" s="1"/>
  <c r="K1562" i="1" a="1"/>
  <c r="K1562" i="1" s="1"/>
  <c r="K882" i="1" a="1"/>
  <c r="K882" i="1" s="1"/>
  <c r="K899" i="1" a="1"/>
  <c r="K899" i="1" s="1"/>
  <c r="K932" i="1" a="1"/>
  <c r="K932" i="1" s="1"/>
  <c r="K948" i="1" a="1"/>
  <c r="K948" i="1" s="1"/>
  <c r="K1473" i="1" a="1"/>
  <c r="K1473" i="1" s="1"/>
  <c r="K985" i="1" a="1"/>
  <c r="K985" i="1" s="1"/>
  <c r="K990" i="1" a="1"/>
  <c r="K990" i="1" s="1"/>
  <c r="K1474" i="1" a="1"/>
  <c r="K1474" i="1" s="1"/>
  <c r="K1007" i="1" a="1"/>
  <c r="K1007" i="1" s="1"/>
  <c r="K1472" i="1" a="1"/>
  <c r="K1472" i="1" s="1"/>
  <c r="K1029" i="1" a="1"/>
  <c r="K1029" i="1" s="1"/>
  <c r="K1045" i="1" a="1"/>
  <c r="K1045" i="1" s="1"/>
  <c r="K1067" i="1" a="1"/>
  <c r="K1067" i="1" s="1"/>
  <c r="K1068" i="1" a="1"/>
  <c r="K1068" i="1" s="1"/>
  <c r="K1075" i="1" a="1"/>
  <c r="K1075" i="1" s="1"/>
  <c r="K1112" i="1" a="1"/>
  <c r="K1112" i="1" s="1"/>
  <c r="K1220" i="1" a="1"/>
  <c r="K1220" i="1" s="1"/>
  <c r="K1238" i="1" a="1"/>
  <c r="K1238" i="1" s="1"/>
  <c r="K1255" i="1" a="1"/>
  <c r="K1255" i="1" s="1"/>
  <c r="K1271" i="1" a="1"/>
  <c r="K1271" i="1" s="1"/>
  <c r="K1272" i="1" a="1"/>
  <c r="K1272" i="1" s="1"/>
  <c r="K1561" i="1" a="1"/>
  <c r="K1561" i="1" s="1"/>
  <c r="K1303" i="1" a="1"/>
  <c r="K1303" i="1" s="1"/>
  <c r="K1477" i="1" a="1"/>
  <c r="K1477" i="1" s="1"/>
  <c r="K1563" i="1" a="1"/>
  <c r="K1563" i="1" s="1"/>
  <c r="K1569" i="1" a="1"/>
  <c r="K1569" i="1" s="1"/>
  <c r="K1371" i="1" a="1"/>
  <c r="K1371" i="1" s="1"/>
  <c r="K1372" i="1" a="1"/>
  <c r="K1372" i="1" s="1"/>
  <c r="K1439" i="1" a="1"/>
  <c r="K1439" i="1" s="1"/>
  <c r="K1713" i="1" a="1"/>
  <c r="K1713" i="1" s="1"/>
  <c r="K1491" i="1" a="1"/>
  <c r="K1491" i="1" s="1"/>
  <c r="K1492" i="1" a="1"/>
  <c r="K1492" i="1" s="1"/>
  <c r="K1542" i="1" a="1"/>
  <c r="K1542" i="1" s="1"/>
  <c r="K1552" i="1" a="1"/>
  <c r="K1552" i="1" s="1"/>
  <c r="K1567" i="1" a="1"/>
  <c r="K1567" i="1" s="1"/>
  <c r="K1551" i="1" a="1"/>
  <c r="K1551" i="1" s="1"/>
  <c r="K1634" i="1" a="1"/>
  <c r="K1634" i="1" s="1"/>
  <c r="K1870" i="1" a="1"/>
  <c r="K1870" i="1" s="1"/>
  <c r="K1638" i="1" a="1"/>
  <c r="K1638" i="1" s="1"/>
  <c r="K1668" i="1" a="1"/>
  <c r="K1668" i="1" s="1"/>
  <c r="K1708" i="1" a="1"/>
  <c r="K1708" i="1" s="1"/>
  <c r="K1782" i="1" a="1"/>
  <c r="K1782" i="1" s="1"/>
  <c r="K1812" i="1" a="1"/>
  <c r="K1812" i="1" s="1"/>
  <c r="K1813" i="1" a="1"/>
  <c r="K1813" i="1" s="1"/>
  <c r="K1814" i="1" a="1"/>
  <c r="K1814" i="1" s="1"/>
  <c r="K1845" i="1" a="1"/>
  <c r="K1845" i="1" s="1"/>
  <c r="K1556" i="1" a="1"/>
  <c r="K1556" i="1" s="1"/>
  <c r="L1556" i="1" s="1"/>
  <c r="K1892" i="1" a="1"/>
  <c r="K1892" i="1" s="1"/>
  <c r="K1872" i="1" a="1"/>
  <c r="K1872" i="1" s="1"/>
  <c r="L1872" i="1" s="1"/>
  <c r="K536" i="1" a="1"/>
  <c r="K536" i="1" s="1"/>
  <c r="K971" i="1" a="1"/>
  <c r="K971" i="1" s="1"/>
  <c r="K121" i="1" a="1"/>
  <c r="K121" i="1" s="1"/>
  <c r="K1579" i="1" a="1"/>
  <c r="K1579" i="1" s="1"/>
  <c r="K24" i="1" a="1"/>
  <c r="K24" i="1" s="1"/>
  <c r="K25" i="1" a="1"/>
  <c r="K25" i="1" s="1"/>
  <c r="K328" i="1" a="1"/>
  <c r="K328" i="1" s="1"/>
  <c r="K329" i="1" a="1"/>
  <c r="K329" i="1" s="1"/>
  <c r="K355" i="1" a="1"/>
  <c r="K355" i="1" s="1"/>
  <c r="K423" i="1" a="1"/>
  <c r="K423" i="1" s="1"/>
  <c r="K435" i="1" a="1"/>
  <c r="K435" i="1" s="1"/>
  <c r="K464" i="1" a="1"/>
  <c r="K464" i="1" s="1"/>
  <c r="K479" i="1" a="1"/>
  <c r="K479" i="1" s="1"/>
  <c r="K568" i="1" a="1"/>
  <c r="K568" i="1" s="1"/>
  <c r="K602" i="1" a="1"/>
  <c r="K602" i="1" s="1"/>
  <c r="K614" i="1" a="1"/>
  <c r="K614" i="1" s="1"/>
  <c r="K29" i="1" a="1"/>
  <c r="K29" i="1" s="1"/>
  <c r="K707" i="1" a="1"/>
  <c r="K707" i="1" s="1"/>
  <c r="K787" i="1" a="1"/>
  <c r="K787" i="1" s="1"/>
  <c r="K805" i="1" a="1"/>
  <c r="K805" i="1" s="1"/>
  <c r="K838" i="1" a="1"/>
  <c r="K838" i="1" s="1"/>
  <c r="K910" i="1" a="1"/>
  <c r="K910" i="1" s="1"/>
  <c r="K981" i="1" a="1"/>
  <c r="K981" i="1" s="1"/>
  <c r="K1055" i="1" a="1"/>
  <c r="K1055" i="1" s="1"/>
  <c r="K1080" i="1" a="1"/>
  <c r="K1080" i="1" s="1"/>
  <c r="K1090" i="1" a="1"/>
  <c r="K1090" i="1" s="1"/>
  <c r="K1234" i="1" a="1"/>
  <c r="K1234" i="1" s="1"/>
  <c r="K30" i="1" a="1"/>
  <c r="K30" i="1" s="1"/>
  <c r="K1357" i="1" a="1"/>
  <c r="K1357" i="1" s="1"/>
  <c r="K1374" i="1" a="1"/>
  <c r="K1374" i="1" s="1"/>
  <c r="K1393" i="1" a="1"/>
  <c r="K1393" i="1" s="1"/>
  <c r="K1403" i="1" a="1"/>
  <c r="K1403" i="1" s="1"/>
  <c r="K1418" i="1" a="1"/>
  <c r="K1418" i="1" s="1"/>
  <c r="K1444" i="1" a="1"/>
  <c r="K1444" i="1" s="1"/>
  <c r="K1445" i="1" a="1"/>
  <c r="K1445" i="1" s="1"/>
  <c r="K1446" i="1" a="1"/>
  <c r="K1446" i="1" s="1"/>
  <c r="K31" i="1" a="1"/>
  <c r="K31" i="1" s="1"/>
  <c r="K1539" i="1" a="1"/>
  <c r="K1539" i="1" s="1"/>
  <c r="K32" i="1" a="1"/>
  <c r="K32" i="1" s="1"/>
  <c r="K1695" i="1" a="1"/>
  <c r="K1695" i="1" s="1"/>
  <c r="K1822" i="1" a="1"/>
  <c r="K1822" i="1" s="1"/>
  <c r="K62" i="1" a="1"/>
  <c r="K62" i="1" s="1"/>
  <c r="K1858" i="1" a="1"/>
  <c r="K1858" i="1" s="1"/>
  <c r="K81" i="1" a="1"/>
  <c r="K81" i="1" s="1"/>
  <c r="K161" i="1" a="1"/>
  <c r="K161" i="1" s="1"/>
  <c r="K243" i="1" a="1"/>
  <c r="K243" i="1" s="1"/>
  <c r="K254" i="1" a="1"/>
  <c r="K254" i="1" s="1"/>
  <c r="K311" i="1" a="1"/>
  <c r="K311" i="1" s="1"/>
  <c r="K274" i="1" a="1"/>
  <c r="K274" i="1" s="1"/>
  <c r="K275" i="1" a="1"/>
  <c r="K275" i="1" s="1"/>
  <c r="K307" i="1" a="1"/>
  <c r="K307" i="1" s="1"/>
  <c r="K340" i="1" a="1"/>
  <c r="K340" i="1" s="1"/>
  <c r="K361" i="1" a="1"/>
  <c r="K361" i="1" s="1"/>
  <c r="K438" i="1" a="1"/>
  <c r="K438" i="1" s="1"/>
  <c r="K451" i="1" a="1"/>
  <c r="K451" i="1" s="1"/>
  <c r="K463" i="1" a="1"/>
  <c r="K463" i="1" s="1"/>
  <c r="K473" i="1" a="1"/>
  <c r="K473" i="1" s="1"/>
  <c r="K474" i="1" a="1"/>
  <c r="K474" i="1" s="1"/>
  <c r="K483" i="1" a="1"/>
  <c r="K483" i="1" s="1"/>
  <c r="K489" i="1" a="1"/>
  <c r="K489" i="1" s="1"/>
  <c r="K368" i="1" a="1"/>
  <c r="K368" i="1" s="1"/>
  <c r="K501" i="1" a="1"/>
  <c r="K501" i="1" s="1"/>
  <c r="K511" i="1" a="1"/>
  <c r="K511" i="1" s="1"/>
  <c r="K572" i="1" a="1"/>
  <c r="K572" i="1" s="1"/>
  <c r="K430" i="1" a="1"/>
  <c r="K430" i="1" s="1"/>
  <c r="K619" i="1" a="1"/>
  <c r="K619" i="1" s="1"/>
  <c r="K780" i="1" a="1"/>
  <c r="K780" i="1" s="1"/>
  <c r="K714" i="1" a="1"/>
  <c r="K714" i="1" s="1"/>
  <c r="K766" i="1" a="1"/>
  <c r="K766" i="1" s="1"/>
  <c r="K791" i="1" a="1"/>
  <c r="K791" i="1" s="1"/>
  <c r="K913" i="1" a="1"/>
  <c r="K913" i="1" s="1"/>
  <c r="K915" i="1" a="1"/>
  <c r="K915" i="1" s="1"/>
  <c r="K935" i="1" a="1"/>
  <c r="K935" i="1" s="1"/>
  <c r="K936" i="1" a="1"/>
  <c r="K936" i="1" s="1"/>
  <c r="K783" i="1" a="1"/>
  <c r="K783" i="1" s="1"/>
  <c r="K962" i="1" a="1"/>
  <c r="K962" i="1" s="1"/>
  <c r="K987" i="1" a="1"/>
  <c r="K987" i="1" s="1"/>
  <c r="K991" i="1" a="1"/>
  <c r="K991" i="1" s="1"/>
  <c r="K784" i="1" a="1"/>
  <c r="K784" i="1" s="1"/>
  <c r="K45" i="1" a="1"/>
  <c r="K45" i="1" s="1"/>
  <c r="K1047" i="1" a="1"/>
  <c r="K1047" i="1" s="1"/>
  <c r="K625" i="1" a="1"/>
  <c r="K625" i="1" s="1"/>
  <c r="K1053" i="1" a="1"/>
  <c r="K1053" i="1" s="1"/>
  <c r="K1059" i="1" a="1"/>
  <c r="K1059" i="1" s="1"/>
  <c r="K1082" i="1" a="1"/>
  <c r="K1082" i="1" s="1"/>
  <c r="K1496" i="1" a="1"/>
  <c r="K1496" i="1" s="1"/>
  <c r="K1114" i="1" a="1"/>
  <c r="K1114" i="1" s="1"/>
  <c r="K1115" i="1" a="1"/>
  <c r="K1115" i="1" s="1"/>
  <c r="K1126" i="1" a="1"/>
  <c r="K1126" i="1" s="1"/>
  <c r="K1127" i="1" a="1"/>
  <c r="K1127" i="1" s="1"/>
  <c r="K1145" i="1" a="1"/>
  <c r="K1145" i="1" s="1"/>
  <c r="K1160" i="1" a="1"/>
  <c r="K1160" i="1" s="1"/>
  <c r="K1161" i="1" a="1"/>
  <c r="K1161" i="1" s="1"/>
  <c r="K1210" i="1" a="1"/>
  <c r="K1210" i="1" s="1"/>
  <c r="K1910" i="1" a="1"/>
  <c r="K1910" i="1" s="1"/>
  <c r="K1241" i="1" a="1"/>
  <c r="K1241" i="1" s="1"/>
  <c r="K1256" i="1" a="1"/>
  <c r="K1256" i="1" s="1"/>
  <c r="K1274" i="1" a="1"/>
  <c r="K1274" i="1" s="1"/>
  <c r="K1275" i="1" a="1"/>
  <c r="K1275" i="1" s="1"/>
  <c r="K458" i="1" a="1"/>
  <c r="K458" i="1" s="1"/>
  <c r="K1294" i="1" a="1"/>
  <c r="K1294" i="1" s="1"/>
  <c r="K459" i="1" a="1"/>
  <c r="K459" i="1" s="1"/>
  <c r="K1316" i="1" a="1"/>
  <c r="K1316" i="1" s="1"/>
  <c r="K1317" i="1" a="1"/>
  <c r="K1317" i="1" s="1"/>
  <c r="K1327" i="1" a="1"/>
  <c r="K1327" i="1" s="1"/>
  <c r="K1350" i="1" a="1"/>
  <c r="K1350" i="1" s="1"/>
  <c r="K1359" i="1" a="1"/>
  <c r="K1359" i="1" s="1"/>
  <c r="K1382" i="1" a="1"/>
  <c r="K1382" i="1" s="1"/>
  <c r="K1399" i="1" a="1"/>
  <c r="K1399" i="1" s="1"/>
  <c r="K1407" i="1" a="1"/>
  <c r="K1407" i="1" s="1"/>
  <c r="K1419" i="1" a="1"/>
  <c r="K1419" i="1" s="1"/>
  <c r="K1441" i="1" a="1"/>
  <c r="K1441" i="1" s="1"/>
  <c r="K1452" i="1" a="1"/>
  <c r="K1452" i="1" s="1"/>
  <c r="K1463" i="1" a="1"/>
  <c r="K1463" i="1" s="1"/>
  <c r="K460" i="1" a="1"/>
  <c r="K460" i="1" s="1"/>
  <c r="K1493" i="1" a="1"/>
  <c r="K1493" i="1" s="1"/>
  <c r="K1494" i="1" a="1"/>
  <c r="K1494" i="1" s="1"/>
  <c r="K1495" i="1" a="1"/>
  <c r="K1495" i="1" s="1"/>
  <c r="K457" i="1" a="1"/>
  <c r="K457" i="1" s="1"/>
  <c r="K1519" i="1" a="1"/>
  <c r="K1519" i="1" s="1"/>
  <c r="K1544" i="1" a="1"/>
  <c r="K1544" i="1" s="1"/>
  <c r="K1553" i="1" a="1"/>
  <c r="K1553" i="1" s="1"/>
  <c r="K1554" i="1" a="1"/>
  <c r="K1554" i="1" s="1"/>
  <c r="K461" i="1" a="1"/>
  <c r="K461" i="1" s="1"/>
  <c r="K1568" i="1" a="1"/>
  <c r="K1568" i="1" s="1"/>
  <c r="K1592" i="1" a="1"/>
  <c r="K1592" i="1" s="1"/>
  <c r="K1601" i="1" a="1"/>
  <c r="K1601" i="1" s="1"/>
  <c r="K1636" i="1" a="1"/>
  <c r="K1636" i="1" s="1"/>
  <c r="K1678" i="1" a="1"/>
  <c r="K1678" i="1" s="1"/>
  <c r="K462" i="1" a="1"/>
  <c r="K462" i="1" s="1"/>
  <c r="K1710" i="1" a="1"/>
  <c r="K1710" i="1" s="1"/>
  <c r="K1711" i="1" a="1"/>
  <c r="K1711" i="1" s="1"/>
  <c r="K1712" i="1" a="1"/>
  <c r="K1712" i="1" s="1"/>
  <c r="K1728" i="1" a="1"/>
  <c r="K1728" i="1" s="1"/>
  <c r="K1741" i="1" a="1"/>
  <c r="K1741" i="1" s="1"/>
  <c r="K1642" i="1" a="1"/>
  <c r="K1642" i="1" s="1"/>
  <c r="K1783" i="1" a="1"/>
  <c r="K1783" i="1" s="1"/>
  <c r="K1790" i="1" a="1"/>
  <c r="K1790" i="1" s="1"/>
  <c r="K1815" i="1" a="1"/>
  <c r="K1815" i="1" s="1"/>
  <c r="K1833" i="1" a="1"/>
  <c r="K1833" i="1" s="1"/>
  <c r="K1650" i="1" a="1"/>
  <c r="K1650" i="1" s="1"/>
  <c r="K38" i="1" a="1"/>
  <c r="K38" i="1" s="1"/>
  <c r="K99" i="1" a="1"/>
  <c r="K99" i="1" s="1"/>
  <c r="K1643" i="1" a="1"/>
  <c r="K1643" i="1" s="1"/>
  <c r="K1648" i="1" a="1"/>
  <c r="K1648" i="1" s="1"/>
  <c r="K304" i="1" a="1"/>
  <c r="K304" i="1" s="1"/>
  <c r="K604" i="1" a="1"/>
  <c r="K604" i="1" s="1"/>
  <c r="K788" i="1" a="1"/>
  <c r="K788" i="1" s="1"/>
  <c r="K814" i="1" a="1"/>
  <c r="K814" i="1" s="1"/>
  <c r="K824" i="1" a="1"/>
  <c r="K824" i="1" s="1"/>
  <c r="K911" i="1" a="1"/>
  <c r="K911" i="1" s="1"/>
  <c r="K1235" i="1" a="1"/>
  <c r="K1235" i="1" s="1"/>
  <c r="K1358" i="1" a="1"/>
  <c r="K1358" i="1" s="1"/>
  <c r="K1540" i="1" a="1"/>
  <c r="K1540" i="1" s="1"/>
  <c r="K1644" i="1" a="1"/>
  <c r="K1644" i="1" s="1"/>
  <c r="K1628" i="1" a="1"/>
  <c r="K1628" i="1" s="1"/>
  <c r="K1649" i="1" a="1"/>
  <c r="K1649" i="1" s="1"/>
  <c r="K1801" i="1" a="1"/>
  <c r="K1801" i="1" s="1"/>
  <c r="K1651" i="1" a="1"/>
  <c r="K1651" i="1" s="1"/>
  <c r="K1874" i="1" a="1"/>
  <c r="K1874" i="1" s="1"/>
  <c r="K33" i="1" a="1"/>
  <c r="K33" i="1" s="1"/>
  <c r="K1652" i="1" a="1"/>
  <c r="K1652" i="1" s="1"/>
  <c r="K52" i="1" a="1"/>
  <c r="K52" i="1" s="1"/>
  <c r="K220" i="1" a="1"/>
  <c r="K220" i="1" s="1"/>
  <c r="K96" i="1" a="1"/>
  <c r="K96" i="1" s="1"/>
  <c r="K238" i="1" a="1"/>
  <c r="K238" i="1" s="1"/>
  <c r="K269" i="1" a="1"/>
  <c r="K269" i="1" s="1"/>
  <c r="K287" i="1" a="1"/>
  <c r="K287" i="1" s="1"/>
  <c r="K296" i="1" a="1"/>
  <c r="K296" i="1" s="1"/>
  <c r="K325" i="1" a="1"/>
  <c r="K325" i="1" s="1"/>
  <c r="K366" i="1" a="1"/>
  <c r="K366" i="1" s="1"/>
  <c r="K414" i="1" a="1"/>
  <c r="K414" i="1" s="1"/>
  <c r="K422" i="1" a="1"/>
  <c r="K422" i="1" s="1"/>
  <c r="K445" i="1" a="1"/>
  <c r="K445" i="1" s="1"/>
  <c r="K593" i="1" a="1"/>
  <c r="K593" i="1" s="1"/>
  <c r="K630" i="1" a="1"/>
  <c r="K630" i="1" s="1"/>
  <c r="K652" i="1" a="1"/>
  <c r="K652" i="1" s="1"/>
  <c r="K661" i="1" a="1"/>
  <c r="K661" i="1" s="1"/>
  <c r="K695" i="1" a="1"/>
  <c r="K695" i="1" s="1"/>
  <c r="K1498" i="1" a="1"/>
  <c r="K1498" i="1" s="1"/>
  <c r="K706" i="1" a="1"/>
  <c r="K706" i="1" s="1"/>
  <c r="K732" i="1" a="1"/>
  <c r="K732" i="1" s="1"/>
  <c r="K757" i="1" a="1"/>
  <c r="K757" i="1" s="1"/>
  <c r="K810" i="1" a="1"/>
  <c r="K810" i="1" s="1"/>
  <c r="K819" i="1" a="1"/>
  <c r="K819" i="1" s="1"/>
  <c r="K832" i="1" a="1"/>
  <c r="K832" i="1" s="1"/>
  <c r="K842" i="1" a="1"/>
  <c r="K842" i="1" s="1"/>
  <c r="K843" i="1" a="1"/>
  <c r="K843" i="1" s="1"/>
  <c r="K920" i="1" a="1"/>
  <c r="K920" i="1" s="1"/>
  <c r="K1016" i="1" a="1"/>
  <c r="K1016" i="1" s="1"/>
  <c r="K1032" i="1" a="1"/>
  <c r="K1032" i="1" s="1"/>
  <c r="K1076" i="1" a="1"/>
  <c r="K1076" i="1" s="1"/>
  <c r="K1084" i="1" a="1"/>
  <c r="K1084" i="1" s="1"/>
  <c r="K1130" i="1" a="1"/>
  <c r="K1130" i="1" s="1"/>
  <c r="K1580" i="1" a="1"/>
  <c r="K1580" i="1" s="1"/>
  <c r="K1212" i="1" a="1"/>
  <c r="K1212" i="1" s="1"/>
  <c r="K1213" i="1" a="1"/>
  <c r="K1213" i="1" s="1"/>
  <c r="K1222" i="1" a="1"/>
  <c r="K1222" i="1" s="1"/>
  <c r="K1378" i="1" a="1"/>
  <c r="K1378" i="1" s="1"/>
  <c r="K1457" i="1" a="1"/>
  <c r="K1457" i="1" s="1"/>
  <c r="K1480" i="1" a="1"/>
  <c r="K1480" i="1" s="1"/>
  <c r="K1659" i="1" a="1"/>
  <c r="K1659" i="1" s="1"/>
  <c r="K1665" i="1" a="1"/>
  <c r="K1665" i="1" s="1"/>
  <c r="K1669" i="1" a="1"/>
  <c r="K1669" i="1" s="1"/>
  <c r="K1732" i="1" a="1"/>
  <c r="K1732" i="1" s="1"/>
  <c r="K1797" i="1" a="1"/>
  <c r="K1797" i="1" s="1"/>
  <c r="K1821" i="1" a="1"/>
  <c r="K1821" i="1" s="1"/>
  <c r="K5" i="1" a="1"/>
  <c r="K5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77" i="1" a="1"/>
  <c r="K1277" i="1" s="1"/>
  <c r="K21" i="1" a="1"/>
  <c r="K21" i="1" s="1"/>
  <c r="K23" i="1" a="1"/>
  <c r="K23" i="1" s="1"/>
  <c r="K1281" i="1" a="1"/>
  <c r="K1281" i="1" s="1"/>
  <c r="K1278" i="1" a="1"/>
  <c r="K1278" i="1" s="1"/>
  <c r="K1283" i="1" a="1"/>
  <c r="K1283" i="1" s="1"/>
  <c r="K1285" i="1" a="1"/>
  <c r="K1285" i="1" s="1"/>
  <c r="K515" i="1" a="1"/>
  <c r="K515" i="1" s="1"/>
  <c r="K383" i="1" a="1"/>
  <c r="K38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795" i="1" a="1"/>
  <c r="K795" i="1" s="1"/>
  <c r="K47" i="1" a="1"/>
  <c r="K47" i="1" s="1"/>
  <c r="K49" i="1" a="1"/>
  <c r="K49" i="1" s="1"/>
  <c r="K50" i="1" a="1"/>
  <c r="K50" i="1" s="1"/>
  <c r="K51" i="1" a="1"/>
  <c r="K51" i="1" s="1"/>
  <c r="K53" i="1" a="1"/>
  <c r="K53" i="1" s="1"/>
  <c r="K54" i="1" a="1"/>
  <c r="K54" i="1" s="1"/>
  <c r="K1531" i="1" a="1"/>
  <c r="K1531" i="1" s="1"/>
  <c r="K65" i="1" a="1"/>
  <c r="K65" i="1" s="1"/>
  <c r="K66" i="1" a="1"/>
  <c r="K66" i="1" s="1"/>
  <c r="K67" i="1" a="1"/>
  <c r="K67" i="1" s="1"/>
  <c r="K68" i="1" a="1"/>
  <c r="K68" i="1" s="1"/>
  <c r="K72" i="1" a="1"/>
  <c r="K72" i="1" s="1"/>
  <c r="K73" i="1" a="1"/>
  <c r="K73" i="1" s="1"/>
  <c r="K75" i="1" a="1"/>
  <c r="K75" i="1" s="1"/>
  <c r="K76" i="1" a="1"/>
  <c r="K76" i="1" s="1"/>
  <c r="K1714" i="1" a="1"/>
  <c r="K1714" i="1" s="1"/>
  <c r="K90" i="1" a="1"/>
  <c r="K90" i="1" s="1"/>
  <c r="K94" i="1" a="1"/>
  <c r="K94" i="1" s="1"/>
  <c r="K97" i="1" a="1"/>
  <c r="K97" i="1" s="1"/>
  <c r="K98" i="1" a="1"/>
  <c r="K98" i="1" s="1"/>
  <c r="K113" i="1" a="1"/>
  <c r="K113" i="1" s="1"/>
  <c r="K127" i="1" a="1"/>
  <c r="K127" i="1" s="1"/>
  <c r="K132" i="1" a="1"/>
  <c r="K132" i="1" s="1"/>
  <c r="K516" i="1" a="1"/>
  <c r="K516" i="1" s="1"/>
  <c r="K134" i="1" a="1"/>
  <c r="K134" i="1" s="1"/>
  <c r="K517" i="1" a="1"/>
  <c r="K517" i="1" s="1"/>
  <c r="K147" i="1" a="1"/>
  <c r="K147" i="1" s="1"/>
  <c r="K152" i="1" a="1"/>
  <c r="K152" i="1" s="1"/>
  <c r="K518" i="1" a="1"/>
  <c r="K518" i="1" s="1"/>
  <c r="K168" i="1" a="1"/>
  <c r="K168" i="1" s="1"/>
  <c r="K187" i="1" a="1"/>
  <c r="K187" i="1" s="1"/>
  <c r="K1226" i="1" a="1"/>
  <c r="K1226" i="1" s="1"/>
  <c r="K1581" i="1" a="1"/>
  <c r="K1581" i="1" s="1"/>
  <c r="K213" i="1" a="1"/>
  <c r="K213" i="1" s="1"/>
  <c r="K224" i="1" a="1"/>
  <c r="K224" i="1" s="1"/>
  <c r="K231" i="1" a="1"/>
  <c r="K231" i="1" s="1"/>
  <c r="K234" i="1" a="1"/>
  <c r="K234" i="1" s="1"/>
  <c r="K239" i="1" a="1"/>
  <c r="K239" i="1" s="1"/>
  <c r="K240" i="1" a="1"/>
  <c r="K240" i="1" s="1"/>
  <c r="K244" i="1" a="1"/>
  <c r="K244" i="1" s="1"/>
  <c r="K1624" i="1" a="1"/>
  <c r="K1624" i="1" s="1"/>
  <c r="K249" i="1" a="1"/>
  <c r="K249" i="1" s="1"/>
  <c r="K250" i="1" a="1"/>
  <c r="K250" i="1" s="1"/>
  <c r="K255" i="1" a="1"/>
  <c r="K255" i="1" s="1"/>
  <c r="K70" i="1" a="1"/>
  <c r="K70" i="1" s="1"/>
  <c r="K77" i="1" a="1"/>
  <c r="K77" i="1" s="1"/>
  <c r="K265" i="1" a="1"/>
  <c r="K265" i="1" s="1"/>
  <c r="K280" i="1" a="1"/>
  <c r="K280" i="1" s="1"/>
  <c r="K292" i="1" a="1"/>
  <c r="K292" i="1" s="1"/>
  <c r="K294" i="1" a="1"/>
  <c r="K294" i="1" s="1"/>
  <c r="K297" i="1" a="1"/>
  <c r="K297" i="1" s="1"/>
  <c r="K301" i="1" a="1"/>
  <c r="K301" i="1" s="1"/>
  <c r="K302" i="1" a="1"/>
  <c r="K302" i="1" s="1"/>
  <c r="K303" i="1" a="1"/>
  <c r="K303" i="1" s="1"/>
  <c r="K972" i="1" a="1"/>
  <c r="K972" i="1" s="1"/>
  <c r="K1603" i="1" a="1"/>
  <c r="K1603" i="1" s="1"/>
  <c r="K319" i="1" a="1"/>
  <c r="K319" i="1" s="1"/>
  <c r="K320" i="1" a="1"/>
  <c r="K320" i="1" s="1"/>
  <c r="K330" i="1" a="1"/>
  <c r="K330" i="1" s="1"/>
  <c r="K356" i="1" a="1"/>
  <c r="K356" i="1" s="1"/>
  <c r="K364" i="1" a="1"/>
  <c r="K364" i="1" s="1"/>
  <c r="K393" i="1" a="1"/>
  <c r="K393" i="1" s="1"/>
  <c r="K394" i="1" a="1"/>
  <c r="K394" i="1" s="1"/>
  <c r="K415" i="1" a="1"/>
  <c r="K415" i="1" s="1"/>
  <c r="K419" i="1" a="1"/>
  <c r="K419" i="1" s="1"/>
  <c r="K424" i="1" a="1"/>
  <c r="K424" i="1" s="1"/>
  <c r="K429" i="1" a="1"/>
  <c r="K429" i="1" s="1"/>
  <c r="K436" i="1" a="1"/>
  <c r="K436" i="1" s="1"/>
  <c r="K441" i="1" a="1"/>
  <c r="K441" i="1" s="1"/>
  <c r="K564" i="1" a="1"/>
  <c r="K564" i="1" s="1"/>
  <c r="K256" i="1" a="1"/>
  <c r="K256" i="1" s="1"/>
  <c r="K547" i="1" a="1"/>
  <c r="K547" i="1" s="1"/>
  <c r="K295" i="1" a="1"/>
  <c r="K295" i="1" s="1"/>
  <c r="K314" i="1" a="1"/>
  <c r="K314" i="1" s="1"/>
  <c r="K331" i="1" a="1"/>
  <c r="K331" i="1" s="1"/>
  <c r="K1188" i="1" a="1"/>
  <c r="K1188" i="1" s="1"/>
  <c r="K396" i="1" a="1"/>
  <c r="K396" i="1" s="1"/>
  <c r="K398" i="1" a="1"/>
  <c r="K398" i="1" s="1"/>
  <c r="K425" i="1" a="1"/>
  <c r="K425" i="1" s="1"/>
  <c r="K74" i="1" a="1"/>
  <c r="K74" i="1" s="1"/>
  <c r="K446" i="1" a="1"/>
  <c r="K446" i="1" s="1"/>
  <c r="K465" i="1" a="1"/>
  <c r="K465" i="1" s="1"/>
  <c r="K470" i="1" a="1"/>
  <c r="K470" i="1" s="1"/>
  <c r="K471" i="1" a="1"/>
  <c r="K471" i="1" s="1"/>
  <c r="K480" i="1" a="1"/>
  <c r="K480" i="1" s="1"/>
  <c r="K481" i="1" a="1"/>
  <c r="K481" i="1" s="1"/>
  <c r="K484" i="1" a="1"/>
  <c r="K484" i="1" s="1"/>
  <c r="K490" i="1" a="1"/>
  <c r="K490" i="1" s="1"/>
  <c r="K495" i="1" a="1"/>
  <c r="K495" i="1" s="1"/>
  <c r="K496" i="1" a="1"/>
  <c r="K496" i="1" s="1"/>
  <c r="K1286" i="1" a="1"/>
  <c r="K1286" i="1" s="1"/>
  <c r="K497" i="1" a="1"/>
  <c r="K497" i="1" s="1"/>
  <c r="K756" i="1" a="1"/>
  <c r="K756" i="1" s="1"/>
  <c r="K759" i="1" a="1"/>
  <c r="K759" i="1" s="1"/>
  <c r="K508" i="1" a="1"/>
  <c r="K508" i="1" s="1"/>
  <c r="K513" i="1" a="1"/>
  <c r="K513" i="1" s="1"/>
  <c r="K523" i="1" a="1"/>
  <c r="K523" i="1" s="1"/>
  <c r="K528" i="1" a="1"/>
  <c r="K528" i="1" s="1"/>
  <c r="K529" i="1" a="1"/>
  <c r="K529" i="1" s="1"/>
  <c r="K537" i="1" a="1"/>
  <c r="K537" i="1" s="1"/>
  <c r="K543" i="1" a="1"/>
  <c r="K543" i="1" s="1"/>
  <c r="K556" i="1" a="1"/>
  <c r="K556" i="1" s="1"/>
  <c r="K559" i="1" a="1"/>
  <c r="K559" i="1" s="1"/>
  <c r="K562" i="1" a="1"/>
  <c r="K562" i="1" s="1"/>
  <c r="K563" i="1" a="1"/>
  <c r="K563" i="1" s="1"/>
  <c r="K569" i="1" a="1"/>
  <c r="K569" i="1" s="1"/>
  <c r="K577" i="1" a="1"/>
  <c r="K577" i="1" s="1"/>
  <c r="K586" i="1" a="1"/>
  <c r="K586" i="1" s="1"/>
  <c r="K587" i="1" a="1"/>
  <c r="K587" i="1" s="1"/>
  <c r="K591" i="1" a="1"/>
  <c r="K591" i="1" s="1"/>
  <c r="K592" i="1" a="1"/>
  <c r="K592" i="1" s="1"/>
  <c r="K594" i="1" a="1"/>
  <c r="K594" i="1" s="1"/>
  <c r="K600" i="1" a="1"/>
  <c r="K600" i="1" s="1"/>
  <c r="K603" i="1" a="1"/>
  <c r="K603" i="1" s="1"/>
  <c r="K621" i="1" a="1"/>
  <c r="K621" i="1" s="1"/>
  <c r="K627" i="1" a="1"/>
  <c r="K627" i="1" s="1"/>
  <c r="K631" i="1" a="1"/>
  <c r="K631" i="1" s="1"/>
  <c r="K634" i="1" a="1"/>
  <c r="K634" i="1" s="1"/>
  <c r="K635" i="1" a="1"/>
  <c r="K635" i="1" s="1"/>
  <c r="K648" i="1" a="1"/>
  <c r="K648" i="1" s="1"/>
  <c r="K649" i="1" a="1"/>
  <c r="K649" i="1" s="1"/>
  <c r="K653" i="1" a="1"/>
  <c r="K653" i="1" s="1"/>
  <c r="K654" i="1" a="1"/>
  <c r="K654" i="1" s="1"/>
  <c r="K658" i="1" a="1"/>
  <c r="K658" i="1" s="1"/>
  <c r="K660" i="1" a="1"/>
  <c r="K660" i="1" s="1"/>
  <c r="K671" i="1" a="1"/>
  <c r="K671" i="1" s="1"/>
  <c r="K680" i="1" a="1"/>
  <c r="K680" i="1" s="1"/>
  <c r="K681" i="1" a="1"/>
  <c r="K681" i="1" s="1"/>
  <c r="K682" i="1" a="1"/>
  <c r="K682" i="1" s="1"/>
  <c r="K689" i="1" a="1"/>
  <c r="K689" i="1" s="1"/>
  <c r="K696" i="1" a="1"/>
  <c r="K696" i="1" s="1"/>
  <c r="K699" i="1" a="1"/>
  <c r="K699" i="1" s="1"/>
  <c r="K700" i="1" a="1"/>
  <c r="K700" i="1" s="1"/>
  <c r="K708" i="1" a="1"/>
  <c r="K708" i="1" s="1"/>
  <c r="K709" i="1" a="1"/>
  <c r="K709" i="1" s="1"/>
  <c r="K710" i="1" a="1"/>
  <c r="K710" i="1" s="1"/>
  <c r="K711" i="1" a="1"/>
  <c r="K711" i="1" s="1"/>
  <c r="K765" i="1" a="1"/>
  <c r="K765" i="1" s="1"/>
  <c r="K721" i="1" a="1"/>
  <c r="K721" i="1" s="1"/>
  <c r="K722" i="1" a="1"/>
  <c r="K722" i="1" s="1"/>
  <c r="K575" i="1" a="1"/>
  <c r="K575" i="1" s="1"/>
  <c r="K723" i="1" a="1"/>
  <c r="K72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8" i="1" a="1"/>
  <c r="K748" i="1" s="1"/>
  <c r="K749" i="1" a="1"/>
  <c r="K749" i="1" s="1"/>
  <c r="K1715" i="1" a="1"/>
  <c r="K1715" i="1" s="1"/>
  <c r="K760" i="1" a="1"/>
  <c r="K760" i="1" s="1"/>
  <c r="K768" i="1" a="1"/>
  <c r="K768" i="1" s="1"/>
  <c r="K773" i="1" a="1"/>
  <c r="K773" i="1" s="1"/>
  <c r="K1894" i="1" a="1"/>
  <c r="K1894" i="1" s="1"/>
  <c r="K781" i="1" a="1"/>
  <c r="K781" i="1" s="1"/>
  <c r="K1901" i="1" a="1"/>
  <c r="K1901" i="1" s="1"/>
  <c r="K785" i="1" a="1"/>
  <c r="K785" i="1" s="1"/>
  <c r="K792" i="1" a="1"/>
  <c r="K792" i="1" s="1"/>
  <c r="K799" i="1" a="1"/>
  <c r="K799" i="1" s="1"/>
  <c r="K806" i="1" a="1"/>
  <c r="K806" i="1" s="1"/>
  <c r="K811" i="1" a="1"/>
  <c r="K811" i="1" s="1"/>
  <c r="K812" i="1" a="1"/>
  <c r="K812" i="1" s="1"/>
  <c r="K813" i="1" a="1"/>
  <c r="K813" i="1" s="1"/>
  <c r="K820" i="1" a="1"/>
  <c r="K820" i="1" s="1"/>
  <c r="K821" i="1" a="1"/>
  <c r="K821" i="1" s="1"/>
  <c r="K822" i="1" a="1"/>
  <c r="K822" i="1" s="1"/>
  <c r="K823" i="1" a="1"/>
  <c r="K823" i="1" s="1"/>
  <c r="K833" i="1" a="1"/>
  <c r="K833" i="1" s="1"/>
  <c r="K834" i="1" a="1"/>
  <c r="K834" i="1" s="1"/>
  <c r="K835" i="1" a="1"/>
  <c r="K835" i="1" s="1"/>
  <c r="K836" i="1" a="1"/>
  <c r="K836" i="1" s="1"/>
  <c r="K839" i="1" a="1"/>
  <c r="K839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59" i="1" a="1"/>
  <c r="K859" i="1" s="1"/>
  <c r="K860" i="1" a="1"/>
  <c r="K860" i="1" s="1"/>
  <c r="K861" i="1" a="1"/>
  <c r="K861" i="1" s="1"/>
  <c r="K870" i="1" a="1"/>
  <c r="K870" i="1" s="1"/>
  <c r="K871" i="1" a="1"/>
  <c r="K871" i="1" s="1"/>
  <c r="K876" i="1" a="1"/>
  <c r="K876" i="1" s="1"/>
  <c r="K877" i="1" a="1"/>
  <c r="K877" i="1" s="1"/>
  <c r="K884" i="1" a="1"/>
  <c r="K884" i="1" s="1"/>
  <c r="K889" i="1" a="1"/>
  <c r="K889" i="1" s="1"/>
  <c r="K407" i="1" a="1"/>
  <c r="K407" i="1" s="1"/>
  <c r="K897" i="1" a="1"/>
  <c r="K897" i="1" s="1"/>
  <c r="K174" i="1" a="1"/>
  <c r="K174" i="1" s="1"/>
  <c r="K175" i="1" a="1"/>
  <c r="K175" i="1" s="1"/>
  <c r="K904" i="1" a="1"/>
  <c r="K904" i="1" s="1"/>
  <c r="K905" i="1" a="1"/>
  <c r="K905" i="1" s="1"/>
  <c r="K916" i="1" a="1"/>
  <c r="K916" i="1" s="1"/>
  <c r="K917" i="1" a="1"/>
  <c r="K917" i="1" s="1"/>
  <c r="K924" i="1" a="1"/>
  <c r="K924" i="1" s="1"/>
  <c r="K949" i="1" a="1"/>
  <c r="K949" i="1" s="1"/>
  <c r="K957" i="1" a="1"/>
  <c r="K957" i="1" s="1"/>
  <c r="K970" i="1" a="1"/>
  <c r="K970" i="1" s="1"/>
  <c r="K978" i="1" a="1"/>
  <c r="K978" i="1" s="1"/>
  <c r="K982" i="1" a="1"/>
  <c r="K982" i="1" s="1"/>
  <c r="K983" i="1" a="1"/>
  <c r="K983" i="1" s="1"/>
  <c r="K984" i="1" a="1"/>
  <c r="K984" i="1" s="1"/>
  <c r="K989" i="1" a="1"/>
  <c r="K989" i="1" s="1"/>
  <c r="K993" i="1" a="1"/>
  <c r="K993" i="1" s="1"/>
  <c r="K1000" i="1" a="1"/>
  <c r="K1000" i="1" s="1"/>
  <c r="K1001" i="1" a="1"/>
  <c r="K1001" i="1" s="1"/>
  <c r="K176" i="1" a="1"/>
  <c r="K176" i="1" s="1"/>
  <c r="K177" i="1" a="1"/>
  <c r="K177" i="1" s="1"/>
  <c r="K199" i="1" a="1"/>
  <c r="K199" i="1" s="1"/>
  <c r="K1031" i="1" a="1"/>
  <c r="K1031" i="1" s="1"/>
  <c r="K1034" i="1" a="1"/>
  <c r="K1034" i="1" s="1"/>
  <c r="K1039" i="1" a="1"/>
  <c r="K1039" i="1" s="1"/>
  <c r="K1043" i="1" a="1"/>
  <c r="K1043" i="1" s="1"/>
  <c r="K1052" i="1" a="1"/>
  <c r="K1052" i="1" s="1"/>
  <c r="K1056" i="1" a="1"/>
  <c r="K1056" i="1" s="1"/>
  <c r="K1057" i="1" a="1"/>
  <c r="K1057" i="1" s="1"/>
  <c r="K1061" i="1" a="1"/>
  <c r="K1061" i="1" s="1"/>
  <c r="K1062" i="1" a="1"/>
  <c r="K1062" i="1" s="1"/>
  <c r="K1072" i="1" a="1"/>
  <c r="K1072" i="1" s="1"/>
  <c r="K1077" i="1" a="1"/>
  <c r="K1077" i="1" s="1"/>
  <c r="K1094" i="1" a="1"/>
  <c r="K1094" i="1" s="1"/>
  <c r="K1095" i="1" a="1"/>
  <c r="K1095" i="1" s="1"/>
  <c r="K217" i="1" a="1"/>
  <c r="K217" i="1" s="1"/>
  <c r="K1096" i="1" a="1"/>
  <c r="K1096" i="1" s="1"/>
  <c r="K1097" i="1" a="1"/>
  <c r="K1097" i="1" s="1"/>
  <c r="K1118" i="1" a="1"/>
  <c r="K1118" i="1" s="1"/>
  <c r="K1119" i="1" a="1"/>
  <c r="K1119" i="1" s="1"/>
  <c r="K1120" i="1" a="1"/>
  <c r="K1120" i="1" s="1"/>
  <c r="K1121" i="1" a="1"/>
  <c r="K1121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51" i="1" a="1"/>
  <c r="K1151" i="1" s="1"/>
  <c r="K1164" i="1" a="1"/>
  <c r="K1164" i="1" s="1"/>
  <c r="K1170" i="1" a="1"/>
  <c r="K1170" i="1" s="1"/>
  <c r="K1171" i="1" a="1"/>
  <c r="K1171" i="1" s="1"/>
  <c r="K1179" i="1" a="1"/>
  <c r="K1179" i="1" s="1"/>
  <c r="K1180" i="1" a="1"/>
  <c r="K1180" i="1" s="1"/>
  <c r="K1181" i="1" a="1"/>
  <c r="K1181" i="1" s="1"/>
  <c r="K1208" i="1" a="1"/>
  <c r="K1208" i="1" s="1"/>
  <c r="K1209" i="1" a="1"/>
  <c r="K1209" i="1" s="1"/>
  <c r="K1215" i="1" a="1"/>
  <c r="K1215" i="1" s="1"/>
  <c r="K1216" i="1" a="1"/>
  <c r="K1216" i="1" s="1"/>
  <c r="K1223" i="1" a="1"/>
  <c r="K1223" i="1" s="1"/>
  <c r="K1224" i="1" a="1"/>
  <c r="K1224" i="1" s="1"/>
  <c r="K1231" i="1" a="1"/>
  <c r="K1231" i="1" s="1"/>
  <c r="K1249" i="1" a="1"/>
  <c r="K1249" i="1" s="1"/>
  <c r="K1250" i="1" a="1"/>
  <c r="K1250" i="1" s="1"/>
  <c r="K1252" i="1" a="1"/>
  <c r="K1252" i="1" s="1"/>
  <c r="K1253" i="1" a="1"/>
  <c r="K1253" i="1" s="1"/>
  <c r="K1254" i="1" a="1"/>
  <c r="K1254" i="1" s="1"/>
  <c r="K1261" i="1" a="1"/>
  <c r="K1261" i="1" s="1"/>
  <c r="K1262" i="1" a="1"/>
  <c r="K1262" i="1" s="1"/>
  <c r="K1263" i="1" a="1"/>
  <c r="K1263" i="1" s="1"/>
  <c r="K1279" i="1" a="1"/>
  <c r="K1279" i="1" s="1"/>
  <c r="K1295" i="1" a="1"/>
  <c r="K1295" i="1" s="1"/>
  <c r="K1308" i="1" a="1"/>
  <c r="K1308" i="1" s="1"/>
  <c r="K1313" i="1" a="1"/>
  <c r="K1313" i="1" s="1"/>
  <c r="K1325" i="1" a="1"/>
  <c r="K1325" i="1" s="1"/>
  <c r="K1326" i="1" a="1"/>
  <c r="K1326" i="1" s="1"/>
  <c r="K1338" i="1" a="1"/>
  <c r="K1338" i="1" s="1"/>
  <c r="K1339" i="1" a="1"/>
  <c r="K1339" i="1" s="1"/>
  <c r="K1344" i="1" a="1"/>
  <c r="K1344" i="1" s="1"/>
  <c r="K1345" i="1" a="1"/>
  <c r="K1345" i="1" s="1"/>
  <c r="K1348" i="1" a="1"/>
  <c r="K1348" i="1" s="1"/>
  <c r="K1349" i="1" a="1"/>
  <c r="K1349" i="1" s="1"/>
  <c r="K1361" i="1" a="1"/>
  <c r="K1361" i="1" s="1"/>
  <c r="K1367" i="1" a="1"/>
  <c r="K1367" i="1" s="1"/>
  <c r="K1373" i="1" a="1"/>
  <c r="K1373" i="1" s="1"/>
  <c r="K1375" i="1" a="1"/>
  <c r="K1375" i="1" s="1"/>
  <c r="K1376" i="1" a="1"/>
  <c r="K1376" i="1" s="1"/>
  <c r="K1379" i="1" a="1"/>
  <c r="K1379" i="1" s="1"/>
  <c r="K1380" i="1" a="1"/>
  <c r="K1380" i="1" s="1"/>
  <c r="K1381" i="1" a="1"/>
  <c r="K1381" i="1" s="1"/>
  <c r="K227" i="1" a="1"/>
  <c r="K227" i="1" s="1"/>
  <c r="K1388" i="1" a="1"/>
  <c r="K1388" i="1" s="1"/>
  <c r="K1389" i="1" a="1"/>
  <c r="K1389" i="1" s="1"/>
  <c r="K1390" i="1" a="1"/>
  <c r="K1390" i="1" s="1"/>
  <c r="K1395" i="1" a="1"/>
  <c r="K1395" i="1" s="1"/>
  <c r="K1404" i="1" a="1"/>
  <c r="K1404" i="1" s="1"/>
  <c r="K1410" i="1" a="1"/>
  <c r="K1410" i="1" s="1"/>
  <c r="K1413" i="1" a="1"/>
  <c r="K1413" i="1" s="1"/>
  <c r="K1425" i="1" a="1"/>
  <c r="K1425" i="1" s="1"/>
  <c r="K1428" i="1" a="1"/>
  <c r="K1428" i="1" s="1"/>
  <c r="K1432" i="1" a="1"/>
  <c r="K1432" i="1" s="1"/>
  <c r="K1904" i="1" a="1"/>
  <c r="K1904" i="1" s="1"/>
  <c r="K1905" i="1" a="1"/>
  <c r="K1905" i="1" s="1"/>
  <c r="K1447" i="1" a="1"/>
  <c r="K1447" i="1" s="1"/>
  <c r="K1448" i="1" a="1"/>
  <c r="K1448" i="1" s="1"/>
  <c r="K1449" i="1" a="1"/>
  <c r="K1449" i="1" s="1"/>
  <c r="K1450" i="1" a="1"/>
  <c r="K1450" i="1" s="1"/>
  <c r="K1454" i="1" a="1"/>
  <c r="K1454" i="1" s="1"/>
  <c r="K1455" i="1" a="1"/>
  <c r="K1455" i="1" s="1"/>
  <c r="K1459" i="1" a="1"/>
  <c r="K1459" i="1" s="1"/>
  <c r="K1464" i="1" a="1"/>
  <c r="K1464" i="1" s="1"/>
  <c r="K1466" i="1" a="1"/>
  <c r="K1466" i="1" s="1"/>
  <c r="K1478" i="1" a="1"/>
  <c r="K1478" i="1" s="1"/>
  <c r="K1482" i="1" a="1"/>
  <c r="K1482" i="1" s="1"/>
  <c r="K1483" i="1" a="1"/>
  <c r="K1483" i="1" s="1"/>
  <c r="K1484" i="1" a="1"/>
  <c r="K1484" i="1" s="1"/>
  <c r="K1485" i="1" a="1"/>
  <c r="K1485" i="1" s="1"/>
  <c r="K1486" i="1" a="1"/>
  <c r="K1486" i="1" s="1"/>
  <c r="K267" i="1" a="1"/>
  <c r="K267" i="1" s="1"/>
  <c r="K1512" i="1" a="1"/>
  <c r="K1512" i="1" s="1"/>
  <c r="K1513" i="1" a="1"/>
  <c r="K1513" i="1" s="1"/>
  <c r="K1520" i="1" a="1"/>
  <c r="K1520" i="1" s="1"/>
  <c r="K1521" i="1" a="1"/>
  <c r="K1521" i="1" s="1"/>
  <c r="K1547" i="1" a="1"/>
  <c r="K1547" i="1" s="1"/>
  <c r="K1564" i="1" a="1"/>
  <c r="K1564" i="1" s="1"/>
  <c r="K1586" i="1" a="1"/>
  <c r="K1586" i="1" s="1"/>
  <c r="K1587" i="1" a="1"/>
  <c r="K1587" i="1" s="1"/>
  <c r="K1588" i="1" a="1"/>
  <c r="K1588" i="1" s="1"/>
  <c r="K1598" i="1" a="1"/>
  <c r="K1598" i="1" s="1"/>
  <c r="K1611" i="1" a="1"/>
  <c r="K1611" i="1" s="1"/>
  <c r="K1612" i="1" a="1"/>
  <c r="K1612" i="1" s="1"/>
  <c r="K1618" i="1" a="1"/>
  <c r="K1618" i="1" s="1"/>
  <c r="K1645" i="1" a="1"/>
  <c r="K1645" i="1" s="1"/>
  <c r="K1646" i="1" a="1"/>
  <c r="K1646" i="1" s="1"/>
  <c r="K1647" i="1" a="1"/>
  <c r="K1647" i="1" s="1"/>
  <c r="K200" i="1" a="1"/>
  <c r="K200" i="1" s="1"/>
  <c r="K1653" i="1" a="1"/>
  <c r="K1653" i="1" s="1"/>
  <c r="K1654" i="1" a="1"/>
  <c r="K1654" i="1" s="1"/>
  <c r="K1657" i="1" a="1"/>
  <c r="K1657" i="1" s="1"/>
  <c r="K1660" i="1" a="1"/>
  <c r="K1660" i="1" s="1"/>
  <c r="K203" i="1" a="1"/>
  <c r="K203" i="1" s="1"/>
  <c r="K1666" i="1" a="1"/>
  <c r="K1666" i="1" s="1"/>
  <c r="K1671" i="1" a="1"/>
  <c r="K1671" i="1" s="1"/>
  <c r="K1684" i="1" a="1"/>
  <c r="K1684" i="1" s="1"/>
  <c r="K1696" i="1" a="1"/>
  <c r="K1696" i="1" s="1"/>
  <c r="K1697" i="1" a="1"/>
  <c r="K1697" i="1" s="1"/>
  <c r="K1724" i="1" a="1"/>
  <c r="K1724" i="1" s="1"/>
  <c r="K1726" i="1" a="1"/>
  <c r="K1726" i="1" s="1"/>
  <c r="K1727" i="1" a="1"/>
  <c r="K1727" i="1" s="1"/>
  <c r="K1736" i="1" a="1"/>
  <c r="K1736" i="1" s="1"/>
  <c r="K1733" i="1" a="1"/>
  <c r="K1733" i="1" s="1"/>
  <c r="K1734" i="1" a="1"/>
  <c r="K1734" i="1" s="1"/>
  <c r="K1735" i="1" a="1"/>
  <c r="K1735" i="1" s="1"/>
  <c r="K1751" i="1" a="1"/>
  <c r="K1751" i="1" s="1"/>
  <c r="K1753" i="1" a="1"/>
  <c r="K1753" i="1" s="1"/>
  <c r="K206" i="1" a="1"/>
  <c r="K206" i="1" s="1"/>
  <c r="K1778" i="1" a="1"/>
  <c r="K1778" i="1" s="1"/>
  <c r="K1779" i="1" a="1"/>
  <c r="K1779" i="1" s="1"/>
  <c r="K1780" i="1" a="1"/>
  <c r="K1780" i="1" s="1"/>
  <c r="K1781" i="1" a="1"/>
  <c r="K1781" i="1" s="1"/>
  <c r="K1785" i="1" a="1"/>
  <c r="K1785" i="1" s="1"/>
  <c r="K1787" i="1" a="1"/>
  <c r="K1787" i="1" s="1"/>
  <c r="K1788" i="1" a="1"/>
  <c r="K1788" i="1" s="1"/>
  <c r="K1789" i="1" a="1"/>
  <c r="K1789" i="1" s="1"/>
  <c r="K1793" i="1" a="1"/>
  <c r="K1793" i="1" s="1"/>
  <c r="K1794" i="1" a="1"/>
  <c r="K1794" i="1" s="1"/>
  <c r="K1823" i="1" a="1"/>
  <c r="K1823" i="1" s="1"/>
  <c r="K1824" i="1" a="1"/>
  <c r="K1824" i="1" s="1"/>
  <c r="K1825" i="1" a="1"/>
  <c r="K1825" i="1" s="1"/>
  <c r="K1856" i="1" a="1"/>
  <c r="K1856" i="1" s="1"/>
  <c r="K1859" i="1" a="1"/>
  <c r="K1859" i="1" s="1"/>
  <c r="K1860" i="1" a="1"/>
  <c r="K1860" i="1" s="1"/>
  <c r="K63" i="1" a="1"/>
  <c r="K63" i="1" s="1"/>
  <c r="L63" i="1" s="1"/>
  <c r="K347" i="1" a="1"/>
  <c r="K347" i="1" s="1"/>
  <c r="L347" i="1" s="1"/>
  <c r="K1873" i="1" a="1"/>
  <c r="K1873" i="1" s="1"/>
  <c r="K64" i="1" a="1"/>
  <c r="K64" i="1" s="1"/>
  <c r="L64" i="1" s="1"/>
  <c r="K348" i="1" a="1"/>
  <c r="K348" i="1" s="1"/>
  <c r="L348" i="1" s="1"/>
  <c r="K1895" i="1" a="1"/>
  <c r="K1895" i="1" s="1"/>
  <c r="K1906" i="1" a="1"/>
  <c r="K1906" i="1" s="1"/>
  <c r="K1907" i="1" a="1"/>
  <c r="K1907" i="1" s="1"/>
  <c r="K1737" i="1" a="1"/>
  <c r="K1737" i="1" s="1"/>
  <c r="K1826" i="1" a="1"/>
  <c r="K1826" i="1" s="1"/>
  <c r="K1896" i="1" a="1"/>
  <c r="K1896" i="1" s="1"/>
  <c r="K235" i="1" a="1"/>
  <c r="K235" i="1" s="1"/>
  <c r="L235" i="1" s="1"/>
  <c r="K349" i="1" a="1"/>
  <c r="K349" i="1" s="1"/>
  <c r="L349" i="1" s="1"/>
  <c r="K1846" i="1" a="1"/>
  <c r="K1846" i="1" s="1"/>
  <c r="K1850" i="1" a="1"/>
  <c r="K1850" i="1" s="1"/>
  <c r="K690" i="1" a="1"/>
  <c r="K690" i="1" s="1"/>
  <c r="L690" i="1" s="1"/>
  <c r="K1172" i="1" a="1"/>
  <c r="K1172" i="1" s="1"/>
  <c r="L1172" i="1" s="1"/>
  <c r="K1851" i="1" a="1"/>
  <c r="K1851" i="1" s="1"/>
  <c r="K91" i="1" a="1"/>
  <c r="K91" i="1" s="1"/>
  <c r="K315" i="1" a="1"/>
  <c r="K315" i="1" s="1"/>
  <c r="K357" i="1" a="1"/>
  <c r="K357" i="1" s="1"/>
  <c r="K399" i="1" a="1"/>
  <c r="K399" i="1" s="1"/>
  <c r="K448" i="1" a="1"/>
  <c r="K448" i="1" s="1"/>
  <c r="K538" i="1" a="1"/>
  <c r="K538" i="1" s="1"/>
  <c r="K596" i="1" a="1"/>
  <c r="K596" i="1" s="1"/>
  <c r="K663" i="1" a="1"/>
  <c r="K663" i="1" s="1"/>
  <c r="K672" i="1" a="1"/>
  <c r="K672" i="1" s="1"/>
  <c r="K691" i="1" a="1"/>
  <c r="K691" i="1" s="1"/>
  <c r="K1848" i="1" a="1"/>
  <c r="K1848" i="1" s="1"/>
  <c r="K1853" i="1" a="1"/>
  <c r="K1853" i="1" s="1"/>
  <c r="K725" i="1" a="1"/>
  <c r="K725" i="1" s="1"/>
  <c r="K726" i="1" a="1"/>
  <c r="K726" i="1" s="1"/>
  <c r="K740" i="1" a="1"/>
  <c r="K740" i="1" s="1"/>
  <c r="K741" i="1" a="1"/>
  <c r="K741" i="1" s="1"/>
  <c r="K742" i="1" a="1"/>
  <c r="K742" i="1" s="1"/>
  <c r="K750" i="1" a="1"/>
  <c r="K750" i="1" s="1"/>
  <c r="K762" i="1" a="1"/>
  <c r="K762" i="1" s="1"/>
  <c r="K769" i="1" a="1"/>
  <c r="K769" i="1" s="1"/>
  <c r="K1847" i="1" a="1"/>
  <c r="K1847" i="1" s="1"/>
  <c r="K1854" i="1" a="1"/>
  <c r="K1854" i="1" s="1"/>
  <c r="K1849" i="1" a="1"/>
  <c r="K1849" i="1" s="1"/>
  <c r="K793" i="1" a="1"/>
  <c r="K793" i="1" s="1"/>
  <c r="K1852" i="1" a="1"/>
  <c r="K1852" i="1" s="1"/>
  <c r="K815" i="1" a="1"/>
  <c r="K815" i="1" s="1"/>
  <c r="K825" i="1" a="1"/>
  <c r="K825" i="1" s="1"/>
  <c r="K826" i="1" a="1"/>
  <c r="K826" i="1" s="1"/>
  <c r="K1855" i="1" a="1"/>
  <c r="K1855" i="1" s="1"/>
  <c r="K878" i="1" a="1"/>
  <c r="K878" i="1" s="1"/>
  <c r="K891" i="1" a="1"/>
  <c r="K891" i="1" s="1"/>
  <c r="K892" i="1" a="1"/>
  <c r="K892" i="1" s="1"/>
  <c r="K626" i="1" a="1"/>
  <c r="K626" i="1" s="1"/>
  <c r="K926" i="1" a="1"/>
  <c r="K926" i="1" s="1"/>
  <c r="K927" i="1" a="1"/>
  <c r="K927" i="1" s="1"/>
  <c r="K548" i="1" a="1"/>
  <c r="K548" i="1" s="1"/>
  <c r="K1754" i="1" a="1"/>
  <c r="K1754" i="1" s="1"/>
  <c r="K943" i="1" a="1"/>
  <c r="K943" i="1" s="1"/>
  <c r="K1004" i="1" a="1"/>
  <c r="K1004" i="1" s="1"/>
  <c r="K1020" i="1" a="1"/>
  <c r="K1020" i="1" s="1"/>
  <c r="K1073" i="1" a="1"/>
  <c r="K1073" i="1" s="1"/>
  <c r="K1100" i="1" a="1"/>
  <c r="K1100" i="1" s="1"/>
  <c r="K108" i="1" a="1"/>
  <c r="K108" i="1" s="1"/>
  <c r="K110" i="1" a="1"/>
  <c r="K110" i="1" s="1"/>
  <c r="K1122" i="1" a="1"/>
  <c r="K1122" i="1" s="1"/>
  <c r="K1140" i="1" a="1"/>
  <c r="K1140" i="1" s="1"/>
  <c r="K1155" i="1" a="1"/>
  <c r="K1155" i="1" s="1"/>
  <c r="K109" i="1" a="1"/>
  <c r="K109" i="1" s="1"/>
  <c r="K1156" i="1" a="1"/>
  <c r="K1156" i="1" s="1"/>
  <c r="K1165" i="1" a="1"/>
  <c r="K1165" i="1" s="1"/>
  <c r="K162" i="1" a="1"/>
  <c r="K162" i="1" s="1"/>
  <c r="K1173" i="1" a="1"/>
  <c r="K1173" i="1" s="1"/>
  <c r="K1182" i="1" a="1"/>
  <c r="K1182" i="1" s="1"/>
  <c r="K111" i="1" a="1"/>
  <c r="K111" i="1" s="1"/>
  <c r="L111" i="1" s="1"/>
  <c r="K1204" i="1" a="1"/>
  <c r="K1204" i="1" s="1"/>
  <c r="K112" i="1" a="1"/>
  <c r="K112" i="1" s="1"/>
  <c r="L112" i="1" s="1"/>
  <c r="K1237" i="1" a="1"/>
  <c r="K1237" i="1" s="1"/>
  <c r="K1244" i="1" a="1"/>
  <c r="K1244" i="1" s="1"/>
  <c r="K1264" i="1" a="1"/>
  <c r="K1264" i="1" s="1"/>
  <c r="K1265" i="1" a="1"/>
  <c r="K1265" i="1" s="1"/>
  <c r="K1290" i="1" a="1"/>
  <c r="K1290" i="1" s="1"/>
  <c r="K1296" i="1" a="1"/>
  <c r="K1296" i="1" s="1"/>
  <c r="K1300" i="1" a="1"/>
  <c r="K1300" i="1" s="1"/>
  <c r="K1816" i="1" a="1"/>
  <c r="K1816" i="1" s="1"/>
  <c r="K955" i="1" a="1"/>
  <c r="K955" i="1" s="1"/>
  <c r="K1319" i="1" a="1"/>
  <c r="K1319" i="1" s="1"/>
  <c r="K956" i="1" a="1"/>
  <c r="K956" i="1" s="1"/>
  <c r="K1792" i="1" a="1"/>
  <c r="K1792" i="1" s="1"/>
  <c r="L1792" i="1" s="1"/>
  <c r="K1340" i="1" a="1"/>
  <c r="K1340" i="1" s="1"/>
  <c r="K1341" i="1" a="1"/>
  <c r="K1341" i="1" s="1"/>
  <c r="K960" i="1" a="1"/>
  <c r="K960" i="1" s="1"/>
  <c r="K963" i="1" a="1"/>
  <c r="K963" i="1" s="1"/>
  <c r="K958" i="1" a="1"/>
  <c r="K958" i="1" s="1"/>
  <c r="K1369" i="1" a="1"/>
  <c r="K1369" i="1" s="1"/>
  <c r="K1630" i="1" a="1"/>
  <c r="K1630" i="1" s="1"/>
  <c r="K1396" i="1" a="1"/>
  <c r="K1396" i="1" s="1"/>
  <c r="K178" i="1" a="1"/>
  <c r="K178" i="1" s="1"/>
  <c r="K214" i="1" a="1"/>
  <c r="K214" i="1" s="1"/>
  <c r="K1489" i="1" a="1"/>
  <c r="K1489" i="1" s="1"/>
  <c r="K215" i="1" a="1"/>
  <c r="K215" i="1" s="1"/>
  <c r="K1613" i="1" a="1"/>
  <c r="K1613" i="1" s="1"/>
  <c r="K412" i="1" a="1"/>
  <c r="K412" i="1" s="1"/>
  <c r="K925" i="1" a="1"/>
  <c r="K925" i="1" s="1"/>
  <c r="K1154" i="1" a="1"/>
  <c r="K1154" i="1" s="1"/>
  <c r="K1189" i="1" a="1"/>
  <c r="K1189" i="1" s="1"/>
  <c r="K1755" i="1" a="1"/>
  <c r="K1755" i="1" s="1"/>
  <c r="K1701" i="1" a="1"/>
  <c r="K1701" i="1" s="1"/>
  <c r="K1702" i="1" a="1"/>
  <c r="K1702" i="1" s="1"/>
  <c r="K964" i="1" a="1"/>
  <c r="K964" i="1" s="1"/>
  <c r="K1763" i="1" a="1"/>
  <c r="K1763" i="1" s="1"/>
  <c r="K1764" i="1" a="1"/>
  <c r="K1764" i="1" s="1"/>
  <c r="K1227" i="1" a="1"/>
  <c r="K1227" i="1" s="1"/>
  <c r="K1803" i="1" a="1"/>
  <c r="K1803" i="1" s="1"/>
  <c r="K1804" i="1" a="1"/>
  <c r="K1804" i="1" s="1"/>
  <c r="K1829" i="1" a="1"/>
  <c r="K1829" i="1" s="1"/>
  <c r="K1582" i="1" a="1"/>
  <c r="K1582" i="1" s="1"/>
  <c r="K1863" i="1" a="1"/>
  <c r="K1863" i="1" s="1"/>
  <c r="K944" i="1" a="1"/>
  <c r="K944" i="1" s="1"/>
  <c r="K1305" i="1" a="1"/>
  <c r="K1305" i="1" s="1"/>
  <c r="K945" i="1" a="1"/>
  <c r="K945" i="1" s="1"/>
  <c r="K93" i="1" a="1"/>
  <c r="K93" i="1" s="1"/>
  <c r="K317" i="1" a="1"/>
  <c r="K317" i="1" s="1"/>
  <c r="K358" i="1" a="1"/>
  <c r="K358" i="1" s="1"/>
  <c r="K401" i="1" a="1"/>
  <c r="K401" i="1" s="1"/>
  <c r="K450" i="1" a="1"/>
  <c r="K450" i="1" s="1"/>
  <c r="K540" i="1" a="1"/>
  <c r="K540" i="1" s="1"/>
  <c r="K598" i="1" a="1"/>
  <c r="K598" i="1" s="1"/>
  <c r="K664" i="1" a="1"/>
  <c r="K664" i="1" s="1"/>
  <c r="K674" i="1" a="1"/>
  <c r="K674" i="1" s="1"/>
  <c r="K685" i="1" a="1"/>
  <c r="K685" i="1" s="1"/>
  <c r="K692" i="1" a="1"/>
  <c r="K692" i="1" s="1"/>
  <c r="K1301" i="1" a="1"/>
  <c r="K1301" i="1" s="1"/>
  <c r="K1306" i="1" a="1"/>
  <c r="K1306" i="1" s="1"/>
  <c r="K729" i="1" a="1"/>
  <c r="K729" i="1" s="1"/>
  <c r="K744" i="1" a="1"/>
  <c r="K744" i="1" s="1"/>
  <c r="K745" i="1" a="1"/>
  <c r="K745" i="1" s="1"/>
  <c r="K752" i="1" a="1"/>
  <c r="K752" i="1" s="1"/>
  <c r="K764" i="1" a="1"/>
  <c r="K764" i="1" s="1"/>
  <c r="K771" i="1" a="1"/>
  <c r="K771" i="1" s="1"/>
  <c r="K1842" i="1" a="1"/>
  <c r="K1842" i="1" s="1"/>
  <c r="K1008" i="1" a="1"/>
  <c r="K1008" i="1" s="1"/>
  <c r="K1012" i="1" a="1"/>
  <c r="K1012" i="1" s="1"/>
  <c r="K794" i="1" a="1"/>
  <c r="K794" i="1" s="1"/>
  <c r="K1453" i="1" a="1"/>
  <c r="K1453" i="1" s="1"/>
  <c r="K555" i="1" a="1"/>
  <c r="K555" i="1" s="1"/>
  <c r="K807" i="1" a="1"/>
  <c r="K807" i="1" s="1"/>
  <c r="K816" i="1" a="1"/>
  <c r="K816" i="1" s="1"/>
  <c r="K827" i="1" a="1"/>
  <c r="K827" i="1" s="1"/>
  <c r="K1190" i="1" a="1"/>
  <c r="K1190" i="1" s="1"/>
  <c r="K881" i="1" a="1"/>
  <c r="K881" i="1" s="1"/>
  <c r="K894" i="1" a="1"/>
  <c r="K894" i="1" s="1"/>
  <c r="K1087" i="1" a="1"/>
  <c r="K1087" i="1" s="1"/>
  <c r="K898" i="1" a="1"/>
  <c r="K898" i="1" s="1"/>
  <c r="K1088" i="1" a="1"/>
  <c r="K1088" i="1" s="1"/>
  <c r="K930" i="1" a="1"/>
  <c r="K930" i="1" s="1"/>
  <c r="K931" i="1" a="1"/>
  <c r="K931" i="1" s="1"/>
  <c r="K1670" i="1" a="1"/>
  <c r="K1670" i="1" s="1"/>
  <c r="K946" i="1" a="1"/>
  <c r="K946" i="1" s="1"/>
  <c r="K1106" i="1" a="1"/>
  <c r="K1106" i="1" s="1"/>
  <c r="K959" i="1" a="1"/>
  <c r="K959" i="1" s="1"/>
  <c r="K1006" i="1" a="1"/>
  <c r="K1006" i="1" s="1"/>
  <c r="K1675" i="1" a="1"/>
  <c r="K1675" i="1" s="1"/>
  <c r="K1023" i="1" a="1"/>
  <c r="K1023" i="1" s="1"/>
  <c r="K1065" i="1" a="1"/>
  <c r="K1065" i="1" s="1"/>
  <c r="K1066" i="1" a="1"/>
  <c r="K1066" i="1" s="1"/>
  <c r="K1074" i="1" a="1"/>
  <c r="K1074" i="1" s="1"/>
  <c r="K1108" i="1" a="1"/>
  <c r="K1108" i="1" s="1"/>
  <c r="K1109" i="1" a="1"/>
  <c r="K1109" i="1" s="1"/>
  <c r="K1116" i="1" a="1"/>
  <c r="K1116" i="1" s="1"/>
  <c r="K1141" i="1" a="1"/>
  <c r="K1141" i="1" s="1"/>
  <c r="K1679" i="1" a="1"/>
  <c r="K1679" i="1" s="1"/>
  <c r="K1158" i="1" a="1"/>
  <c r="K1158" i="1" s="1"/>
  <c r="K1174" i="1" a="1"/>
  <c r="K1174" i="1" s="1"/>
  <c r="K1183" i="1" a="1"/>
  <c r="K1183" i="1" s="1"/>
  <c r="K1098" i="1" a="1"/>
  <c r="K1098" i="1" s="1"/>
  <c r="K1206" i="1" a="1"/>
  <c r="K1206" i="1" s="1"/>
  <c r="K1101" i="1" a="1"/>
  <c r="K1101" i="1" s="1"/>
  <c r="K1247" i="1" a="1"/>
  <c r="K1247" i="1" s="1"/>
  <c r="K1268" i="1" a="1"/>
  <c r="K1268" i="1" s="1"/>
  <c r="K1269" i="1" a="1"/>
  <c r="K1269" i="1" s="1"/>
  <c r="K1293" i="1" a="1"/>
  <c r="K1293" i="1" s="1"/>
  <c r="K1297" i="1" a="1"/>
  <c r="K1297" i="1" s="1"/>
  <c r="K1672" i="1" a="1"/>
  <c r="K1672" i="1" s="1"/>
  <c r="K1302" i="1" a="1"/>
  <c r="K1302" i="1" s="1"/>
  <c r="K1113" i="1" a="1"/>
  <c r="K1113" i="1" s="1"/>
  <c r="K1716" i="1" a="1"/>
  <c r="K1716" i="1" s="1"/>
  <c r="K1320" i="1" a="1"/>
  <c r="K1320" i="1" s="1"/>
  <c r="K164" i="1" a="1"/>
  <c r="K164" i="1" s="1"/>
  <c r="K163" i="1" a="1"/>
  <c r="K163" i="1" s="1"/>
  <c r="K165" i="1" a="1"/>
  <c r="K165" i="1" s="1"/>
  <c r="L165" i="1" s="1"/>
  <c r="K1342" i="1" a="1"/>
  <c r="K1342" i="1" s="1"/>
  <c r="K166" i="1" a="1"/>
  <c r="K166" i="1" s="1"/>
  <c r="L166" i="1" s="1"/>
  <c r="K1501" i="1" a="1"/>
  <c r="K1501" i="1" s="1"/>
  <c r="K1370" i="1" a="1"/>
  <c r="K1370" i="1" s="1"/>
  <c r="K1502" i="1" a="1"/>
  <c r="K1502" i="1" s="1"/>
  <c r="K1438" i="1" a="1"/>
  <c r="K1438" i="1" s="1"/>
  <c r="K1503" i="1" a="1"/>
  <c r="K1503" i="1" s="1"/>
  <c r="K1490" i="1" a="1"/>
  <c r="K1490" i="1" s="1"/>
  <c r="K1505" i="1" a="1"/>
  <c r="K1505" i="1" s="1"/>
  <c r="K1516" i="1" a="1"/>
  <c r="K1516" i="1" s="1"/>
  <c r="K1614" i="1" a="1"/>
  <c r="K1614" i="1" s="1"/>
  <c r="K1221" i="1" a="1"/>
  <c r="K1221" i="1" s="1"/>
  <c r="K1508" i="1" a="1"/>
  <c r="K1508" i="1" s="1"/>
  <c r="K1504" i="1" a="1"/>
  <c r="K1504" i="1" s="1"/>
  <c r="K1506" i="1" a="1"/>
  <c r="K1506" i="1" s="1"/>
  <c r="K1507" i="1" a="1"/>
  <c r="K1507" i="1" s="1"/>
  <c r="K1706" i="1" a="1"/>
  <c r="K1706" i="1" s="1"/>
  <c r="K1707" i="1" a="1"/>
  <c r="K1707" i="1" s="1"/>
  <c r="K1583" i="1" a="1"/>
  <c r="K1583" i="1" s="1"/>
  <c r="K1766" i="1" a="1"/>
  <c r="K1766" i="1" s="1"/>
  <c r="K1767" i="1" a="1"/>
  <c r="K1767" i="1" s="1"/>
  <c r="K1810" i="1" a="1"/>
  <c r="K1810" i="1" s="1"/>
  <c r="K1811" i="1" a="1"/>
  <c r="K1811" i="1" s="1"/>
  <c r="K379" i="1" a="1"/>
  <c r="K379" i="1" s="1"/>
  <c r="K402" i="1" a="1"/>
  <c r="K402" i="1" s="1"/>
  <c r="K1532" i="1" a="1"/>
  <c r="K1532" i="1" s="1"/>
  <c r="K192" i="1" a="1"/>
  <c r="K192" i="1" s="1"/>
  <c r="K1864" i="1" a="1"/>
  <c r="K1864" i="1" s="1"/>
  <c r="K1865" i="1" a="1"/>
  <c r="K1865" i="1" s="1"/>
  <c r="K1877" i="1" a="1"/>
  <c r="K1877" i="1" s="1"/>
  <c r="K193" i="1" a="1"/>
  <c r="K193" i="1" s="1"/>
  <c r="K1891" i="1" a="1"/>
  <c r="K1891" i="1" s="1"/>
  <c r="K1900" i="1" a="1"/>
  <c r="K1900" i="1" s="1"/>
  <c r="K48" i="1" a="1"/>
  <c r="K48" i="1" s="1"/>
  <c r="K651" i="1" a="1"/>
  <c r="K651" i="1" s="1"/>
  <c r="K100" i="1" a="1"/>
  <c r="K100" i="1" s="1"/>
  <c r="K979" i="1" a="1"/>
  <c r="K979" i="1" s="1"/>
  <c r="K116" i="1" a="1"/>
  <c r="K116" i="1" s="1"/>
  <c r="K117" i="1" a="1"/>
  <c r="K117" i="1" s="1"/>
  <c r="K122" i="1" a="1"/>
  <c r="K122" i="1" s="1"/>
  <c r="K128" i="1" a="1"/>
  <c r="K128" i="1" s="1"/>
  <c r="K71" i="1" a="1"/>
  <c r="K71" i="1" s="1"/>
  <c r="K1878" i="1" a="1"/>
  <c r="K1878" i="1" s="1"/>
  <c r="K148" i="1" a="1"/>
  <c r="K148" i="1" s="1"/>
  <c r="K156" i="1" a="1"/>
  <c r="K156" i="1" s="1"/>
  <c r="K965" i="1" a="1"/>
  <c r="K965" i="1" s="1"/>
  <c r="K1191" i="1" a="1"/>
  <c r="K1191" i="1" s="1"/>
  <c r="K384" i="1" a="1"/>
  <c r="K384" i="1" s="1"/>
  <c r="K179" i="1" a="1"/>
  <c r="K179" i="1" s="1"/>
  <c r="K182" i="1" a="1"/>
  <c r="K182" i="1" s="1"/>
  <c r="K185" i="1" a="1"/>
  <c r="K185" i="1" s="1"/>
  <c r="K973" i="1" a="1"/>
  <c r="K973" i="1" s="1"/>
  <c r="K1192" i="1" a="1"/>
  <c r="K1192" i="1" s="1"/>
  <c r="K232" i="1" a="1"/>
  <c r="K232" i="1" s="1"/>
  <c r="K1530" i="1" a="1"/>
  <c r="K1530" i="1" s="1"/>
  <c r="K186" i="1" a="1"/>
  <c r="K186" i="1" s="1"/>
  <c r="K716" i="1" a="1"/>
  <c r="K716" i="1" s="1"/>
  <c r="K298" i="1" a="1"/>
  <c r="K298" i="1" s="1"/>
  <c r="K1002" i="1" a="1"/>
  <c r="K1002" i="1" s="1"/>
  <c r="K1003" i="1" a="1"/>
  <c r="K1003" i="1" s="1"/>
  <c r="K332" i="1" a="1"/>
  <c r="K332" i="1" s="1"/>
  <c r="K333" i="1" a="1"/>
  <c r="K333" i="1" s="1"/>
  <c r="K334" i="1" a="1"/>
  <c r="K334" i="1" s="1"/>
  <c r="K717" i="1" a="1"/>
  <c r="K717" i="1" s="1"/>
  <c r="K376" i="1" a="1"/>
  <c r="K376" i="1" s="1"/>
  <c r="K718" i="1" a="1"/>
  <c r="K718" i="1" s="1"/>
  <c r="K426" i="1" a="1"/>
  <c r="K426" i="1" s="1"/>
  <c r="K437" i="1" a="1"/>
  <c r="K437" i="1" s="1"/>
  <c r="K447" i="1" a="1"/>
  <c r="K447" i="1" s="1"/>
  <c r="K466" i="1" a="1"/>
  <c r="K466" i="1" s="1"/>
  <c r="K482" i="1" a="1"/>
  <c r="K482" i="1" s="1"/>
  <c r="K499" i="1" a="1"/>
  <c r="K499" i="1" s="1"/>
  <c r="K509" i="1" a="1"/>
  <c r="K509" i="1" s="1"/>
  <c r="K557" i="1" a="1"/>
  <c r="K557" i="1" s="1"/>
  <c r="K588" i="1" a="1"/>
  <c r="K588" i="1" s="1"/>
  <c r="K595" i="1" a="1"/>
  <c r="K595" i="1" s="1"/>
  <c r="K615" i="1" a="1"/>
  <c r="K615" i="1" s="1"/>
  <c r="K632" i="1" a="1"/>
  <c r="K632" i="1" s="1"/>
  <c r="K655" i="1" a="1"/>
  <c r="K655" i="1" s="1"/>
  <c r="K1009" i="1" a="1"/>
  <c r="K1009" i="1" s="1"/>
  <c r="K697" i="1" a="1"/>
  <c r="K697" i="1" s="1"/>
  <c r="K724" i="1" a="1"/>
  <c r="K724" i="1" s="1"/>
  <c r="K761" i="1" a="1"/>
  <c r="K761" i="1" s="1"/>
  <c r="K782" i="1" a="1"/>
  <c r="K782" i="1" s="1"/>
  <c r="K789" i="1" a="1"/>
  <c r="K789" i="1" s="1"/>
  <c r="K849" i="1" a="1"/>
  <c r="K849" i="1" s="1"/>
  <c r="K796" i="1" a="1"/>
  <c r="K796" i="1" s="1"/>
  <c r="K885" i="1" a="1"/>
  <c r="K885" i="1" s="1"/>
  <c r="K886" i="1" a="1"/>
  <c r="K886" i="1" s="1"/>
  <c r="K912" i="1" a="1"/>
  <c r="K912" i="1" s="1"/>
  <c r="K1422" i="1" a="1"/>
  <c r="K1422" i="1" s="1"/>
  <c r="K952" i="1" a="1"/>
  <c r="K952" i="1" s="1"/>
  <c r="K953" i="1" a="1"/>
  <c r="K953" i="1" s="1"/>
  <c r="K994" i="1" a="1"/>
  <c r="K994" i="1" s="1"/>
  <c r="K995" i="1" a="1"/>
  <c r="K995" i="1" s="1"/>
  <c r="K996" i="1" a="1"/>
  <c r="K996" i="1" s="1"/>
  <c r="K997" i="1" a="1"/>
  <c r="K997" i="1" s="1"/>
  <c r="K1014" i="1" a="1"/>
  <c r="K1014" i="1" s="1"/>
  <c r="K1015" i="1" a="1"/>
  <c r="K1015" i="1" s="1"/>
  <c r="K1026" i="1" a="1"/>
  <c r="K1026" i="1" s="1"/>
  <c r="K1027" i="1" a="1"/>
  <c r="K1027" i="1" s="1"/>
  <c r="K1035" i="1" a="1"/>
  <c r="K1035" i="1" s="1"/>
  <c r="K1036" i="1" a="1"/>
  <c r="K1036" i="1" s="1"/>
  <c r="K413" i="1" a="1"/>
  <c r="K413" i="1" s="1"/>
  <c r="K266" i="1" a="1"/>
  <c r="K266" i="1" s="1"/>
  <c r="K1044" i="1" a="1"/>
  <c r="K1044" i="1" s="1"/>
  <c r="K1081" i="1" a="1"/>
  <c r="K1081" i="1" s="1"/>
  <c r="K1099" i="1" a="1"/>
  <c r="K1099" i="1" s="1"/>
  <c r="K1147" i="1" a="1"/>
  <c r="K1147" i="1" s="1"/>
  <c r="K1236" i="1" a="1"/>
  <c r="K1236" i="1" s="1"/>
  <c r="K1150" i="1" a="1"/>
  <c r="K1150" i="1" s="1"/>
  <c r="K1405" i="1" a="1"/>
  <c r="K1405" i="1" s="1"/>
  <c r="K1435" i="1" a="1"/>
  <c r="K1435" i="1" s="1"/>
  <c r="K1451" i="1" a="1"/>
  <c r="K1451" i="1" s="1"/>
  <c r="K263" i="1" a="1"/>
  <c r="K263" i="1" s="1"/>
  <c r="K1487" i="1" a="1"/>
  <c r="K1487" i="1" s="1"/>
  <c r="K1488" i="1" a="1"/>
  <c r="K1488" i="1" s="1"/>
  <c r="K260" i="1" a="1"/>
  <c r="K260" i="1" s="1"/>
  <c r="K312" i="1" a="1"/>
  <c r="K312" i="1" s="1"/>
  <c r="K1541" i="1" a="1"/>
  <c r="K1541" i="1" s="1"/>
  <c r="K1548" i="1" a="1"/>
  <c r="K1548" i="1" s="1"/>
  <c r="K1549" i="1" a="1"/>
  <c r="K1549" i="1" s="1"/>
  <c r="K1550" i="1" a="1"/>
  <c r="K1550" i="1" s="1"/>
  <c r="K1157" i="1" a="1"/>
  <c r="K1157" i="1" s="1"/>
  <c r="K1565" i="1" a="1"/>
  <c r="K1565" i="1" s="1"/>
  <c r="K1566" i="1" a="1"/>
  <c r="K1566" i="1" s="1"/>
  <c r="K1570" i="1" a="1"/>
  <c r="K1570" i="1" s="1"/>
  <c r="K1571" i="1" a="1"/>
  <c r="K1571" i="1" s="1"/>
  <c r="K1593" i="1" a="1"/>
  <c r="K1593" i="1" s="1"/>
  <c r="K1594" i="1" a="1"/>
  <c r="K1594" i="1" s="1"/>
  <c r="K1595" i="1" a="1"/>
  <c r="K1595" i="1" s="1"/>
  <c r="K1619" i="1" a="1"/>
  <c r="K1619" i="1" s="1"/>
  <c r="K1629" i="1" a="1"/>
  <c r="K1629" i="1" s="1"/>
  <c r="K1655" i="1" a="1"/>
  <c r="K1655" i="1" s="1"/>
  <c r="K1698" i="1" a="1"/>
  <c r="K1698" i="1" s="1"/>
  <c r="K1699" i="1" a="1"/>
  <c r="K1699" i="1" s="1"/>
  <c r="K1700" i="1" a="1"/>
  <c r="K1700" i="1" s="1"/>
  <c r="K1752" i="1" a="1"/>
  <c r="K1752" i="1" s="1"/>
  <c r="K1159" i="1" a="1"/>
  <c r="K1159" i="1" s="1"/>
  <c r="K1862" i="1" a="1"/>
  <c r="K1862" i="1" s="1"/>
  <c r="K896" i="1" a="1"/>
  <c r="K896" i="1" s="1"/>
  <c r="K947" i="1" a="1"/>
  <c r="K947" i="1" s="1"/>
  <c r="K1111" i="1" a="1"/>
  <c r="K1111" i="1" s="1"/>
  <c r="K1270" i="1" a="1"/>
  <c r="K1270" i="1" s="1"/>
  <c r="K261" i="1" a="1"/>
  <c r="K261" i="1" s="1"/>
  <c r="K313" i="1" a="1"/>
  <c r="K313" i="1" s="1"/>
  <c r="K351" i="1" a="1"/>
  <c r="K351" i="1" s="1"/>
  <c r="K1162" i="1" a="1"/>
  <c r="K1162" i="1" s="1"/>
  <c r="K1879" i="1" a="1"/>
  <c r="K1879" i="1" s="1"/>
  <c r="K1633" i="1" a="1"/>
  <c r="K1633" i="1" s="1"/>
  <c r="K576" i="1" a="1"/>
  <c r="K576" i="1" s="1"/>
  <c r="K524" i="1" a="1"/>
  <c r="K524" i="1" s="1"/>
  <c r="K606" i="1" a="1"/>
  <c r="K606" i="1" s="1"/>
  <c r="K629" i="1" a="1"/>
  <c r="K629" i="1" s="1"/>
  <c r="K1615" i="1" a="1"/>
  <c r="K1615" i="1" s="1"/>
  <c r="K360" i="1" a="1"/>
  <c r="K360" i="1" s="1"/>
  <c r="K1214" i="1" a="1"/>
  <c r="K1214" i="1" s="1"/>
  <c r="K622" i="1" a="1"/>
  <c r="K622" i="1" s="1"/>
  <c r="K628" i="1" a="1"/>
  <c r="K628" i="1" s="1"/>
  <c r="K1217" i="1" a="1"/>
  <c r="K1217" i="1" s="1"/>
  <c r="K3" i="1" a="1"/>
  <c r="K3" i="1" s="1"/>
  <c r="K13" i="1" a="1"/>
  <c r="K13" i="1" s="1"/>
  <c r="K69" i="1" a="1"/>
  <c r="K69" i="1" s="1"/>
  <c r="K1219" i="1" a="1"/>
  <c r="K1219" i="1" s="1"/>
  <c r="K95" i="1" a="1"/>
  <c r="K95" i="1" s="1"/>
  <c r="K101" i="1" a="1"/>
  <c r="K101" i="1" s="1"/>
  <c r="K135" i="1" a="1"/>
  <c r="K135" i="1" s="1"/>
  <c r="K136" i="1" a="1"/>
  <c r="K136" i="1" s="1"/>
  <c r="K338" i="1" a="1"/>
  <c r="K338" i="1" s="1"/>
  <c r="K404" i="1" a="1"/>
  <c r="K404" i="1" s="1"/>
  <c r="K418" i="1" a="1"/>
  <c r="K418" i="1" s="1"/>
  <c r="K667" i="1" a="1"/>
  <c r="K667" i="1" s="1"/>
  <c r="K599" i="1" a="1"/>
  <c r="K599" i="1" s="1"/>
  <c r="K659" i="1" a="1"/>
  <c r="K659" i="1" s="1"/>
  <c r="K687" i="1" a="1"/>
  <c r="K687" i="1" s="1"/>
  <c r="K688" i="1" a="1"/>
  <c r="K688" i="1" s="1"/>
  <c r="K818" i="1" a="1"/>
  <c r="K818" i="1" s="1"/>
  <c r="K829" i="1" a="1"/>
  <c r="K829" i="1" s="1"/>
  <c r="K830" i="1" a="1"/>
  <c r="K830" i="1" s="1"/>
  <c r="K831" i="1" a="1"/>
  <c r="K831" i="1" s="1"/>
  <c r="K872" i="1" a="1"/>
  <c r="K872" i="1" s="1"/>
  <c r="K906" i="1" a="1"/>
  <c r="K906" i="1" s="1"/>
  <c r="K961" i="1" a="1"/>
  <c r="K961" i="1" s="1"/>
  <c r="K1030" i="1" a="1"/>
  <c r="K1030" i="1" s="1"/>
  <c r="K1046" i="1" a="1"/>
  <c r="K1046" i="1" s="1"/>
  <c r="K1069" i="1" a="1"/>
  <c r="K1069" i="1" s="1"/>
  <c r="K1070" i="1" a="1"/>
  <c r="K1070" i="1" s="1"/>
  <c r="K1123" i="1" a="1"/>
  <c r="K1123" i="1" s="1"/>
  <c r="K1142" i="1" a="1"/>
  <c r="K1142" i="1" s="1"/>
  <c r="K1175" i="1" a="1"/>
  <c r="K1175" i="1" s="1"/>
  <c r="K1239" i="1" a="1"/>
  <c r="K1239" i="1" s="1"/>
  <c r="K1273" i="1" a="1"/>
  <c r="K1273" i="1" s="1"/>
  <c r="K1415" i="1" a="1"/>
  <c r="K1415" i="1" s="1"/>
  <c r="K1426" i="1" a="1"/>
  <c r="K1426" i="1" s="1"/>
  <c r="K1440" i="1" a="1"/>
  <c r="K1440" i="1" s="1"/>
  <c r="K1461" i="1" a="1"/>
  <c r="K1461" i="1" s="1"/>
  <c r="K1517" i="1" a="1"/>
  <c r="K1517" i="1" s="1"/>
  <c r="K1518" i="1" a="1"/>
  <c r="K1518" i="1" s="1"/>
  <c r="K1591" i="1" a="1"/>
  <c r="K1591" i="1" s="1"/>
  <c r="K1622" i="1" a="1"/>
  <c r="K1622" i="1" s="1"/>
  <c r="K1525" i="1" a="1"/>
  <c r="K1525" i="1" s="1"/>
  <c r="K1709" i="1" a="1"/>
  <c r="K1709" i="1" s="1"/>
  <c r="K1832" i="1" a="1"/>
  <c r="K1832" i="1" s="1"/>
  <c r="K22" i="1" a="1"/>
  <c r="K22" i="1" s="1"/>
  <c r="K1625" i="1" a="1"/>
  <c r="K1625" i="1" s="1"/>
  <c r="K118" i="1" a="1"/>
  <c r="K118" i="1" s="1"/>
  <c r="K443" i="1" a="1"/>
  <c r="K443" i="1" s="1"/>
  <c r="K1761" i="1" a="1"/>
  <c r="K1761" i="1" s="1"/>
  <c r="K230" i="1" a="1"/>
  <c r="K230" i="1" s="1"/>
  <c r="K241" i="1" a="1"/>
  <c r="K241" i="1" s="1"/>
  <c r="K273" i="1" a="1"/>
  <c r="K273" i="1" s="1"/>
  <c r="K282" i="1" a="1"/>
  <c r="K282" i="1" s="1"/>
  <c r="K283" i="1" a="1"/>
  <c r="K283" i="1" s="1"/>
  <c r="K318" i="1" a="1"/>
  <c r="K318" i="1" s="1"/>
  <c r="K339" i="1" a="1"/>
  <c r="K339" i="1" s="1"/>
  <c r="K1765" i="1" a="1"/>
  <c r="K1765" i="1" s="1"/>
  <c r="K405" i="1" a="1"/>
  <c r="K405" i="1" s="1"/>
  <c r="K406" i="1" a="1"/>
  <c r="K406" i="1" s="1"/>
  <c r="K442" i="1" a="1"/>
  <c r="K442" i="1" s="1"/>
  <c r="K453" i="1" a="1"/>
  <c r="K453" i="1" s="1"/>
  <c r="K454" i="1" a="1"/>
  <c r="K454" i="1" s="1"/>
  <c r="K1631" i="1" a="1"/>
  <c r="K1631" i="1" s="1"/>
  <c r="K1680" i="1" a="1"/>
  <c r="K1680" i="1" s="1"/>
  <c r="K525" i="1" a="1"/>
  <c r="K525" i="1" s="1"/>
  <c r="K571" i="1" a="1"/>
  <c r="K571" i="1" s="1"/>
  <c r="K623" i="1" a="1"/>
  <c r="K623" i="1" s="1"/>
  <c r="K712" i="1" a="1"/>
  <c r="K712" i="1" s="1"/>
  <c r="K753" i="1" a="1"/>
  <c r="K753" i="1" s="1"/>
  <c r="K228" i="1" a="1"/>
  <c r="K228" i="1" s="1"/>
  <c r="K772" i="1" a="1"/>
  <c r="K772" i="1" s="1"/>
  <c r="K868" i="1" a="1"/>
  <c r="K868" i="1" s="1"/>
  <c r="K873" i="1" a="1"/>
  <c r="K873" i="1" s="1"/>
  <c r="K986" i="1" a="1"/>
  <c r="K986" i="1" s="1"/>
  <c r="K229" i="1" a="1"/>
  <c r="K229" i="1" s="1"/>
  <c r="K1058" i="1" a="1"/>
  <c r="K1058" i="1" s="1"/>
  <c r="K890" i="1" a="1"/>
  <c r="K890" i="1" s="1"/>
  <c r="K1124" i="1" a="1"/>
  <c r="K1124" i="1" s="1"/>
  <c r="K1143" i="1" a="1"/>
  <c r="K1143" i="1" s="1"/>
  <c r="K1144" i="1" a="1"/>
  <c r="K1144" i="1" s="1"/>
  <c r="K1168" i="1" a="1"/>
  <c r="K1168" i="1" s="1"/>
  <c r="K1176" i="1" a="1"/>
  <c r="K1176" i="1" s="1"/>
  <c r="K1282" i="1" a="1"/>
  <c r="K1282" i="1" s="1"/>
  <c r="K1377" i="1" a="1"/>
  <c r="K1377" i="1" s="1"/>
  <c r="K1406" i="1" a="1"/>
  <c r="K1406" i="1" s="1"/>
  <c r="K1427" i="1" a="1"/>
  <c r="K1427" i="1" s="1"/>
  <c r="K895" i="1" a="1"/>
  <c r="K895" i="1" s="1"/>
  <c r="K1599" i="1" a="1"/>
  <c r="K1599" i="1" s="1"/>
  <c r="K1616" i="1" a="1"/>
  <c r="K1616" i="1" s="1"/>
  <c r="K1623" i="1" a="1"/>
  <c r="K1623" i="1" s="1"/>
  <c r="K1533" i="1" a="1"/>
  <c r="K1533" i="1" s="1"/>
  <c r="K1739" i="1" a="1"/>
  <c r="K1739" i="1" s="1"/>
  <c r="K1795" i="1" a="1"/>
  <c r="K1795" i="1" s="1"/>
  <c r="K305" i="1" a="1"/>
  <c r="K305" i="1" s="1"/>
  <c r="K747" i="1" a="1"/>
  <c r="K747" i="1" s="1"/>
  <c r="K933" i="1" a="1"/>
  <c r="K933" i="1" s="1"/>
  <c r="K934" i="1" a="1"/>
  <c r="K934" i="1" s="1"/>
  <c r="K55" i="1" a="1"/>
  <c r="K55" i="1" s="1"/>
  <c r="K1424" i="1" a="1"/>
  <c r="K1424" i="1" s="1"/>
  <c r="K306" i="1" a="1"/>
  <c r="K306" i="1" s="1"/>
  <c r="K541" i="1" a="1"/>
  <c r="K541" i="1" s="1"/>
  <c r="K542" i="1" a="1"/>
  <c r="K542" i="1" s="1"/>
  <c r="K618" i="1" a="1"/>
  <c r="K618" i="1" s="1"/>
  <c r="K1499" i="1" a="1"/>
  <c r="K1499" i="1" s="1"/>
  <c r="K817" i="1" a="1"/>
  <c r="K817" i="1" s="1"/>
  <c r="K828" i="1" a="1"/>
  <c r="K828" i="1" s="1"/>
  <c r="K1543" i="1" a="1"/>
  <c r="K1543" i="1" s="1"/>
  <c r="K6" i="1" a="1"/>
  <c r="K6" i="1" s="1"/>
  <c r="K1880" i="1" a="1"/>
  <c r="K1880" i="1" s="1"/>
  <c r="K403" i="1" a="1"/>
  <c r="K403" i="1" s="1"/>
  <c r="K251" i="1" a="1"/>
  <c r="K251" i="1" s="1"/>
  <c r="K150" i="1" a="1"/>
  <c r="K150" i="1" s="1"/>
  <c r="K636" i="1" a="1"/>
  <c r="K636" i="1" s="1"/>
  <c r="K1042" i="1" a="1"/>
  <c r="K1042" i="1" s="1"/>
  <c r="K299" i="1" a="1"/>
  <c r="K299" i="1" s="1"/>
  <c r="K428" i="1" a="1"/>
  <c r="K428" i="1" s="1"/>
  <c r="K472" i="1" a="1"/>
  <c r="K472" i="1" s="1"/>
  <c r="K500" i="1" a="1"/>
  <c r="K500" i="1" s="1"/>
  <c r="K510" i="1" a="1"/>
  <c r="K510" i="1" s="1"/>
  <c r="K533" i="1" a="1"/>
  <c r="K533" i="1" s="1"/>
  <c r="K589" i="1" a="1"/>
  <c r="K589" i="1" s="1"/>
  <c r="K650" i="1" a="1"/>
  <c r="K650" i="1" s="1"/>
  <c r="K657" i="1" a="1"/>
  <c r="K657" i="1" s="1"/>
  <c r="K713" i="1" a="1"/>
  <c r="K713" i="1" s="1"/>
  <c r="K730" i="1" a="1"/>
  <c r="K730" i="1" s="1"/>
  <c r="K850" i="1" a="1"/>
  <c r="K850" i="1" s="1"/>
  <c r="K851" i="1" a="1"/>
  <c r="K851" i="1" s="1"/>
  <c r="K874" i="1" a="1"/>
  <c r="K874" i="1" s="1"/>
  <c r="K887" i="1" a="1"/>
  <c r="K887" i="1" s="1"/>
  <c r="K888" i="1" a="1"/>
  <c r="K888" i="1" s="1"/>
  <c r="K918" i="1" a="1"/>
  <c r="K918" i="1" s="1"/>
  <c r="K998" i="1" a="1"/>
  <c r="K998" i="1" s="1"/>
  <c r="K1010" i="1" a="1"/>
  <c r="K1010" i="1" s="1"/>
  <c r="K1011" i="1" a="1"/>
  <c r="K1011" i="1" s="1"/>
  <c r="K1125" i="1" a="1"/>
  <c r="K1125" i="1" s="1"/>
  <c r="K1240" i="1" a="1"/>
  <c r="K1240" i="1" s="1"/>
  <c r="K1251" i="1" a="1"/>
  <c r="K1251" i="1" s="1"/>
  <c r="K1346" i="1" a="1"/>
  <c r="K1346" i="1" s="1"/>
  <c r="K1462" i="1" a="1"/>
  <c r="K1462" i="1" s="1"/>
  <c r="K1600" i="1" a="1"/>
  <c r="K1600" i="1" s="1"/>
  <c r="K1740" i="1" a="1"/>
  <c r="K1740" i="1" s="1"/>
  <c r="K1903" i="1" a="1"/>
  <c r="K1903" i="1" s="1"/>
  <c r="K1048" i="1" a="1"/>
  <c r="K1048" i="1" s="1"/>
  <c r="K1193" i="1" a="1"/>
  <c r="K1193" i="1" s="1"/>
  <c r="K183" i="1" a="1"/>
  <c r="K183" i="1" s="1"/>
  <c r="K184" i="1" a="1"/>
  <c r="K184" i="1" s="1"/>
  <c r="K143" i="1" a="1"/>
  <c r="K143" i="1" s="1"/>
  <c r="K204" i="1" a="1"/>
  <c r="K204" i="1" s="1"/>
  <c r="K210" i="1" a="1"/>
  <c r="K210" i="1" s="1"/>
  <c r="K247" i="1" a="1"/>
  <c r="K247" i="1" s="1"/>
  <c r="K40" i="1" a="1"/>
  <c r="K40" i="1" s="1"/>
  <c r="K153" i="1" a="1"/>
  <c r="K153" i="1" s="1"/>
  <c r="K966" i="1" a="1"/>
  <c r="K966" i="1" s="1"/>
  <c r="K1194" i="1" a="1"/>
  <c r="K1194" i="1" s="1"/>
  <c r="K852" i="1" a="1"/>
  <c r="K852" i="1" s="1"/>
  <c r="K1681" i="1" a="1"/>
  <c r="K1681" i="1" s="1"/>
  <c r="K380" i="1" a="1"/>
  <c r="K380" i="1" s="1"/>
  <c r="K289" i="1" a="1"/>
  <c r="K289" i="1" s="1"/>
  <c r="K1522" i="1" a="1"/>
  <c r="K1522" i="1" s="1"/>
  <c r="K907" i="1" a="1"/>
  <c r="K907" i="1" s="1"/>
  <c r="K1456" i="1" a="1"/>
  <c r="K1456" i="1" s="1"/>
  <c r="K17" i="1" a="1"/>
  <c r="K17" i="1" s="1"/>
  <c r="K180" i="1" a="1"/>
  <c r="K180" i="1" s="1"/>
  <c r="K1526" i="1" a="1"/>
  <c r="K1526" i="1" s="1"/>
  <c r="K440" i="1" a="1"/>
  <c r="K440" i="1" s="1"/>
  <c r="K408" i="1" a="1"/>
  <c r="K408" i="1" s="1"/>
  <c r="K719" i="1" a="1"/>
  <c r="K719" i="1" s="1"/>
  <c r="K78" i="1" a="1"/>
  <c r="K78" i="1" s="1"/>
  <c r="K79" i="1" a="1"/>
  <c r="K79" i="1" s="1"/>
  <c r="K1523" i="1" a="1"/>
  <c r="K1523" i="1" s="1"/>
  <c r="K46" i="1" a="1"/>
  <c r="K46" i="1" s="1"/>
  <c r="K385" i="1" a="1"/>
  <c r="K385" i="1" s="1"/>
  <c r="K900" i="1" a="1"/>
  <c r="K900" i="1" s="1"/>
  <c r="K901" i="1" a="1"/>
  <c r="K901" i="1" s="1"/>
  <c r="K1883" i="1" a="1"/>
  <c r="K1883" i="1" s="1"/>
  <c r="K1884" i="1" a="1"/>
  <c r="K1884" i="1" s="1"/>
  <c r="K902" i="1" a="1"/>
  <c r="K902" i="1" s="1"/>
  <c r="K1885" i="1" a="1"/>
  <c r="K1885" i="1" s="1"/>
  <c r="K903" i="1" a="1"/>
  <c r="K903" i="1" s="1"/>
  <c r="K1886" i="1" a="1"/>
  <c r="K1886" i="1" s="1"/>
  <c r="K928" i="1" a="1"/>
  <c r="K928" i="1" s="1"/>
  <c r="K519" i="1" a="1"/>
  <c r="K519" i="1" s="1"/>
  <c r="K797" i="1" a="1"/>
  <c r="K797" i="1" s="1"/>
  <c r="K1195" i="1" a="1"/>
  <c r="K1195" i="1" s="1"/>
  <c r="K1534" i="1" a="1"/>
  <c r="K1534" i="1" s="1"/>
  <c r="K225" i="1" a="1"/>
  <c r="K225" i="1" s="1"/>
  <c r="K444" i="1" a="1"/>
  <c r="K444" i="1" s="1"/>
  <c r="K560" i="1" a="1"/>
  <c r="K560" i="1" s="1"/>
  <c r="K702" i="1" a="1"/>
  <c r="K702" i="1" s="1"/>
  <c r="K1089" i="1" a="1"/>
  <c r="K1089" i="1" s="1"/>
  <c r="K1330" i="1" a="1"/>
  <c r="K1330" i="1" s="1"/>
  <c r="K1107" i="1" a="1"/>
  <c r="K1107" i="1" s="1"/>
  <c r="K386" i="1" a="1"/>
  <c r="K386" i="1" s="1"/>
  <c r="K1332" i="1" a="1"/>
  <c r="K1332" i="1" s="1"/>
  <c r="K1705" i="1" a="1"/>
  <c r="K1705" i="1" s="1"/>
  <c r="K387" i="1" a="1"/>
  <c r="K387" i="1" s="1"/>
  <c r="K388" i="1" a="1"/>
  <c r="K388" i="1" s="1"/>
  <c r="K389" i="1" a="1"/>
  <c r="K389" i="1" s="1"/>
  <c r="K701" i="1" a="1"/>
  <c r="K701" i="1" s="1"/>
  <c r="K390" i="1" a="1"/>
  <c r="K390" i="1" s="1"/>
  <c r="K391" i="1" a="1"/>
  <c r="K391" i="1" s="1"/>
  <c r="K1177" i="1" a="1"/>
  <c r="K1177" i="1" s="1"/>
  <c r="K703" i="1" a="1"/>
  <c r="K703" i="1" s="1"/>
  <c r="K1102" i="1" a="1"/>
  <c r="K1102" i="1" s="1"/>
  <c r="K1166" i="1" a="1"/>
  <c r="K1166" i="1" s="1"/>
  <c r="K1184" i="1" a="1"/>
  <c r="K1184" i="1" s="1"/>
  <c r="K1331" i="1" a="1"/>
  <c r="K1331" i="1" s="1"/>
  <c r="K704" i="1" a="1"/>
  <c r="K704" i="1" s="1"/>
  <c r="K1110" i="1" a="1"/>
  <c r="K1110" i="1" s="1"/>
  <c r="K1185" i="1" a="1"/>
  <c r="K1185" i="1" s="1"/>
  <c r="K1329" i="1" a="1"/>
  <c r="K1329" i="1" s="1"/>
  <c r="K1333" i="1" a="1"/>
  <c r="K1333" i="1" s="1"/>
  <c r="K1843" i="1" a="1"/>
  <c r="K1843" i="1" s="1"/>
  <c r="K1334" i="1" a="1"/>
  <c r="K1334" i="1" s="1"/>
  <c r="L1334" i="1" s="1"/>
  <c r="K137" i="1" a="1"/>
  <c r="K137" i="1" s="1"/>
  <c r="K545" i="1" a="1"/>
  <c r="K545" i="1" s="1"/>
  <c r="K144" i="1" a="1"/>
  <c r="K144" i="1" s="1"/>
  <c r="K1228" i="1" a="1"/>
  <c r="K1228" i="1" s="1"/>
  <c r="K520" i="1" a="1"/>
  <c r="K520" i="1" s="1"/>
  <c r="K392" i="1" a="1"/>
  <c r="K392" i="1" s="1"/>
  <c r="K395" i="1" a="1"/>
  <c r="K395" i="1" s="1"/>
  <c r="K397" i="1" a="1"/>
  <c r="K397" i="1" s="1"/>
  <c r="K637" i="1" a="1"/>
  <c r="K637" i="1" s="1"/>
  <c r="K409" i="1" a="1"/>
  <c r="K409" i="1" s="1"/>
  <c r="K410" i="1" a="1"/>
  <c r="K410" i="1" s="1"/>
  <c r="K154" i="1" a="1"/>
  <c r="K154" i="1" s="1"/>
  <c r="K159" i="1" a="1"/>
  <c r="K159" i="1" s="1"/>
  <c r="K155" i="1" a="1"/>
  <c r="K155" i="1" s="1"/>
  <c r="K157" i="1" a="1"/>
  <c r="K157" i="1" s="1"/>
  <c r="K158" i="1" a="1"/>
  <c r="K158" i="1" s="1"/>
  <c r="K160" i="1" a="1"/>
  <c r="K160" i="1" s="1"/>
  <c r="L160" i="1" s="1"/>
  <c r="K381" i="1" a="1"/>
  <c r="K381" i="1" s="1"/>
  <c r="K211" i="1" a="1"/>
  <c r="K211" i="1" s="1"/>
  <c r="K549" i="1" a="1"/>
  <c r="K549" i="1" s="1"/>
  <c r="K638" i="1" a="1"/>
  <c r="K638" i="1" s="1"/>
  <c r="K1284" i="1" a="1"/>
  <c r="K1284" i="1" s="1"/>
  <c r="K1602" i="1" a="1"/>
  <c r="K1602" i="1" s="1"/>
  <c r="K1604" i="1" a="1"/>
  <c r="K1604" i="1" s="1"/>
  <c r="K1627" i="1" a="1"/>
  <c r="K1627" i="1" s="1"/>
  <c r="K1756" i="1" a="1"/>
  <c r="K1756" i="1" s="1"/>
  <c r="K550" i="1" a="1"/>
  <c r="K550" i="1" s="1"/>
  <c r="K16" i="1" a="1"/>
  <c r="K16" i="1" s="1"/>
  <c r="K1527" i="1" a="1"/>
  <c r="K1527" i="1" s="1"/>
  <c r="K521" i="1" a="1"/>
  <c r="K521" i="1" s="1"/>
  <c r="K218" i="1" a="1"/>
  <c r="K218" i="1" s="1"/>
  <c r="K194" i="1" a="1"/>
  <c r="K194" i="1" s="1"/>
  <c r="K196" i="1" a="1"/>
  <c r="K196" i="1" s="1"/>
  <c r="K195" i="1" a="1"/>
  <c r="K195" i="1" s="1"/>
  <c r="K221" i="1" a="1"/>
  <c r="K221" i="1" s="1"/>
  <c r="K633" i="1" a="1"/>
  <c r="K633" i="1" s="1"/>
  <c r="K1584" i="1" a="1"/>
  <c r="K1584" i="1" s="1"/>
  <c r="K639" i="1" a="1"/>
  <c r="K639" i="1" s="1"/>
  <c r="K197" i="1" a="1"/>
  <c r="K197" i="1" s="1"/>
  <c r="L197" i="1" s="1"/>
  <c r="K198" i="1" a="1"/>
  <c r="K198" i="1" s="1"/>
  <c r="L198" i="1" s="1"/>
  <c r="K683" i="1" a="1"/>
  <c r="K683" i="1" s="1"/>
  <c r="K640" i="1" a="1"/>
  <c r="K640" i="1" s="1"/>
  <c r="K1037" i="1" a="1"/>
  <c r="K1037" i="1" s="1"/>
  <c r="K641" i="1" a="1"/>
  <c r="K641" i="1" s="1"/>
  <c r="K1038" i="1" a="1"/>
  <c r="K1038" i="1" s="1"/>
  <c r="K642" i="1" a="1"/>
  <c r="K642" i="1" s="1"/>
  <c r="K1509" i="1" a="1"/>
  <c r="K1509" i="1" s="1"/>
  <c r="K1510" i="1" a="1"/>
  <c r="K1510" i="1" s="1"/>
  <c r="K1196" i="1" a="1"/>
  <c r="K1196" i="1" s="1"/>
  <c r="K411" i="1" a="1"/>
  <c r="K411" i="1" s="1"/>
  <c r="K208" i="1" a="1"/>
  <c r="K208" i="1" s="1"/>
  <c r="K1248" i="1" a="1"/>
  <c r="K1248" i="1" s="1"/>
  <c r="K252" i="1" a="1"/>
  <c r="K252" i="1" s="1"/>
  <c r="L252" i="1" s="1"/>
  <c r="K18" i="1" a="1"/>
  <c r="K18" i="1" s="1"/>
  <c r="L18" i="1" s="1"/>
  <c r="K19" i="1" a="1"/>
  <c r="K19" i="1" s="1"/>
  <c r="L19" i="1" s="1"/>
  <c r="K20" i="1" a="1"/>
  <c r="K20" i="1" s="1"/>
  <c r="L20" i="1" s="1"/>
  <c r="K853" i="1" a="1"/>
  <c r="K853" i="1" s="1"/>
  <c r="K854" i="1" a="1"/>
  <c r="K854" i="1" s="1"/>
  <c r="K26" i="1" a="1"/>
  <c r="K26" i="1" s="1"/>
  <c r="L26" i="1" s="1"/>
  <c r="K27" i="1" a="1"/>
  <c r="K27" i="1" s="1"/>
  <c r="L27" i="1" s="1"/>
  <c r="K28" i="1" a="1"/>
  <c r="K28" i="1" s="1"/>
  <c r="L28" i="1" s="1"/>
  <c r="K253" i="1" a="1"/>
  <c r="K253" i="1" s="1"/>
  <c r="L253" i="1" s="1"/>
  <c r="K967" i="1" a="1"/>
  <c r="K967" i="1" s="1"/>
  <c r="K2" i="1" a="1"/>
  <c r="K2" i="1" s="1"/>
  <c r="K561" i="1" a="1"/>
  <c r="K561" i="1" s="1"/>
  <c r="K417" i="1" a="1"/>
  <c r="K417" i="1" s="1"/>
  <c r="K974" i="1" a="1"/>
  <c r="K974" i="1" s="1"/>
  <c r="K975" i="1" a="1"/>
  <c r="K975" i="1" s="1"/>
  <c r="K551" i="1" a="1"/>
  <c r="K551" i="1" s="1"/>
  <c r="K855" i="1" a="1"/>
  <c r="K855" i="1" s="1"/>
  <c r="K976" i="1" a="1"/>
  <c r="K976" i="1" s="1"/>
  <c r="K977" i="1" a="1"/>
  <c r="K977" i="1" s="1"/>
  <c r="K1897" i="1" a="1"/>
  <c r="K1897" i="1" s="1"/>
  <c r="K12" i="1" a="1"/>
  <c r="K12" i="1" s="1"/>
  <c r="K1197" i="1" a="1"/>
  <c r="K1197" i="1" s="1"/>
  <c r="K133" i="1" a="1"/>
  <c r="K133" i="1" s="1"/>
  <c r="K281" i="1" a="1"/>
  <c r="K281" i="1" s="1"/>
  <c r="K1198" i="1" a="1"/>
  <c r="K1198" i="1" s="1"/>
  <c r="K498" i="1" a="1"/>
  <c r="K498" i="1" s="1"/>
  <c r="K503" i="1" a="1"/>
  <c r="K503" i="1" s="1"/>
  <c r="K504" i="1" a="1"/>
  <c r="K504" i="1" s="1"/>
  <c r="K1585" i="1" a="1"/>
  <c r="K1585" i="1" s="1"/>
  <c r="K1199" i="1" a="1"/>
  <c r="K1199" i="1" s="1"/>
  <c r="K1423" i="1" a="1"/>
  <c r="K1423" i="1" s="1"/>
  <c r="K431" i="1" a="1"/>
  <c r="K431" i="1" s="1"/>
  <c r="K151" i="1" a="1"/>
  <c r="K151" i="1" s="1"/>
  <c r="K552" i="1" a="1"/>
  <c r="K552" i="1" s="1"/>
  <c r="K798" i="1" a="1"/>
  <c r="K798" i="1" s="1"/>
  <c r="K1632" i="1" a="1"/>
  <c r="K1632" i="1" s="1"/>
  <c r="K643" i="1" a="1"/>
  <c r="K643" i="1" s="1"/>
  <c r="K1200" i="1" a="1"/>
  <c r="K1200" i="1" s="1"/>
  <c r="K1201" i="1" a="1"/>
  <c r="K1201" i="1" s="1"/>
  <c r="K856" i="1" a="1"/>
  <c r="K856" i="1" s="1"/>
  <c r="K1202" i="1" a="1"/>
  <c r="K1202" i="1" s="1"/>
  <c r="K864" i="1" a="1"/>
  <c r="K864" i="1" s="1"/>
  <c r="K1229" i="1" a="1"/>
  <c r="K1229" i="1" s="1"/>
  <c r="K1230" i="1" a="1"/>
  <c r="K1230" i="1" s="1"/>
  <c r="K858" i="1" a="1"/>
  <c r="K858" i="1" s="1"/>
  <c r="K1232" i="1" a="1"/>
  <c r="K1232" i="1" s="1"/>
  <c r="K867" i="1" a="1"/>
  <c r="K867" i="1" s="1"/>
  <c r="K863" i="1" a="1"/>
  <c r="K863" i="1" s="1"/>
  <c r="K1287" i="1" a="1"/>
  <c r="K1287" i="1" s="1"/>
  <c r="K1336" i="1" a="1"/>
  <c r="K1336" i="1" s="1"/>
  <c r="K865" i="1" a="1"/>
  <c r="K865" i="1" s="1"/>
  <c r="K1337" i="1" a="1"/>
  <c r="K1337" i="1" s="1"/>
  <c r="K1343" i="1" a="1"/>
  <c r="K1343" i="1" s="1"/>
  <c r="K862" i="1" a="1"/>
  <c r="K862" i="1" s="1"/>
  <c r="K869" i="1" a="1"/>
  <c r="K869" i="1" s="1"/>
  <c r="K1898" i="1" a="1"/>
  <c r="K1898" i="1" s="1"/>
  <c r="K1497" i="1" a="1"/>
  <c r="K1497" i="1" s="1"/>
  <c r="K1899" i="1" a="1"/>
  <c r="K1899" i="1" s="1"/>
  <c r="K1384" i="1" a="1"/>
  <c r="K1384" i="1" s="1"/>
  <c r="K1433" i="1" a="1"/>
  <c r="K1433" i="1" s="1"/>
  <c r="K1434" i="1" a="1"/>
  <c r="K1434" i="1" s="1"/>
  <c r="K1911" i="1" a="1"/>
  <c r="K1911" i="1" s="1"/>
  <c r="K1912" i="1" a="1"/>
  <c r="K1912" i="1" s="1"/>
  <c r="K1661" i="1" a="1"/>
  <c r="K1661" i="1" s="1"/>
  <c r="K1867" i="1" a="1"/>
  <c r="K1867" i="1" s="1"/>
  <c r="K1868" i="1" a="1"/>
  <c r="K1868" i="1" s="1"/>
  <c r="K1385" i="1" a="1"/>
  <c r="K1385" i="1" s="1"/>
  <c r="K1500" i="1" a="1"/>
  <c r="K1500" i="1" s="1"/>
  <c r="K1436" i="1" a="1"/>
  <c r="K1436" i="1" s="1"/>
  <c r="K1662" i="1" a="1"/>
  <c r="K1662" i="1" s="1"/>
  <c r="K1528" i="1" a="1"/>
  <c r="K1528" i="1" s="1"/>
  <c r="K1869" i="1" a="1"/>
  <c r="K1869" i="1" s="1"/>
  <c r="K1386" i="1" a="1"/>
  <c r="K1386" i="1" s="1"/>
  <c r="K1529" i="1" a="1"/>
  <c r="K1529" i="1" s="1"/>
  <c r="K522" i="1" a="1"/>
  <c r="K522" i="1" s="1"/>
  <c r="K546" i="1" a="1"/>
  <c r="K546" i="1" s="1"/>
  <c r="K190" i="1" a="1"/>
  <c r="K190" i="1" s="1"/>
  <c r="K1280" i="1" a="1"/>
  <c r="K1280" i="1" s="1"/>
  <c r="K1676" i="1" a="1"/>
  <c r="K1676" i="1" s="1"/>
  <c r="K188" i="1" a="1"/>
  <c r="K188" i="1" s="1"/>
  <c r="K1673" i="1" a="1"/>
  <c r="K1673" i="1" s="1"/>
  <c r="K189" i="1" a="1"/>
  <c r="K189" i="1" s="1"/>
  <c r="K191" i="1" a="1"/>
  <c r="K191" i="1" s="1"/>
  <c r="K553" i="1" a="1"/>
  <c r="K553" i="1" s="1"/>
  <c r="K257" i="1" a="1"/>
  <c r="K257" i="1" s="1"/>
  <c r="K258" i="1" a="1"/>
  <c r="K258" i="1" s="1"/>
  <c r="K491" i="1" a="1"/>
  <c r="K491" i="1" s="1"/>
  <c r="K259" i="1" a="1"/>
  <c r="K259" i="1" s="1"/>
  <c r="K264" i="1" a="1"/>
  <c r="K264" i="1" s="1"/>
  <c r="K1605" i="1" a="1"/>
  <c r="K1605" i="1" s="1"/>
  <c r="K492" i="1" a="1"/>
  <c r="K492" i="1" s="1"/>
  <c r="K262" i="1" a="1"/>
  <c r="K262" i="1" s="1"/>
  <c r="K1606" i="1" a="1"/>
  <c r="K1606" i="1" s="1"/>
  <c r="K4" i="1" a="1"/>
  <c r="K4" i="1" s="1"/>
  <c r="K644" i="1" a="1"/>
  <c r="K644" i="1" s="1"/>
  <c r="K645" i="1" a="1"/>
  <c r="K645" i="1" s="1"/>
  <c r="K1658" i="1" a="1"/>
  <c r="K1658" i="1" s="1"/>
  <c r="K646" i="1" a="1"/>
  <c r="K646" i="1" s="1"/>
  <c r="K1664" i="1" a="1"/>
  <c r="K1664" i="1" s="1"/>
  <c r="K1817" i="1" a="1"/>
  <c r="K1817" i="1" s="1"/>
  <c r="K1881" i="1" a="1"/>
  <c r="K1881" i="1" s="1"/>
  <c r="K1682" i="1" a="1"/>
  <c r="K1682" i="1" s="1"/>
  <c r="K1683" i="1" a="1"/>
  <c r="K1683" i="1" s="1"/>
  <c r="K647" i="1" a="1"/>
  <c r="K647" i="1" s="1"/>
  <c r="K857" i="1" a="1"/>
  <c r="K857" i="1" s="1"/>
  <c r="K1717" i="1" a="1"/>
  <c r="K1717" i="1" s="1"/>
  <c r="K968" i="1" a="1"/>
  <c r="K968" i="1" s="1"/>
  <c r="K1718" i="1" a="1"/>
  <c r="K1718" i="1" s="1"/>
  <c r="K268" i="1" a="1"/>
  <c r="K268" i="1" s="1"/>
  <c r="K554" i="1" a="1"/>
  <c r="K554" i="1" s="1"/>
  <c r="K1725" i="1" a="1"/>
  <c r="K1725" i="1" s="1"/>
  <c r="K1730" i="1" a="1"/>
  <c r="K1730" i="1" s="1"/>
  <c r="K1757" i="1" a="1"/>
  <c r="K1757" i="1" s="1"/>
  <c r="K1758" i="1" a="1"/>
  <c r="K1758" i="1" s="1"/>
  <c r="K270" i="1" a="1"/>
  <c r="K270" i="1" s="1"/>
  <c r="L270" i="1" s="1"/>
  <c r="K271" i="1" a="1"/>
  <c r="K271" i="1" s="1"/>
  <c r="L271" i="1" s="1"/>
  <c r="K1759" i="1" a="1"/>
  <c r="K1759" i="1" s="1"/>
  <c r="K291" i="1" a="1"/>
  <c r="K291" i="1" s="1"/>
  <c r="L291" i="1" s="1"/>
  <c r="K1786" i="1" a="1"/>
  <c r="K1786" i="1" s="1"/>
  <c r="K1818" i="1" a="1"/>
  <c r="K1818" i="1" s="1"/>
  <c r="K272" i="1" a="1"/>
  <c r="K272" i="1" s="1"/>
  <c r="K1819" i="1" a="1"/>
  <c r="K1819" i="1" s="1"/>
  <c r="K226" i="1" a="1"/>
  <c r="K226" i="1" s="1"/>
  <c r="K1871" i="1" a="1"/>
  <c r="K1871" i="1" s="1"/>
  <c r="K245" i="1" a="1"/>
  <c r="K245" i="1" s="1"/>
  <c r="K246" i="1" a="1"/>
  <c r="K246" i="1" s="1"/>
  <c r="K248" i="1" a="1"/>
  <c r="K248" i="1" s="1"/>
  <c r="K1572" i="1" a="1"/>
  <c r="K1572" i="1" s="1"/>
  <c r="K1575" i="1" a="1"/>
  <c r="K1575" i="1" s="1"/>
  <c r="K1914" i="1" a="1"/>
  <c r="K1914" i="1" s="1"/>
  <c r="K1576" i="1" a="1"/>
  <c r="K1576" i="1" s="1"/>
  <c r="K1574" i="1" a="1"/>
  <c r="K1574" i="1" s="1"/>
  <c r="K1686" i="1" a="1"/>
  <c r="K1686" i="1" s="1"/>
  <c r="K236" i="1" a="1"/>
  <c r="K236" i="1" s="1"/>
  <c r="K276" i="1" a="1"/>
  <c r="K276" i="1" s="1"/>
  <c r="K341" i="1" a="1"/>
  <c r="K341" i="1" s="1"/>
  <c r="K362" i="1" a="1"/>
  <c r="K362" i="1" s="1"/>
  <c r="K1577" i="1" a="1"/>
  <c r="K1577" i="1" s="1"/>
  <c r="K439" i="1" a="1"/>
  <c r="K439" i="1" s="1"/>
  <c r="K502" i="1" a="1"/>
  <c r="K502" i="1" s="1"/>
  <c r="K512" i="1" a="1"/>
  <c r="K512" i="1" s="1"/>
  <c r="K573" i="1" a="1"/>
  <c r="K573" i="1" s="1"/>
  <c r="K1573" i="1" a="1"/>
  <c r="K1573" i="1" s="1"/>
  <c r="K590" i="1" a="1"/>
  <c r="K590" i="1" s="1"/>
  <c r="K607" i="1" a="1"/>
  <c r="K607" i="1" s="1"/>
  <c r="K620" i="1" a="1"/>
  <c r="K620" i="1" s="1"/>
  <c r="K1685" i="1" a="1"/>
  <c r="K1685" i="1" s="1"/>
  <c r="K715" i="1" a="1"/>
  <c r="K715" i="1" s="1"/>
  <c r="K731" i="1" a="1"/>
  <c r="K731" i="1" s="1"/>
  <c r="K767" i="1" a="1"/>
  <c r="K767" i="1" s="1"/>
  <c r="K809" i="1" a="1"/>
  <c r="K809" i="1" s="1"/>
  <c r="K841" i="1" a="1"/>
  <c r="K841" i="1" s="1"/>
  <c r="K1687" i="1" a="1"/>
  <c r="K1687" i="1" s="1"/>
  <c r="K914" i="1" a="1"/>
  <c r="K914" i="1" s="1"/>
  <c r="K937" i="1" a="1"/>
  <c r="K937" i="1" s="1"/>
  <c r="K938" i="1" a="1"/>
  <c r="K938" i="1" s="1"/>
  <c r="K939" i="1" a="1"/>
  <c r="K939" i="1" s="1"/>
  <c r="K969" i="1" a="1"/>
  <c r="K969" i="1" s="1"/>
  <c r="K988" i="1" a="1"/>
  <c r="K988" i="1" s="1"/>
  <c r="K992" i="1" a="1"/>
  <c r="K992" i="1" s="1"/>
  <c r="K1013" i="1" a="1"/>
  <c r="K1013" i="1" s="1"/>
  <c r="K1049" i="1" a="1"/>
  <c r="K1049" i="1" s="1"/>
  <c r="K1060" i="1" a="1"/>
  <c r="K1060" i="1" s="1"/>
  <c r="K1083" i="1" a="1"/>
  <c r="K1083" i="1" s="1"/>
  <c r="K1117" i="1" a="1"/>
  <c r="K1117" i="1" s="1"/>
  <c r="K1128" i="1" a="1"/>
  <c r="K1128" i="1" s="1"/>
  <c r="K1129" i="1" a="1"/>
  <c r="K1129" i="1" s="1"/>
  <c r="K1688" i="1" a="1"/>
  <c r="K1688" i="1" s="1"/>
  <c r="K1211" i="1" a="1"/>
  <c r="K1211" i="1" s="1"/>
  <c r="K1242" i="1" a="1"/>
  <c r="K1242" i="1" s="1"/>
  <c r="K1257" i="1" a="1"/>
  <c r="K1257" i="1" s="1"/>
  <c r="K1276" i="1" a="1"/>
  <c r="K1276" i="1" s="1"/>
  <c r="K1578" i="1" a="1"/>
  <c r="K1578" i="1" s="1"/>
  <c r="K1318" i="1" a="1"/>
  <c r="K1318" i="1" s="1"/>
  <c r="K1328" i="1" a="1"/>
  <c r="K1328" i="1" s="1"/>
  <c r="K1360" i="1" a="1"/>
  <c r="K1360" i="1" s="1"/>
  <c r="K1383" i="1" a="1"/>
  <c r="K1383" i="1" s="1"/>
  <c r="K1408" i="1" a="1"/>
  <c r="K1408" i="1" s="1"/>
  <c r="K1420" i="1" a="1"/>
  <c r="K1420" i="1" s="1"/>
  <c r="K1442" i="1" a="1"/>
  <c r="K1442" i="1" s="1"/>
  <c r="K1465" i="1" a="1"/>
  <c r="K1465" i="1" s="1"/>
  <c r="K1689" i="1" a="1"/>
  <c r="K1689" i="1" s="1"/>
  <c r="K1545" i="1" a="1"/>
  <c r="K1545" i="1" s="1"/>
  <c r="K1555" i="1" a="1"/>
  <c r="K1555" i="1" s="1"/>
  <c r="K1690" i="1" a="1"/>
  <c r="K1690" i="1" s="1"/>
  <c r="K1608" i="1" a="1"/>
  <c r="K1608" i="1" s="1"/>
  <c r="K1617" i="1" a="1"/>
  <c r="K1617" i="1" s="1"/>
  <c r="K1620" i="1" a="1"/>
  <c r="K1620" i="1" s="1"/>
  <c r="K1637" i="1" a="1"/>
  <c r="K1637" i="1" s="1"/>
  <c r="K1656" i="1" a="1"/>
  <c r="K1656" i="1" s="1"/>
  <c r="K1720" i="1" a="1"/>
  <c r="K1720" i="1" s="1"/>
  <c r="K1721" i="1" a="1"/>
  <c r="K1721" i="1" s="1"/>
  <c r="K1722" i="1" a="1"/>
  <c r="K1722" i="1" s="1"/>
  <c r="K1723" i="1" a="1"/>
  <c r="K1723" i="1" s="1"/>
  <c r="K1729" i="1" a="1"/>
  <c r="K1729" i="1" s="1"/>
  <c r="K1742" i="1" a="1"/>
  <c r="K1742" i="1" s="1"/>
  <c r="K1784" i="1" a="1"/>
  <c r="K1784" i="1" s="1"/>
  <c r="K1791" i="1" a="1"/>
  <c r="K1791" i="1" s="1"/>
  <c r="K1796" i="1" a="1"/>
  <c r="K1796" i="1" s="1"/>
  <c r="K1820" i="1" a="1"/>
  <c r="K1820" i="1" s="1"/>
  <c r="K321" i="1" a="1"/>
  <c r="K321" i="1" s="1"/>
  <c r="K1866" i="1" a="1"/>
  <c r="K1866" i="1" s="1"/>
  <c r="K1893" i="1" a="1"/>
  <c r="K1893" i="1" s="1"/>
  <c r="K237" i="1" a="1"/>
  <c r="K237" i="1" s="1"/>
  <c r="L237" i="1" s="1"/>
  <c r="K322" i="1" a="1"/>
  <c r="K322" i="1" s="1"/>
  <c r="K666" i="1" a="1"/>
  <c r="K666" i="1" s="1"/>
  <c r="L666" i="1" s="1"/>
  <c r="K678" i="1" a="1"/>
  <c r="K678" i="1" s="1"/>
  <c r="L678" i="1" s="1"/>
  <c r="K694" i="1" a="1"/>
  <c r="K694" i="1" s="1"/>
  <c r="L694" i="1" s="1"/>
  <c r="K1203" i="1" a="1"/>
  <c r="K1203" i="1" s="1"/>
  <c r="K1535" i="1" a="1"/>
  <c r="K1535" i="1" s="1"/>
  <c r="K209" i="1" a="1"/>
  <c r="K209" i="1" s="1"/>
  <c r="K222" i="1" a="1"/>
  <c r="K222" i="1" s="1"/>
  <c r="K212" i="1" a="1"/>
  <c r="K212" i="1" s="1"/>
  <c r="K1607" i="1" a="1"/>
  <c r="K1607" i="1" s="1"/>
  <c r="K578" i="1" a="1"/>
  <c r="K578" i="1" s="1"/>
  <c r="L578" i="1" s="1"/>
  <c r="K1719" i="1" a="1"/>
  <c r="K1719" i="1" s="1"/>
  <c r="K1882" i="1" a="1"/>
  <c r="K1882" i="1" s="1"/>
  <c r="K1322" i="1" a="1"/>
  <c r="K1322" i="1" s="1"/>
  <c r="K1352" i="1" a="1"/>
  <c r="K1352" i="1" s="1"/>
  <c r="K1364" i="1" a="1"/>
  <c r="K1364" i="1" s="1"/>
  <c r="K1841" i="1" a="1"/>
  <c r="K1841" i="1" s="1"/>
  <c r="K56" i="1" a="1"/>
  <c r="K56" i="1" s="1"/>
  <c r="L56" i="1" s="1"/>
  <c r="K57" i="1" a="1"/>
  <c r="K57" i="1" s="1"/>
  <c r="L57" i="1" s="1"/>
  <c r="K102" i="1" a="1"/>
  <c r="K102" i="1" s="1"/>
  <c r="L102" i="1" s="1"/>
  <c r="K103" i="1" a="1"/>
  <c r="K103" i="1" s="1"/>
  <c r="K1324" i="1" a="1"/>
  <c r="K1324" i="1" s="1"/>
  <c r="K1354" i="1" a="1"/>
  <c r="K1354" i="1" s="1"/>
  <c r="K242" i="1" a="1"/>
  <c r="K242" i="1" s="1"/>
  <c r="L242" i="1" s="1"/>
  <c r="K1366" i="1" a="1"/>
  <c r="K1366" i="1" s="1"/>
  <c r="K277" i="1" a="1"/>
  <c r="K277" i="1" s="1"/>
  <c r="L277" i="1" s="1"/>
  <c r="K290" i="1" a="1"/>
  <c r="K290" i="1" s="1"/>
  <c r="L290" i="1" s="1"/>
  <c r="K300" i="1" a="1"/>
  <c r="K300" i="1" s="1"/>
  <c r="L300" i="1" s="1"/>
  <c r="K342" i="1" a="1"/>
  <c r="K342" i="1" s="1"/>
  <c r="L342" i="1" s="1"/>
  <c r="K344" i="1" a="1"/>
  <c r="K344" i="1" s="1"/>
  <c r="L344" i="1" s="1"/>
  <c r="K345" i="1" a="1"/>
  <c r="K345" i="1" s="1"/>
  <c r="K363" i="1" a="1"/>
  <c r="K363" i="1" s="1"/>
  <c r="L363" i="1" s="1"/>
  <c r="K416" i="1" a="1"/>
  <c r="K416" i="1" s="1"/>
  <c r="L416" i="1" s="1"/>
  <c r="K452" i="1" a="1"/>
  <c r="K452" i="1" s="1"/>
  <c r="L452" i="1" s="1"/>
  <c r="K455" i="1" a="1"/>
  <c r="K455" i="1" s="1"/>
  <c r="L455" i="1" s="1"/>
  <c r="K456" i="1" a="1"/>
  <c r="K456" i="1" s="1"/>
  <c r="L456" i="1" s="1"/>
  <c r="K526" i="1" a="1"/>
  <c r="K526" i="1" s="1"/>
  <c r="K698" i="1" a="1"/>
  <c r="K698" i="1" s="1"/>
  <c r="L698" i="1" s="1"/>
  <c r="K1635" i="1" a="1"/>
  <c r="K1635" i="1" s="1"/>
  <c r="K14" i="1" a="1"/>
  <c r="K14" i="1" s="1"/>
  <c r="L14" i="1" s="1"/>
  <c r="K1902" i="1" a="1"/>
  <c r="K1902" i="1" s="1"/>
  <c r="K58" i="1" a="1"/>
  <c r="K58" i="1" s="1"/>
  <c r="L58" i="1" s="1"/>
  <c r="K1321" i="1" a="1"/>
  <c r="K1321" i="1" s="1"/>
  <c r="K104" i="1" a="1"/>
  <c r="K104" i="1" s="1"/>
  <c r="L104" i="1" s="1"/>
  <c r="K105" i="1" a="1"/>
  <c r="K105" i="1" s="1"/>
  <c r="L105" i="1" s="1"/>
  <c r="K1351" i="1" a="1"/>
  <c r="K1351" i="1" s="1"/>
  <c r="K119" i="1" a="1"/>
  <c r="K119" i="1" s="1"/>
  <c r="L119" i="1" s="1"/>
  <c r="K123" i="1" a="1"/>
  <c r="K123" i="1" s="1"/>
  <c r="L123" i="1" s="1"/>
  <c r="K129" i="1" a="1"/>
  <c r="K129" i="1" s="1"/>
  <c r="L129" i="1" s="1"/>
  <c r="K1362" i="1" a="1"/>
  <c r="K1362" i="1" s="1"/>
  <c r="K278" i="1" a="1"/>
  <c r="K278" i="1" s="1"/>
  <c r="L278" i="1" s="1"/>
  <c r="K308" i="1" a="1"/>
  <c r="K308" i="1" s="1"/>
  <c r="L308" i="1" s="1"/>
  <c r="K608" i="1" a="1"/>
  <c r="K608" i="1" s="1"/>
  <c r="L608" i="1" s="1"/>
  <c r="K1363" i="1" a="1"/>
  <c r="K1363" i="1" s="1"/>
  <c r="K15" i="1" a="1"/>
  <c r="K15" i="1" s="1"/>
  <c r="L15" i="1" s="1"/>
  <c r="K59" i="1" a="1"/>
  <c r="K59" i="1" s="1"/>
  <c r="L59" i="1" s="1"/>
  <c r="K60" i="1" a="1"/>
  <c r="K60" i="1" s="1"/>
  <c r="L60" i="1" s="1"/>
  <c r="K106" i="1" a="1"/>
  <c r="K106" i="1" s="1"/>
  <c r="L106" i="1" s="1"/>
  <c r="K107" i="1" a="1"/>
  <c r="K107" i="1" s="1"/>
  <c r="L107" i="1" s="1"/>
  <c r="K1323" i="1" a="1"/>
  <c r="K1323" i="1" s="1"/>
  <c r="K124" i="1" a="1"/>
  <c r="K124" i="1" s="1"/>
  <c r="L124" i="1" s="1"/>
  <c r="K130" i="1" a="1"/>
  <c r="K130" i="1" s="1"/>
  <c r="L130" i="1" s="1"/>
  <c r="K1353" i="1" a="1"/>
  <c r="K1353" i="1" s="1"/>
  <c r="K1365" i="1" a="1"/>
  <c r="K1365" i="1" s="1"/>
  <c r="K279" i="1" a="1"/>
  <c r="K279" i="1" s="1"/>
  <c r="L279" i="1" s="1"/>
  <c r="K309" i="1" a="1"/>
  <c r="K309" i="1" s="1"/>
  <c r="L309" i="1" s="1"/>
  <c r="K310" i="1" a="1"/>
  <c r="K310" i="1" s="1"/>
  <c r="L310" i="1" s="1"/>
  <c r="K343" i="1" a="1"/>
  <c r="K343" i="1" s="1"/>
  <c r="L343" i="1" s="1"/>
  <c r="K574" i="1" a="1"/>
  <c r="K574" i="1" s="1"/>
  <c r="L574" i="1" s="1"/>
  <c r="K609" i="1" a="1"/>
  <c r="K609" i="1" s="1"/>
  <c r="L609" i="1" s="1"/>
  <c r="K367" i="1" a="1"/>
  <c r="K367" i="1" s="1"/>
  <c r="L367" i="1" s="1"/>
  <c r="K1844" i="1" a="1"/>
  <c r="K1844" i="1" s="1"/>
  <c r="M940" i="1" l="1"/>
  <c r="O940" i="1"/>
  <c r="M105" i="1"/>
  <c r="O105" i="1"/>
  <c r="M61" i="1"/>
  <c r="O61" i="1"/>
  <c r="M104" i="1"/>
  <c r="O104" i="1"/>
  <c r="M694" i="1"/>
  <c r="O694" i="1"/>
  <c r="M28" i="1"/>
  <c r="O28" i="1"/>
  <c r="M1792" i="1"/>
  <c r="O1792" i="1"/>
  <c r="M310" i="1"/>
  <c r="O310" i="1"/>
  <c r="M107" i="1"/>
  <c r="O107" i="1"/>
  <c r="M278" i="1"/>
  <c r="O278" i="1"/>
  <c r="M455" i="1"/>
  <c r="O455" i="1"/>
  <c r="M290" i="1"/>
  <c r="O290" i="1"/>
  <c r="M57" i="1"/>
  <c r="O57" i="1"/>
  <c r="M578" i="1"/>
  <c r="O578" i="1"/>
  <c r="M678" i="1"/>
  <c r="O678" i="1"/>
  <c r="M27" i="1"/>
  <c r="O27" i="1"/>
  <c r="M349" i="1"/>
  <c r="O349" i="1"/>
  <c r="M348" i="1"/>
  <c r="O348" i="1"/>
  <c r="M1872" i="1"/>
  <c r="O1872" i="1"/>
  <c r="M165" i="1"/>
  <c r="O165" i="1"/>
  <c r="M235" i="1"/>
  <c r="O235" i="1"/>
  <c r="M64" i="1"/>
  <c r="O64" i="1"/>
  <c r="M608" i="1"/>
  <c r="O608" i="1"/>
  <c r="M308" i="1"/>
  <c r="O308" i="1"/>
  <c r="M102" i="1"/>
  <c r="O102" i="1"/>
  <c r="M252" i="1"/>
  <c r="O252" i="1"/>
  <c r="M452" i="1"/>
  <c r="O452" i="1"/>
  <c r="M666" i="1"/>
  <c r="O666" i="1"/>
  <c r="M279" i="1"/>
  <c r="O279" i="1"/>
  <c r="M60" i="1"/>
  <c r="O60" i="1"/>
  <c r="M129" i="1"/>
  <c r="O129" i="1"/>
  <c r="M416" i="1"/>
  <c r="O416" i="1"/>
  <c r="M1556" i="1"/>
  <c r="O1556" i="1"/>
  <c r="M89" i="1"/>
  <c r="O89" i="1"/>
  <c r="M44" i="1"/>
  <c r="O44" i="1"/>
  <c r="M574" i="1"/>
  <c r="O574" i="1"/>
  <c r="M342" i="1"/>
  <c r="O342" i="1"/>
  <c r="M18" i="1"/>
  <c r="O18" i="1"/>
  <c r="M343" i="1"/>
  <c r="O343" i="1"/>
  <c r="M300" i="1"/>
  <c r="O300" i="1"/>
  <c r="M166" i="1"/>
  <c r="O166" i="1"/>
  <c r="M309" i="1"/>
  <c r="O309" i="1"/>
  <c r="M58" i="1"/>
  <c r="O58" i="1"/>
  <c r="M56" i="1"/>
  <c r="O56" i="1"/>
  <c r="M26" i="1"/>
  <c r="O26" i="1"/>
  <c r="M59" i="1"/>
  <c r="O59" i="1"/>
  <c r="M123" i="1"/>
  <c r="O123" i="1"/>
  <c r="M14" i="1"/>
  <c r="O14" i="1"/>
  <c r="M363" i="1"/>
  <c r="O363" i="1"/>
  <c r="M242" i="1"/>
  <c r="O242" i="1"/>
  <c r="M237" i="1"/>
  <c r="O237" i="1"/>
  <c r="M271" i="1"/>
  <c r="O271" i="1"/>
  <c r="M160" i="1"/>
  <c r="O160" i="1"/>
  <c r="M112" i="1"/>
  <c r="O112" i="1"/>
  <c r="M347" i="1"/>
  <c r="O347" i="1"/>
  <c r="M609" i="1"/>
  <c r="O609" i="1"/>
  <c r="M124" i="1"/>
  <c r="O124" i="1"/>
  <c r="M253" i="1"/>
  <c r="O253" i="1"/>
  <c r="M456" i="1"/>
  <c r="O456" i="1"/>
  <c r="M106" i="1"/>
  <c r="O106" i="1"/>
  <c r="M277" i="1"/>
  <c r="O277" i="1"/>
  <c r="M291" i="1"/>
  <c r="O291" i="1"/>
  <c r="M367" i="1"/>
  <c r="O367" i="1"/>
  <c r="M15" i="1"/>
  <c r="O15" i="1"/>
  <c r="M119" i="1"/>
  <c r="O119" i="1"/>
  <c r="M270" i="1"/>
  <c r="O270" i="1"/>
  <c r="M20" i="1"/>
  <c r="O20" i="1"/>
  <c r="M198" i="1"/>
  <c r="O198" i="1"/>
  <c r="M1334" i="1"/>
  <c r="O1334" i="1"/>
  <c r="M1172" i="1"/>
  <c r="O1172" i="1"/>
  <c r="M63" i="1"/>
  <c r="O63" i="1"/>
  <c r="M941" i="1"/>
  <c r="O941" i="1"/>
  <c r="M130" i="1"/>
  <c r="O130" i="1"/>
  <c r="M698" i="1"/>
  <c r="O698" i="1"/>
  <c r="M344" i="1"/>
  <c r="O344" i="1"/>
  <c r="M19" i="1"/>
  <c r="O19" i="1"/>
  <c r="M197" i="1"/>
  <c r="O197" i="1"/>
  <c r="M111" i="1"/>
  <c r="O111" i="1"/>
  <c r="M690" i="1"/>
  <c r="O690" i="1"/>
  <c r="M346" i="1"/>
  <c r="O346" i="1"/>
  <c r="R16" i="8" a="1"/>
  <c r="R16" i="8" s="1"/>
  <c r="R17" i="8" s="1" a="1"/>
  <c r="R17" i="8" s="1"/>
  <c r="R18" i="8" l="1" a="1"/>
  <c r="R18" i="8" s="1"/>
  <c r="P64" i="1"/>
  <c r="P347" i="1"/>
  <c r="P346" i="1"/>
  <c r="P349" i="1"/>
  <c r="P348" i="1"/>
  <c r="P61" i="1"/>
  <c r="P1792" i="1"/>
  <c r="P28" i="1"/>
  <c r="P678" i="1"/>
  <c r="P242" i="1"/>
  <c r="P416" i="1"/>
  <c r="P123" i="1"/>
  <c r="P106" i="1"/>
  <c r="P609" i="1"/>
  <c r="P44" i="1"/>
  <c r="P165" i="1"/>
  <c r="P197" i="1"/>
  <c r="P27" i="1"/>
  <c r="P666" i="1"/>
  <c r="P363" i="1"/>
  <c r="P277" i="1"/>
  <c r="P119" i="1"/>
  <c r="P60" i="1"/>
  <c r="P940" i="1"/>
  <c r="P20" i="1"/>
  <c r="P578" i="1"/>
  <c r="P698" i="1"/>
  <c r="P14" i="1"/>
  <c r="P59" i="1"/>
  <c r="P574" i="1"/>
  <c r="P941" i="1"/>
  <c r="P166" i="1"/>
  <c r="P19" i="1"/>
  <c r="P26" i="1"/>
  <c r="P58" i="1"/>
  <c r="P608" i="1"/>
  <c r="P15" i="1"/>
  <c r="P343" i="1"/>
  <c r="P63" i="1"/>
  <c r="P1334" i="1"/>
  <c r="P18" i="1"/>
  <c r="P456" i="1"/>
  <c r="P344" i="1"/>
  <c r="P105" i="1"/>
  <c r="P308" i="1"/>
  <c r="P310" i="1"/>
  <c r="P89" i="1"/>
  <c r="P237" i="1"/>
  <c r="P102" i="1"/>
  <c r="P455" i="1"/>
  <c r="P342" i="1"/>
  <c r="P278" i="1"/>
  <c r="P130" i="1"/>
  <c r="P309" i="1"/>
  <c r="P1556" i="1"/>
  <c r="P111" i="1"/>
  <c r="P160" i="1"/>
  <c r="P252" i="1"/>
  <c r="P694" i="1"/>
  <c r="P57" i="1"/>
  <c r="P300" i="1"/>
  <c r="P104" i="1"/>
  <c r="P107" i="1"/>
  <c r="P124" i="1"/>
  <c r="P1872" i="1"/>
  <c r="P112" i="1"/>
  <c r="P198" i="1"/>
  <c r="P253" i="1"/>
  <c r="P56" i="1"/>
  <c r="P452" i="1"/>
  <c r="P290" i="1"/>
  <c r="P129" i="1"/>
  <c r="P367" i="1"/>
  <c r="P279" i="1"/>
  <c r="P1172" i="1"/>
  <c r="P690" i="1"/>
  <c r="P271" i="1"/>
  <c r="P270" i="1"/>
  <c r="P235" i="1"/>
  <c r="P291" i="1"/>
  <c r="Q91" i="8"/>
  <c r="Q90" i="8"/>
  <c r="Q87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R19" i="8" l="1" a="1"/>
  <c r="R19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R20" i="8" l="1" a="1"/>
  <c r="R20" i="8" s="1"/>
  <c r="S60" i="8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R21" i="8" l="1" a="1"/>
  <c r="R21" i="8" s="1"/>
  <c r="R22" i="8" s="1" a="1"/>
  <c r="R22" i="8" s="1"/>
  <c r="S14" i="8" a="1"/>
  <c r="S14" i="8" s="1"/>
  <c r="S24" i="8" a="1"/>
  <c r="S24" i="8" s="1"/>
  <c r="S11" i="8"/>
  <c r="S13" i="8"/>
  <c r="J16" i="9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N66" i="8"/>
  <c r="N7" i="8"/>
  <c r="M7" i="8"/>
  <c r="N77" i="8" l="1"/>
  <c r="N83" i="8"/>
  <c r="M110" i="8"/>
  <c r="M83" i="8"/>
  <c r="R23" i="8" a="1"/>
  <c r="R23" i="8" s="1"/>
  <c r="R24" i="8" s="1" a="1"/>
  <c r="R24" i="8" s="1"/>
  <c r="R25" i="8" s="1" a="1"/>
  <c r="R25" i="8" s="1"/>
  <c r="R26" i="8" s="1" a="1"/>
  <c r="R26" i="8" s="1"/>
  <c r="R27" i="8" s="1" a="1"/>
  <c r="R27" i="8" s="1"/>
  <c r="R28" i="8" s="1" a="1"/>
  <c r="R28" i="8" s="1"/>
  <c r="R29" i="8" s="1" a="1"/>
  <c r="R29" i="8" s="1"/>
  <c r="R30" i="8" s="1" a="1"/>
  <c r="R30" i="8" s="1"/>
  <c r="R31" i="8" s="1" a="1"/>
  <c r="R31" i="8" s="1"/>
  <c r="R32" i="8" s="1" a="1"/>
  <c r="R32" i="8" s="1"/>
  <c r="R33" i="8" s="1" a="1"/>
  <c r="R33" i="8" s="1"/>
  <c r="R34" i="8" s="1" a="1"/>
  <c r="R34" i="8" s="1"/>
  <c r="R35" i="8" s="1" a="1"/>
  <c r="R35" i="8" s="1"/>
  <c r="R36" i="8" s="1" a="1"/>
  <c r="R36" i="8" s="1"/>
  <c r="R37" i="8" s="1" a="1"/>
  <c r="R37" i="8" s="1"/>
  <c r="R38" i="8" s="1" a="1"/>
  <c r="R38" i="8" s="1"/>
  <c r="R39" i="8" s="1" a="1"/>
  <c r="R39" i="8" s="1"/>
  <c r="R40" i="8" s="1" a="1"/>
  <c r="R40" i="8" s="1"/>
  <c r="R41" i="8" s="1" a="1"/>
  <c r="R41" i="8" s="1"/>
  <c r="R42" i="8" s="1" a="1"/>
  <c r="R42" i="8" s="1"/>
  <c r="R43" i="8" s="1" a="1"/>
  <c r="R43" i="8" s="1"/>
  <c r="R44" i="8" s="1" a="1"/>
  <c r="R44" i="8" s="1"/>
  <c r="R45" i="8" s="1" a="1"/>
  <c r="R45" i="8" s="1"/>
  <c r="R46" i="8" s="1" a="1"/>
  <c r="R46" i="8" s="1"/>
  <c r="R47" i="8" s="1" a="1"/>
  <c r="R47" i="8" s="1"/>
  <c r="R48" i="8" s="1" a="1"/>
  <c r="R48" i="8" s="1"/>
  <c r="R49" i="8" s="1" a="1"/>
  <c r="R49" i="8" s="1"/>
  <c r="R50" i="8" s="1" a="1"/>
  <c r="R50" i="8" s="1"/>
  <c r="R51" i="8" s="1" a="1"/>
  <c r="R51" i="8" s="1"/>
  <c r="R52" i="8" s="1" a="1"/>
  <c r="R52" i="8" s="1"/>
  <c r="R53" i="8" s="1" a="1"/>
  <c r="R53" i="8" s="1"/>
  <c r="R54" i="8" s="1" a="1"/>
  <c r="R54" i="8" s="1"/>
  <c r="R55" i="8" s="1" a="1"/>
  <c r="R55" i="8" s="1"/>
  <c r="R56" i="8" s="1" a="1"/>
  <c r="R56" i="8" s="1"/>
  <c r="R57" i="8" s="1" a="1"/>
  <c r="R57" i="8" s="1"/>
  <c r="R58" i="8" s="1" a="1"/>
  <c r="R58" i="8" s="1"/>
  <c r="R59" i="8" s="1" a="1"/>
  <c r="R59" i="8" s="1"/>
  <c r="R60" i="8" s="1" a="1"/>
  <c r="R60" i="8" s="1"/>
  <c r="R61" i="8" s="1" a="1"/>
  <c r="R61" i="8" s="1"/>
  <c r="R62" i="8" s="1" a="1"/>
  <c r="R62" i="8" s="1"/>
  <c r="R63" i="8" s="1" a="1"/>
  <c r="R63" i="8" s="1"/>
  <c r="R64" i="8" s="1" a="1"/>
  <c r="R64" i="8" s="1"/>
  <c r="R65" i="8" s="1" a="1"/>
  <c r="R65" i="8" s="1"/>
  <c r="O38" i="8"/>
  <c r="N62" i="8"/>
  <c r="O110" i="8"/>
  <c r="P110" i="8" s="1"/>
  <c r="N13" i="8"/>
  <c r="M18" i="8"/>
  <c r="N27" i="8"/>
  <c r="M32" i="8"/>
  <c r="M40" i="8"/>
  <c r="N45" i="8"/>
  <c r="M48" i="8"/>
  <c r="N53" i="8"/>
  <c r="M56" i="8"/>
  <c r="N61" i="8"/>
  <c r="M75" i="8"/>
  <c r="M97" i="8"/>
  <c r="M113" i="8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100" i="8"/>
  <c r="N11" i="8"/>
  <c r="M14" i="8"/>
  <c r="N23" i="8"/>
  <c r="M30" i="8"/>
  <c r="N35" i="8"/>
  <c r="N43" i="8"/>
  <c r="M46" i="8"/>
  <c r="N51" i="8"/>
  <c r="M54" i="8"/>
  <c r="N59" i="8"/>
  <c r="M62" i="8"/>
  <c r="M69" i="8"/>
  <c r="N80" i="8"/>
  <c r="M91" i="8"/>
  <c r="M103" i="8"/>
  <c r="M111" i="8"/>
  <c r="N14" i="8"/>
  <c r="M19" i="8"/>
  <c r="N30" i="8"/>
  <c r="M33" i="8"/>
  <c r="M41" i="8"/>
  <c r="N46" i="8"/>
  <c r="M49" i="8"/>
  <c r="N54" i="8"/>
  <c r="M57" i="8"/>
  <c r="N69" i="8"/>
  <c r="M76" i="8"/>
  <c r="L1918" i="1" s="1"/>
  <c r="O1918" i="1" s="1"/>
  <c r="M98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7" i="8"/>
  <c r="M101" i="8"/>
  <c r="M114" i="8"/>
  <c r="M10" i="8"/>
  <c r="L1917" i="1" s="1"/>
  <c r="O1917" i="1" s="1"/>
  <c r="N12" i="8"/>
  <c r="M15" i="8"/>
  <c r="N24" i="8"/>
  <c r="M31" i="8"/>
  <c r="N36" i="8"/>
  <c r="N44" i="8"/>
  <c r="M47" i="8"/>
  <c r="N52" i="8"/>
  <c r="M55" i="8"/>
  <c r="N60" i="8"/>
  <c r="N65" i="8"/>
  <c r="M72" i="8"/>
  <c r="N87" i="8"/>
  <c r="M96" i="8"/>
  <c r="M104" i="8"/>
  <c r="M112" i="8"/>
  <c r="N10" i="8"/>
  <c r="N15" i="8"/>
  <c r="M20" i="8"/>
  <c r="N31" i="8"/>
  <c r="M34" i="8"/>
  <c r="M42" i="8"/>
  <c r="N47" i="8"/>
  <c r="M50" i="8"/>
  <c r="N55" i="8"/>
  <c r="M58" i="8"/>
  <c r="N72" i="8"/>
  <c r="M77" i="8"/>
  <c r="M99" i="8"/>
  <c r="M13" i="8"/>
  <c r="N20" i="8"/>
  <c r="M27" i="8"/>
  <c r="L1919" i="1" s="1"/>
  <c r="O1919" i="1" s="1"/>
  <c r="N34" i="8"/>
  <c r="N42" i="8"/>
  <c r="M45" i="8"/>
  <c r="N50" i="8"/>
  <c r="M53" i="8"/>
  <c r="N58" i="8"/>
  <c r="M61" i="8"/>
  <c r="M66" i="8"/>
  <c r="O66" i="8" s="1"/>
  <c r="P66" i="8" s="1"/>
  <c r="M90" i="8"/>
  <c r="O90" i="8" s="1"/>
  <c r="P90" i="8" s="1"/>
  <c r="M102" i="8"/>
  <c r="O62" i="8"/>
  <c r="P62" i="8" s="1"/>
  <c r="M1919" i="1" l="1"/>
  <c r="P1919" i="1" s="1"/>
  <c r="M1918" i="1"/>
  <c r="P1918" i="1" s="1"/>
  <c r="M1917" i="1"/>
  <c r="P1917" i="1" s="1"/>
  <c r="O83" i="8"/>
  <c r="P83" i="8" s="1"/>
  <c r="L1690" i="1"/>
  <c r="O1690" i="1" s="1"/>
  <c r="L103" i="1"/>
  <c r="O103" i="1" s="1"/>
  <c r="L345" i="1"/>
  <c r="O345" i="1" s="1"/>
  <c r="L526" i="1"/>
  <c r="O526" i="1" s="1"/>
  <c r="R66" i="8" a="1"/>
  <c r="R66" i="8" s="1"/>
  <c r="R67" i="8" s="1" a="1"/>
  <c r="R67" i="8" s="1"/>
  <c r="R68" i="8" s="1" a="1"/>
  <c r="R68" i="8" s="1"/>
  <c r="R69" i="8" s="1" a="1"/>
  <c r="R69" i="8" s="1"/>
  <c r="R70" i="8" s="1" a="1"/>
  <c r="R70" i="8" s="1"/>
  <c r="R71" i="8" s="1" a="1"/>
  <c r="R71" i="8" s="1"/>
  <c r="R72" i="8" s="1" a="1"/>
  <c r="R72" i="8" s="1"/>
  <c r="R73" i="8" s="1" a="1"/>
  <c r="R73" i="8" s="1"/>
  <c r="R74" i="8" s="1" a="1"/>
  <c r="R74" i="8" s="1"/>
  <c r="R75" i="8" s="1" a="1"/>
  <c r="R75" i="8" s="1"/>
  <c r="R76" i="8" s="1" a="1"/>
  <c r="R76" i="8" s="1"/>
  <c r="R77" i="8" s="1" a="1"/>
  <c r="R77" i="8" s="1"/>
  <c r="R78" i="8" s="1" a="1"/>
  <c r="R78" i="8" s="1"/>
  <c r="R79" i="8" s="1" a="1"/>
  <c r="R79" i="8" s="1"/>
  <c r="R80" i="8" s="1" a="1"/>
  <c r="R80" i="8" s="1"/>
  <c r="R85" i="8" s="1" a="1"/>
  <c r="R85" i="8" s="1"/>
  <c r="R86" i="8" s="1" a="1"/>
  <c r="R86" i="8" s="1"/>
  <c r="R87" i="8" s="1" a="1"/>
  <c r="R87" i="8" s="1"/>
  <c r="R88" i="8" s="1" a="1"/>
  <c r="R88" i="8" s="1"/>
  <c r="R89" i="8" s="1" a="1"/>
  <c r="R89" i="8" s="1"/>
  <c r="R90" i="8" s="1" a="1"/>
  <c r="R90" i="8" s="1"/>
  <c r="R91" i="8" s="1" a="1"/>
  <c r="R91" i="8" s="1"/>
  <c r="R92" i="8" s="1" a="1"/>
  <c r="R92" i="8" s="1"/>
  <c r="R93" i="8" s="1" a="1"/>
  <c r="R93" i="8" s="1"/>
  <c r="R94" i="8" s="1" a="1"/>
  <c r="R94" i="8" s="1"/>
  <c r="R95" i="8" s="1" a="1"/>
  <c r="R95" i="8" s="1"/>
  <c r="R96" i="8" s="1" a="1"/>
  <c r="R96" i="8" s="1"/>
  <c r="R97" i="8" s="1" a="1"/>
  <c r="R97" i="8" s="1"/>
  <c r="R98" i="8" s="1" a="1"/>
  <c r="R98" i="8" s="1"/>
  <c r="R99" i="8" s="1" a="1"/>
  <c r="R99" i="8" s="1"/>
  <c r="R100" i="8" s="1" a="1"/>
  <c r="R100" i="8" s="1"/>
  <c r="R101" i="8" s="1" a="1"/>
  <c r="R101" i="8" s="1"/>
  <c r="R102" i="8" s="1" a="1"/>
  <c r="R102" i="8" s="1"/>
  <c r="R103" i="8" s="1" a="1"/>
  <c r="R103" i="8" s="1"/>
  <c r="S62" i="8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7" i="8"/>
  <c r="P87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O15" i="8"/>
  <c r="P15" i="8" s="1"/>
  <c r="O60" i="8"/>
  <c r="P60" i="8" s="1"/>
  <c r="O18" i="8"/>
  <c r="P18" i="8" s="1"/>
  <c r="O55" i="8"/>
  <c r="P55" i="8" s="1"/>
  <c r="O56" i="8"/>
  <c r="P56" i="8" s="1"/>
  <c r="M526" i="1" l="1"/>
  <c r="P526" i="1" s="1"/>
  <c r="M1690" i="1"/>
  <c r="P1690" i="1" s="1"/>
  <c r="M345" i="1"/>
  <c r="P345" i="1" s="1"/>
  <c r="M103" i="1"/>
  <c r="P103" i="1" s="1"/>
  <c r="U10" i="8" a="1"/>
  <c r="U10" i="8" s="1"/>
  <c r="L321" i="1"/>
  <c r="L471" i="1"/>
  <c r="L1123" i="1"/>
  <c r="L1267" i="1"/>
  <c r="O1267" i="1" s="1"/>
  <c r="L584" i="1"/>
  <c r="O584" i="1" s="1"/>
  <c r="L1129" i="1"/>
  <c r="L149" i="1"/>
  <c r="O149" i="1" s="1"/>
  <c r="L1668" i="1"/>
  <c r="L1913" i="1"/>
  <c r="O1913" i="1" s="1"/>
  <c r="L72" i="1"/>
  <c r="L804" i="1"/>
  <c r="L1745" i="1"/>
  <c r="O1745" i="1" s="1"/>
  <c r="L1516" i="1"/>
  <c r="O1516" i="1" s="1"/>
  <c r="L297" i="1"/>
  <c r="L142" i="1"/>
  <c r="O142" i="1" s="1"/>
  <c r="L1561" i="1"/>
  <c r="L1032" i="1"/>
  <c r="L372" i="1"/>
  <c r="L210" i="1"/>
  <c r="O210" i="1" s="1"/>
  <c r="L537" i="1"/>
  <c r="L70" i="1"/>
  <c r="L1080" i="1"/>
  <c r="L1234" i="1"/>
  <c r="L1401" i="1"/>
  <c r="L803" i="1"/>
  <c r="O803" i="1" s="1"/>
  <c r="L370" i="1"/>
  <c r="O370" i="1" s="1"/>
  <c r="L1495" i="1"/>
  <c r="L1117" i="1"/>
  <c r="O1117" i="1" s="1"/>
  <c r="L216" i="1"/>
  <c r="O216" i="1" s="1"/>
  <c r="L1639" i="1"/>
  <c r="O1639" i="1" s="1"/>
  <c r="L1474" i="1"/>
  <c r="L1554" i="1"/>
  <c r="O1554" i="1" s="1"/>
  <c r="L1291" i="1"/>
  <c r="L170" i="1"/>
  <c r="L1460" i="1"/>
  <c r="O1460" i="1" s="1"/>
  <c r="L1018" i="1"/>
  <c r="L1292" i="1"/>
  <c r="O1292" i="1" s="1"/>
  <c r="L823" i="1"/>
  <c r="L1837" i="1"/>
  <c r="L1742" i="1"/>
  <c r="L565" i="1"/>
  <c r="O565" i="1" s="1"/>
  <c r="L181" i="1"/>
  <c r="O181" i="1" s="1"/>
  <c r="L266" i="1"/>
  <c r="O266" i="1" s="1"/>
  <c r="L778" i="1"/>
  <c r="L1270" i="1"/>
  <c r="O1270" i="1" s="1"/>
  <c r="L1692" i="1"/>
  <c r="L1376" i="1"/>
  <c r="L874" i="1"/>
  <c r="O874" i="1" s="1"/>
  <c r="L1385" i="1"/>
  <c r="O1385" i="1" s="1"/>
  <c r="L1280" i="1"/>
  <c r="O1280" i="1" s="1"/>
  <c r="L171" i="1"/>
  <c r="L1773" i="1"/>
  <c r="L373" i="1"/>
  <c r="O373" i="1" s="1"/>
  <c r="L665" i="1"/>
  <c r="O665" i="1" s="1"/>
  <c r="L1214" i="1"/>
  <c r="L39" i="1"/>
  <c r="O39" i="1" s="1"/>
  <c r="L1524" i="1"/>
  <c r="L125" i="1"/>
  <c r="O125" i="1" s="1"/>
  <c r="L938" i="1"/>
  <c r="O938" i="1" s="1"/>
  <c r="L1815" i="1"/>
  <c r="O1815" i="1" s="1"/>
  <c r="L139" i="1"/>
  <c r="O139" i="1" s="1"/>
  <c r="L1490" i="1"/>
  <c r="O1490" i="1" s="1"/>
  <c r="L1772" i="1"/>
  <c r="L1451" i="1"/>
  <c r="O1451" i="1" s="1"/>
  <c r="L25" i="1"/>
  <c r="O25" i="1" s="1"/>
  <c r="L146" i="1"/>
  <c r="L1069" i="1"/>
  <c r="L668" i="1"/>
  <c r="O668" i="1" s="1"/>
  <c r="L1145" i="1"/>
  <c r="O1145" i="1" s="1"/>
  <c r="L85" i="1"/>
  <c r="L677" i="1"/>
  <c r="L135" i="1"/>
  <c r="O135" i="1" s="1"/>
  <c r="L357" i="1"/>
  <c r="L1457" i="1"/>
  <c r="O1457" i="1" s="1"/>
  <c r="L1099" i="1"/>
  <c r="L298" i="1"/>
  <c r="O298" i="1" s="1"/>
  <c r="L87" i="1"/>
  <c r="L1559" i="1"/>
  <c r="L231" i="1"/>
  <c r="L333" i="1"/>
  <c r="L1769" i="1"/>
  <c r="O1769" i="1" s="1"/>
  <c r="L88" i="1"/>
  <c r="L582" i="1"/>
  <c r="L141" i="1"/>
  <c r="L1789" i="1"/>
  <c r="O1789" i="1" s="1"/>
  <c r="L233" i="1"/>
  <c r="O233" i="1" s="1"/>
  <c r="L1571" i="1"/>
  <c r="L1025" i="1"/>
  <c r="O1025" i="1" s="1"/>
  <c r="L1309" i="1"/>
  <c r="L513" i="1"/>
  <c r="O513" i="1" s="1"/>
  <c r="L942" i="1"/>
  <c r="L675" i="1"/>
  <c r="O675" i="1" s="1"/>
  <c r="L1715" i="1"/>
  <c r="L1307" i="1"/>
  <c r="L1357" i="1"/>
  <c r="O1357" i="1" s="1"/>
  <c r="L1493" i="1"/>
  <c r="O1493" i="1" s="1"/>
  <c r="L775" i="1"/>
  <c r="O775" i="1" s="1"/>
  <c r="L1855" i="1"/>
  <c r="O1855" i="1" s="1"/>
  <c r="L98" i="1"/>
  <c r="L915" i="1"/>
  <c r="L800" i="1"/>
  <c r="O800" i="1" s="1"/>
  <c r="L1498" i="1"/>
  <c r="L676" i="1"/>
  <c r="O676" i="1" s="1"/>
  <c r="L1251" i="1"/>
  <c r="L316" i="1"/>
  <c r="O316" i="1" s="1"/>
  <c r="L824" i="1"/>
  <c r="O824" i="1" s="1"/>
  <c r="L1893" i="1"/>
  <c r="O1893" i="1" s="1"/>
  <c r="L581" i="1"/>
  <c r="O581" i="1" s="1"/>
  <c r="L1024" i="1"/>
  <c r="O1024" i="1" s="1"/>
  <c r="L1363" i="1"/>
  <c r="O1363" i="1" s="1"/>
  <c r="L371" i="1"/>
  <c r="O371" i="1" s="1"/>
  <c r="L858" i="1"/>
  <c r="O858" i="1" s="1"/>
  <c r="L469" i="1"/>
  <c r="O469" i="1" s="1"/>
  <c r="L255" i="1"/>
  <c r="O255" i="1" s="1"/>
  <c r="L154" i="1"/>
  <c r="O154" i="1" s="1"/>
  <c r="L1694" i="1"/>
  <c r="O1694" i="1" s="1"/>
  <c r="L1332" i="1"/>
  <c r="L428" i="1"/>
  <c r="L1485" i="1"/>
  <c r="L1052" i="1"/>
  <c r="O1052" i="1" s="1"/>
  <c r="L1313" i="1"/>
  <c r="O1313" i="1" s="1"/>
  <c r="L42" i="1"/>
  <c r="O42" i="1" s="1"/>
  <c r="L630" i="1"/>
  <c r="O630" i="1" s="1"/>
  <c r="L1775" i="1"/>
  <c r="O1775" i="1" s="1"/>
  <c r="L801" i="1"/>
  <c r="O801" i="1" s="1"/>
  <c r="L81" i="1"/>
  <c r="O81" i="1" s="1"/>
  <c r="L1885" i="1"/>
  <c r="O1885" i="1" s="1"/>
  <c r="L138" i="1"/>
  <c r="L82" i="1"/>
  <c r="L1683" i="1"/>
  <c r="L779" i="1"/>
  <c r="L450" i="1"/>
  <c r="L1737" i="1"/>
  <c r="L1763" i="1"/>
  <c r="L1648" i="1"/>
  <c r="O1648" i="1" s="1"/>
  <c r="L213" i="1"/>
  <c r="O213" i="1" s="1"/>
  <c r="L1219" i="1"/>
  <c r="O1219" i="1" s="1"/>
  <c r="L41" i="1"/>
  <c r="O41" i="1" s="1"/>
  <c r="L755" i="1"/>
  <c r="O755" i="1" s="1"/>
  <c r="L834" i="1"/>
  <c r="O834" i="1" s="1"/>
  <c r="L1896" i="1"/>
  <c r="L1344" i="1"/>
  <c r="L579" i="1"/>
  <c r="O579" i="1" s="1"/>
  <c r="L1723" i="1"/>
  <c r="O1723" i="1" s="1"/>
  <c r="L802" i="1"/>
  <c r="O802" i="1" s="1"/>
  <c r="L1310" i="1"/>
  <c r="O1310" i="1" s="1"/>
  <c r="L1741" i="1"/>
  <c r="O1741" i="1" s="1"/>
  <c r="L1021" i="1"/>
  <c r="L71" i="1"/>
  <c r="L350" i="1"/>
  <c r="L425" i="1"/>
  <c r="L140" i="1"/>
  <c r="O140" i="1" s="1"/>
  <c r="L1448" i="1"/>
  <c r="O1448" i="1" s="1"/>
  <c r="L712" i="1"/>
  <c r="O712" i="1" s="1"/>
  <c r="L580" i="1"/>
  <c r="L1077" i="1"/>
  <c r="O1077" i="1" s="1"/>
  <c r="L1361" i="1"/>
  <c r="L714" i="1"/>
  <c r="O714" i="1" s="1"/>
  <c r="L73" i="1"/>
  <c r="O73" i="1" s="1"/>
  <c r="L1558" i="1"/>
  <c r="O1558" i="1" s="1"/>
  <c r="L1842" i="1"/>
  <c r="O1842" i="1" s="1"/>
  <c r="L1380" i="1"/>
  <c r="O1380" i="1" s="1"/>
  <c r="L83" i="1"/>
  <c r="L1577" i="1"/>
  <c r="O1577" i="1" s="1"/>
  <c r="L1663" i="1"/>
  <c r="L905" i="1"/>
  <c r="O905" i="1" s="1"/>
  <c r="L943" i="1"/>
  <c r="L583" i="1"/>
  <c r="O583" i="1" s="1"/>
  <c r="L1111" i="1"/>
  <c r="O1111" i="1" s="1"/>
  <c r="L1636" i="1"/>
  <c r="L1835" i="1"/>
  <c r="O1835" i="1" s="1"/>
  <c r="L750" i="1"/>
  <c r="O750" i="1" s="1"/>
  <c r="L134" i="1"/>
  <c r="O134" i="1" s="1"/>
  <c r="L877" i="1"/>
  <c r="O877" i="1" s="1"/>
  <c r="L1575" i="1"/>
  <c r="O1575" i="1" s="1"/>
  <c r="L1768" i="1"/>
  <c r="L1508" i="1"/>
  <c r="O1508" i="1" s="1"/>
  <c r="L1845" i="1"/>
  <c r="L1425" i="1"/>
  <c r="O1425" i="1" s="1"/>
  <c r="L1750" i="1"/>
  <c r="O1750" i="1" s="1"/>
  <c r="L1733" i="1"/>
  <c r="L610" i="1"/>
  <c r="L1658" i="1"/>
  <c r="L196" i="1"/>
  <c r="O196" i="1" s="1"/>
  <c r="L1724" i="1"/>
  <c r="L1473" i="1"/>
  <c r="O1473" i="1" s="1"/>
  <c r="L1704" i="1"/>
  <c r="O1704" i="1" s="1"/>
  <c r="L1834" i="1"/>
  <c r="O1834" i="1" s="1"/>
  <c r="L1747" i="1"/>
  <c r="L1176" i="1"/>
  <c r="O1176" i="1" s="1"/>
  <c r="L377" i="1"/>
  <c r="O377" i="1" s="1"/>
  <c r="L1036" i="1"/>
  <c r="O1036" i="1" s="1"/>
  <c r="L1609" i="1"/>
  <c r="L201" i="1"/>
  <c r="O201" i="1" s="1"/>
  <c r="L202" i="1"/>
  <c r="O202" i="1" s="1"/>
  <c r="L1445" i="1"/>
  <c r="L1888" i="1"/>
  <c r="O1888" i="1" s="1"/>
  <c r="L301" i="1"/>
  <c r="O301" i="1" s="1"/>
  <c r="L1537" i="1"/>
  <c r="O1537" i="1" s="1"/>
  <c r="L1810" i="1"/>
  <c r="O1810" i="1" s="1"/>
  <c r="L84" i="1"/>
  <c r="O84" i="1" s="1"/>
  <c r="L1236" i="1"/>
  <c r="L120" i="1"/>
  <c r="O120" i="1" s="1"/>
  <c r="L1527" i="1"/>
  <c r="O1527" i="1" s="1"/>
  <c r="L1880" i="1"/>
  <c r="L1620" i="1"/>
  <c r="L981" i="1"/>
  <c r="L538" i="1"/>
  <c r="O538" i="1" s="1"/>
  <c r="L1478" i="1"/>
  <c r="O1478" i="1" s="1"/>
  <c r="L1859" i="1"/>
  <c r="O1859" i="1" s="1"/>
  <c r="L1877" i="1"/>
  <c r="O1877" i="1" s="1"/>
  <c r="L531" i="1"/>
  <c r="L1185" i="1"/>
  <c r="O1185" i="1" s="1"/>
  <c r="L961" i="1"/>
  <c r="O961" i="1" s="1"/>
  <c r="L156" i="1"/>
  <c r="L567" i="1"/>
  <c r="L1760" i="1"/>
  <c r="L1526" i="1"/>
  <c r="L1671" i="1"/>
  <c r="L113" i="1"/>
  <c r="L1356" i="1"/>
  <c r="L1744" i="1"/>
  <c r="O1744" i="1" s="1"/>
  <c r="L161" i="1"/>
  <c r="O161" i="1" s="1"/>
  <c r="L1774" i="1"/>
  <c r="O1774" i="1" s="1"/>
  <c r="L1762" i="1"/>
  <c r="O1762" i="1" s="1"/>
  <c r="L1664" i="1"/>
  <c r="O1664" i="1" s="1"/>
  <c r="L1720" i="1"/>
  <c r="L29" i="1"/>
  <c r="L1327" i="1"/>
  <c r="O1327" i="1" s="1"/>
  <c r="L1770" i="1"/>
  <c r="O1770" i="1" s="1"/>
  <c r="L9" i="1"/>
  <c r="O9" i="1" s="1"/>
  <c r="L1846" i="1"/>
  <c r="O1846" i="1" s="1"/>
  <c r="L1264" i="1"/>
  <c r="O1264" i="1" s="1"/>
  <c r="L836" i="1"/>
  <c r="O836" i="1" s="1"/>
  <c r="L718" i="1"/>
  <c r="L394" i="1"/>
  <c r="L876" i="1"/>
  <c r="O876" i="1" s="1"/>
  <c r="L54" i="1"/>
  <c r="O54" i="1" s="1"/>
  <c r="L1785" i="1"/>
  <c r="L1529" i="1"/>
  <c r="O1529" i="1" s="1"/>
  <c r="L927" i="1"/>
  <c r="O927" i="1" s="1"/>
  <c r="L1243" i="1"/>
  <c r="L1777" i="1"/>
  <c r="L1303" i="1"/>
  <c r="O1303" i="1" s="1"/>
  <c r="L904" i="1"/>
  <c r="O904" i="1" s="1"/>
  <c r="L1389" i="1"/>
  <c r="L1659" i="1"/>
  <c r="O1659" i="1" s="1"/>
  <c r="L1223" i="1"/>
  <c r="O1223" i="1" s="1"/>
  <c r="L1604" i="1"/>
  <c r="L1019" i="1"/>
  <c r="O1019" i="1" s="1"/>
  <c r="L1329" i="1"/>
  <c r="O1329" i="1" s="1"/>
  <c r="L1889" i="1"/>
  <c r="O1889" i="1" s="1"/>
  <c r="L369" i="1"/>
  <c r="O369" i="1" s="1"/>
  <c r="L479" i="1"/>
  <c r="L931" i="1"/>
  <c r="L585" i="1"/>
  <c r="L628" i="1"/>
  <c r="L16" i="1"/>
  <c r="O16" i="1" s="1"/>
  <c r="L1522" i="1"/>
  <c r="L234" i="1"/>
  <c r="O234" i="1" s="1"/>
  <c r="L1272" i="1"/>
  <c r="L512" i="1"/>
  <c r="O512" i="1" s="1"/>
  <c r="L862" i="1"/>
  <c r="O862" i="1" s="1"/>
  <c r="L155" i="1"/>
  <c r="O155" i="1" s="1"/>
  <c r="L326" i="1"/>
  <c r="L809" i="1"/>
  <c r="L1411" i="1"/>
  <c r="O1411" i="1" s="1"/>
  <c r="L239" i="1"/>
  <c r="O239" i="1" s="1"/>
  <c r="L493" i="1"/>
  <c r="L901" i="1"/>
  <c r="O901" i="1" s="1"/>
  <c r="L1026" i="1"/>
  <c r="L1180" i="1"/>
  <c r="O1180" i="1" s="1"/>
  <c r="L1113" i="1"/>
  <c r="O1113" i="1" s="1"/>
  <c r="L483" i="1"/>
  <c r="L909" i="1"/>
  <c r="O909" i="1" s="1"/>
  <c r="L1058" i="1"/>
  <c r="O1058" i="1" s="1"/>
  <c r="L1109" i="1"/>
  <c r="L1695" i="1"/>
  <c r="L473" i="1"/>
  <c r="O473" i="1" s="1"/>
  <c r="L1433" i="1"/>
  <c r="O1433" i="1" s="1"/>
  <c r="L983" i="1"/>
  <c r="O983" i="1" s="1"/>
  <c r="L1183" i="1"/>
  <c r="L501" i="1"/>
  <c r="L1057" i="1"/>
  <c r="O1057" i="1" s="1"/>
  <c r="L1369" i="1"/>
  <c r="L605" i="1"/>
  <c r="L1698" i="1"/>
  <c r="L1407" i="1"/>
  <c r="O1407" i="1" s="1"/>
  <c r="L1802" i="1"/>
  <c r="O1802" i="1" s="1"/>
  <c r="L1022" i="1"/>
  <c r="O1022" i="1" s="1"/>
  <c r="L1345" i="1"/>
  <c r="O1345" i="1" s="1"/>
  <c r="L1013" i="1"/>
  <c r="O1013" i="1" s="1"/>
  <c r="L850" i="1"/>
  <c r="O850" i="1" s="1"/>
  <c r="L1486" i="1"/>
  <c r="O1486" i="1" s="1"/>
  <c r="L12" i="1"/>
  <c r="L1823" i="1"/>
  <c r="O1823" i="1" s="1"/>
  <c r="L1805" i="1"/>
  <c r="L1699" i="1"/>
  <c r="L1743" i="1"/>
  <c r="O1743" i="1" s="1"/>
  <c r="L1869" i="1"/>
  <c r="O1869" i="1" s="1"/>
  <c r="L24" i="1"/>
  <c r="L1090" i="1"/>
  <c r="O1090" i="1" s="1"/>
  <c r="L1836" i="1"/>
  <c r="O1836" i="1" s="1"/>
  <c r="L1224" i="1"/>
  <c r="O1224" i="1" s="1"/>
  <c r="L1758" i="1"/>
  <c r="L1290" i="1"/>
  <c r="L1591" i="1"/>
  <c r="L929" i="1"/>
  <c r="L1321" i="1"/>
  <c r="L1133" i="1"/>
  <c r="L1015" i="1"/>
  <c r="L307" i="1"/>
  <c r="L1831" i="1"/>
  <c r="L1403" i="1"/>
  <c r="O1403" i="1" s="1"/>
  <c r="L770" i="1"/>
  <c r="L987" i="1"/>
  <c r="L649" i="1"/>
  <c r="L495" i="1"/>
  <c r="L799" i="1"/>
  <c r="O799" i="1" s="1"/>
  <c r="L314" i="1"/>
  <c r="L1749" i="1"/>
  <c r="O1749" i="1" s="1"/>
  <c r="L244" i="1"/>
  <c r="O244" i="1" s="1"/>
  <c r="L1087" i="1"/>
  <c r="L1771" i="1"/>
  <c r="L998" i="1"/>
  <c r="L110" i="1"/>
  <c r="L1605" i="1"/>
  <c r="L1887" i="1"/>
  <c r="O1887" i="1" s="1"/>
  <c r="L1819" i="1"/>
  <c r="L264" i="1"/>
  <c r="L906" i="1"/>
  <c r="O906" i="1" s="1"/>
  <c r="L1298" i="1"/>
  <c r="O1298" i="1" s="1"/>
  <c r="L1686" i="1"/>
  <c r="O1686" i="1" s="1"/>
  <c r="L1177" i="1"/>
  <c r="O1177" i="1" s="1"/>
  <c r="L1062" i="1"/>
  <c r="L1154" i="1"/>
  <c r="L1479" i="1"/>
  <c r="L1776" i="1"/>
  <c r="L179" i="1"/>
  <c r="O179" i="1" s="1"/>
  <c r="L784" i="1"/>
  <c r="L543" i="1"/>
  <c r="O543" i="1" s="1"/>
  <c r="L1212" i="1"/>
  <c r="L1311" i="1"/>
  <c r="O1311" i="1" s="1"/>
  <c r="L441" i="1"/>
  <c r="O441" i="1" s="1"/>
  <c r="L508" i="1"/>
  <c r="L1790" i="1"/>
  <c r="O1790" i="1" s="1"/>
  <c r="L353" i="1"/>
  <c r="L1716" i="1"/>
  <c r="O1716" i="1" s="1"/>
  <c r="L1093" i="1"/>
  <c r="L695" i="1"/>
  <c r="L192" i="1"/>
  <c r="O192" i="1" s="1"/>
  <c r="L1350" i="1"/>
  <c r="O1350" i="1" s="1"/>
  <c r="L1004" i="1"/>
  <c r="L588" i="1"/>
  <c r="L615" i="1"/>
  <c r="L612" i="1"/>
  <c r="O612" i="1" s="1"/>
  <c r="L1555" i="1"/>
  <c r="L769" i="1"/>
  <c r="O769" i="1" s="1"/>
  <c r="L472" i="1"/>
  <c r="O472" i="1" s="1"/>
  <c r="L1101" i="1"/>
  <c r="O1101" i="1" s="1"/>
  <c r="L1124" i="1"/>
  <c r="O1124" i="1" s="1"/>
  <c r="L207" i="1"/>
  <c r="L1641" i="1"/>
  <c r="L717" i="1"/>
  <c r="O717" i="1" s="1"/>
  <c r="L1649" i="1"/>
  <c r="O1649" i="1" s="1"/>
  <c r="L80" i="1"/>
  <c r="L1064" i="1"/>
  <c r="L1560" i="1"/>
  <c r="L131" i="1"/>
  <c r="O131" i="1" s="1"/>
  <c r="L1152" i="1"/>
  <c r="L1006" i="1"/>
  <c r="L1416" i="1"/>
  <c r="O1416" i="1" s="1"/>
  <c r="L1759" i="1"/>
  <c r="L1767" i="1"/>
  <c r="L1158" i="1"/>
  <c r="O1158" i="1" s="1"/>
  <c r="L169" i="1"/>
  <c r="O169" i="1" s="1"/>
  <c r="L661" i="1"/>
  <c r="L1839" i="1"/>
  <c r="L1269" i="1"/>
  <c r="O1269" i="1" s="1"/>
  <c r="L1764" i="1"/>
  <c r="L849" i="1"/>
  <c r="L911" i="1"/>
  <c r="L100" i="1"/>
  <c r="O100" i="1" s="1"/>
  <c r="L122" i="1"/>
  <c r="O122" i="1" s="1"/>
  <c r="L1217" i="1"/>
  <c r="L1748" i="1"/>
  <c r="L218" i="1"/>
  <c r="O218" i="1" s="1"/>
  <c r="L454" i="1"/>
  <c r="O454" i="1" s="1"/>
  <c r="L1746" i="1"/>
  <c r="O1746" i="1" s="1"/>
  <c r="L415" i="1"/>
  <c r="L1688" i="1"/>
  <c r="L1301" i="1"/>
  <c r="L650" i="1"/>
  <c r="L632" i="1"/>
  <c r="O632" i="1" s="1"/>
  <c r="L258" i="1"/>
  <c r="L1816" i="1"/>
  <c r="L592" i="1"/>
  <c r="O592" i="1" s="1"/>
  <c r="L1275" i="1"/>
  <c r="L1108" i="1"/>
  <c r="O1108" i="1" s="1"/>
  <c r="L936" i="1"/>
  <c r="O936" i="1" s="1"/>
  <c r="L785" i="1"/>
  <c r="O785" i="1" s="1"/>
  <c r="L1260" i="1"/>
  <c r="O1260" i="1" s="1"/>
  <c r="L1173" i="1"/>
  <c r="L496" i="1"/>
  <c r="L448" i="1"/>
  <c r="L1247" i="1"/>
  <c r="L1594" i="1"/>
  <c r="O1594" i="1" s="1"/>
  <c r="L1083" i="1"/>
  <c r="L897" i="1"/>
  <c r="O897" i="1" s="1"/>
  <c r="L597" i="1"/>
  <c r="O597" i="1" s="1"/>
  <c r="L510" i="1"/>
  <c r="L840" i="1"/>
  <c r="L1621" i="1"/>
  <c r="L1250" i="1"/>
  <c r="O1250" i="1" s="1"/>
  <c r="L320" i="1"/>
  <c r="O320" i="1" s="1"/>
  <c r="L839" i="1"/>
  <c r="L950" i="1"/>
  <c r="O950" i="1" s="1"/>
  <c r="L1533" i="1"/>
  <c r="L1899" i="1"/>
  <c r="O1899" i="1" s="1"/>
  <c r="L1009" i="1"/>
  <c r="L875" i="1"/>
  <c r="O875" i="1" s="1"/>
  <c r="L955" i="1"/>
  <c r="L133" i="1"/>
  <c r="O133" i="1" s="1"/>
  <c r="L457" i="1"/>
  <c r="L324" i="1"/>
  <c r="O324" i="1" s="1"/>
  <c r="L361" i="1"/>
  <c r="O361" i="1" s="1"/>
  <c r="L475" i="1"/>
  <c r="L949" i="1"/>
  <c r="L173" i="1"/>
  <c r="L52" i="1"/>
  <c r="L1814" i="1"/>
  <c r="O1814" i="1" s="1"/>
  <c r="L1563" i="1"/>
  <c r="L1095" i="1"/>
  <c r="L1086" i="1"/>
  <c r="O1086" i="1" s="1"/>
  <c r="L1543" i="1"/>
  <c r="L75" i="1"/>
  <c r="O75" i="1" s="1"/>
  <c r="L568" i="1"/>
  <c r="O568" i="1" s="1"/>
  <c r="L1874" i="1"/>
  <c r="L1809" i="1"/>
  <c r="O1809" i="1" s="1"/>
  <c r="L813" i="1"/>
  <c r="L700" i="1"/>
  <c r="L1046" i="1"/>
  <c r="O1046" i="1" s="1"/>
  <c r="L331" i="1"/>
  <c r="L1905" i="1"/>
  <c r="O1905" i="1" s="1"/>
  <c r="L623" i="1"/>
  <c r="L611" i="1"/>
  <c r="O611" i="1" s="1"/>
  <c r="L1616" i="1"/>
  <c r="L117" i="1"/>
  <c r="L1751" i="1"/>
  <c r="O1751" i="1" s="1"/>
  <c r="L999" i="1"/>
  <c r="L1412" i="1"/>
  <c r="L66" i="1"/>
  <c r="O66" i="1" s="1"/>
  <c r="L1503" i="1"/>
  <c r="L688" i="1"/>
  <c r="L934" i="1"/>
  <c r="L806" i="1"/>
  <c r="O806" i="1" s="1"/>
  <c r="L910" i="1"/>
  <c r="L1824" i="1"/>
  <c r="L1550" i="1"/>
  <c r="O1550" i="1" s="1"/>
  <c r="L669" i="1"/>
  <c r="L670" i="1"/>
  <c r="L296" i="1"/>
  <c r="O296" i="1" s="1"/>
  <c r="L1358" i="1"/>
  <c r="L828" i="1"/>
  <c r="O828" i="1" s="1"/>
  <c r="L1315" i="1"/>
  <c r="L921" i="1"/>
  <c r="L313" i="1"/>
  <c r="O313" i="1" s="1"/>
  <c r="L1395" i="1"/>
  <c r="O1395" i="1" s="1"/>
  <c r="L1673" i="1"/>
  <c r="O1673" i="1" s="1"/>
  <c r="L1030" i="1"/>
  <c r="O1030" i="1" s="1"/>
  <c r="L566" i="1"/>
  <c r="L322" i="1"/>
  <c r="L656" i="1"/>
  <c r="L1546" i="1"/>
  <c r="L341" i="1"/>
  <c r="O341" i="1" s="1"/>
  <c r="L1505" i="1"/>
  <c r="O1505" i="1" s="1"/>
  <c r="L1806" i="1"/>
  <c r="L1662" i="1"/>
  <c r="L627" i="1"/>
  <c r="L49" i="1"/>
  <c r="O49" i="1" s="1"/>
  <c r="L468" i="1"/>
  <c r="L989" i="1"/>
  <c r="O989" i="1" s="1"/>
  <c r="L757" i="1"/>
  <c r="L1515" i="1"/>
  <c r="L1892" i="1"/>
  <c r="O1892" i="1" s="1"/>
  <c r="L1261" i="1"/>
  <c r="L1296" i="1"/>
  <c r="O1296" i="1" s="1"/>
  <c r="L903" i="1"/>
  <c r="O903" i="1" s="1"/>
  <c r="L364" i="1"/>
  <c r="O364" i="1" s="1"/>
  <c r="L826" i="1"/>
  <c r="O826" i="1" s="1"/>
  <c r="L1318" i="1"/>
  <c r="O1318" i="1" s="1"/>
  <c r="L564" i="1"/>
  <c r="O564" i="1" s="1"/>
  <c r="L923" i="1"/>
  <c r="O923" i="1" s="1"/>
  <c r="L1879" i="1"/>
  <c r="L236" i="1"/>
  <c r="L183" i="1"/>
  <c r="O183" i="1" s="1"/>
  <c r="L1518" i="1"/>
  <c r="O1518" i="1" s="1"/>
  <c r="L1783" i="1"/>
  <c r="O1783" i="1" s="1"/>
  <c r="L946" i="1"/>
  <c r="O946" i="1" s="1"/>
  <c r="L682" i="1"/>
  <c r="O682" i="1" s="1"/>
  <c r="L1209" i="1"/>
  <c r="O1209" i="1" s="1"/>
  <c r="L743" i="1"/>
  <c r="O743" i="1" s="1"/>
  <c r="L1435" i="1"/>
  <c r="O1435" i="1" s="1"/>
  <c r="L1710" i="1"/>
  <c r="O1710" i="1" s="1"/>
  <c r="L399" i="1"/>
  <c r="O399" i="1" s="1"/>
  <c r="L1813" i="1"/>
  <c r="O1813" i="1" s="1"/>
  <c r="L893" i="1"/>
  <c r="O893" i="1" s="1"/>
  <c r="L658" i="1"/>
  <c r="L1703" i="1"/>
  <c r="O1703" i="1" s="1"/>
  <c r="L1881" i="1"/>
  <c r="L1461" i="1"/>
  <c r="O1461" i="1" s="1"/>
  <c r="L249" i="1"/>
  <c r="O249" i="1" s="1"/>
  <c r="L7" i="1"/>
  <c r="L573" i="1"/>
  <c r="O573" i="1" s="1"/>
  <c r="L959" i="1"/>
  <c r="L888" i="1"/>
  <c r="O888" i="1" s="1"/>
  <c r="L318" i="1"/>
  <c r="O318" i="1" s="1"/>
  <c r="L480" i="1"/>
  <c r="O480" i="1" s="1"/>
  <c r="L587" i="1"/>
  <c r="O587" i="1" s="1"/>
  <c r="L1726" i="1"/>
  <c r="L730" i="1"/>
  <c r="O730" i="1" s="1"/>
  <c r="L748" i="1"/>
  <c r="O748" i="1" s="1"/>
  <c r="L275" i="1"/>
  <c r="L381" i="1"/>
  <c r="O381" i="1" s="1"/>
  <c r="L398" i="1"/>
  <c r="O398" i="1" s="1"/>
  <c r="L734" i="1"/>
  <c r="O734" i="1" s="1"/>
  <c r="L1415" i="1"/>
  <c r="O1415" i="1" s="1"/>
  <c r="L1510" i="1"/>
  <c r="L306" i="1"/>
  <c r="O306" i="1" s="1"/>
  <c r="L1862" i="1"/>
  <c r="O1862" i="1" s="1"/>
  <c r="L1514" i="1"/>
  <c r="L158" i="1"/>
  <c r="O158" i="1" s="1"/>
  <c r="L1242" i="1"/>
  <c r="L1167" i="1"/>
  <c r="L492" i="1"/>
  <c r="L1439" i="1"/>
  <c r="O1439" i="1" s="1"/>
  <c r="L805" i="1"/>
  <c r="O805" i="1" s="1"/>
  <c r="L1105" i="1"/>
  <c r="O1105" i="1" s="1"/>
  <c r="L772" i="1"/>
  <c r="O772" i="1" s="1"/>
  <c r="L617" i="1"/>
  <c r="O617" i="1" s="1"/>
  <c r="L939" i="1"/>
  <c r="L1633" i="1"/>
  <c r="L889" i="1"/>
  <c r="L908" i="1"/>
  <c r="O908" i="1" s="1"/>
  <c r="L602" i="1"/>
  <c r="O602" i="1" s="1"/>
  <c r="L1705" i="1"/>
  <c r="L925" i="1"/>
  <c r="O925" i="1" s="1"/>
  <c r="L464" i="1"/>
  <c r="L572" i="1"/>
  <c r="O572" i="1" s="1"/>
  <c r="L722" i="1"/>
  <c r="L414" i="1"/>
  <c r="L867" i="1"/>
  <c r="O867" i="1" s="1"/>
  <c r="L685" i="1"/>
  <c r="O685" i="1" s="1"/>
  <c r="L1832" i="1"/>
  <c r="O1832" i="1" s="1"/>
  <c r="L375" i="1"/>
  <c r="O375" i="1" s="1"/>
  <c r="L189" i="1"/>
  <c r="L433" i="1"/>
  <c r="O433" i="1" s="1"/>
  <c r="L872" i="1"/>
  <c r="O872" i="1" s="1"/>
  <c r="L62" i="1"/>
  <c r="O62" i="1" s="1"/>
  <c r="L1574" i="1"/>
  <c r="O1574" i="1" s="1"/>
  <c r="L1589" i="1"/>
  <c r="O1589" i="1" s="1"/>
  <c r="L1081" i="1"/>
  <c r="O1081" i="1" s="1"/>
  <c r="L1738" i="1"/>
  <c r="O1738" i="1" s="1"/>
  <c r="L285" i="1"/>
  <c r="O285" i="1" s="1"/>
  <c r="L780" i="1"/>
  <c r="O780" i="1" s="1"/>
  <c r="L1765" i="1"/>
  <c r="L933" i="1"/>
  <c r="L335" i="1"/>
  <c r="L1098" i="1"/>
  <c r="O1098" i="1" s="1"/>
  <c r="L48" i="1"/>
  <c r="O48" i="1" s="1"/>
  <c r="L558" i="1"/>
  <c r="O558" i="1" s="1"/>
  <c r="L1614" i="1"/>
  <c r="L405" i="1"/>
  <c r="L1331" i="1"/>
  <c r="O1331" i="1" s="1"/>
  <c r="L1437" i="1"/>
  <c r="O1437" i="1" s="1"/>
  <c r="L1538" i="1"/>
  <c r="L1557" i="1"/>
  <c r="L203" i="1"/>
  <c r="O203" i="1" s="1"/>
  <c r="L1429" i="1"/>
  <c r="O1429" i="1" s="1"/>
  <c r="L1353" i="1"/>
  <c r="L305" i="1"/>
  <c r="O305" i="1" s="1"/>
  <c r="L913" i="1"/>
  <c r="O913" i="1" s="1"/>
  <c r="L1608" i="1"/>
  <c r="O1608" i="1" s="1"/>
  <c r="L613" i="1"/>
  <c r="L1265" i="1"/>
  <c r="L1766" i="1"/>
  <c r="O1766" i="1" s="1"/>
  <c r="L1818" i="1"/>
  <c r="O1818" i="1" s="1"/>
  <c r="L262" i="1"/>
  <c r="O262" i="1" s="1"/>
  <c r="L1799" i="1"/>
  <c r="L34" i="1"/>
  <c r="O34" i="1" s="1"/>
  <c r="L1007" i="1"/>
  <c r="O1007" i="1" s="1"/>
  <c r="L164" i="1"/>
  <c r="O164" i="1" s="1"/>
  <c r="L220" i="1"/>
  <c r="O220" i="1" s="1"/>
  <c r="L635" i="1"/>
  <c r="O635" i="1" s="1"/>
  <c r="L325" i="1"/>
  <c r="O325" i="1" s="1"/>
  <c r="L1822" i="1"/>
  <c r="O1822" i="1" s="1"/>
  <c r="L1757" i="1"/>
  <c r="L883" i="1"/>
  <c r="L1795" i="1"/>
  <c r="O1795" i="1" s="1"/>
  <c r="L1249" i="1"/>
  <c r="L281" i="1"/>
  <c r="L1302" i="1"/>
  <c r="O1302" i="1" s="1"/>
  <c r="L1635" i="1"/>
  <c r="L1387" i="1"/>
  <c r="O1387" i="1" s="1"/>
  <c r="L863" i="1"/>
  <c r="O863" i="1" s="1"/>
  <c r="L1274" i="1"/>
  <c r="L527" i="1"/>
  <c r="O527" i="1" s="1"/>
  <c r="L985" i="1"/>
  <c r="L1072" i="1"/>
  <c r="O1072" i="1" s="1"/>
  <c r="L794" i="1"/>
  <c r="O794" i="1" s="1"/>
  <c r="L616" i="1"/>
  <c r="O616" i="1" s="1"/>
  <c r="L351" i="1"/>
  <c r="L771" i="1"/>
  <c r="O771" i="1" s="1"/>
  <c r="L1150" i="1"/>
  <c r="O1150" i="1" s="1"/>
  <c r="L1340" i="1"/>
  <c r="L1645" i="1"/>
  <c r="L674" i="1"/>
  <c r="O674" i="1" s="1"/>
  <c r="L1595" i="1"/>
  <c r="L1305" i="1"/>
  <c r="O1305" i="1" s="1"/>
  <c r="L1651" i="1"/>
  <c r="L603" i="1"/>
  <c r="O603" i="1" s="1"/>
  <c r="L922" i="1"/>
  <c r="O922" i="1" s="1"/>
  <c r="L1043" i="1"/>
  <c r="O1043" i="1" s="1"/>
  <c r="L758" i="1"/>
  <c r="L1273" i="1"/>
  <c r="L1259" i="1"/>
  <c r="O1259" i="1" s="1"/>
  <c r="L293" i="1"/>
  <c r="L215" i="1"/>
  <c r="O215" i="1" s="1"/>
  <c r="L1037" i="1"/>
  <c r="O1037" i="1" s="1"/>
  <c r="L1169" i="1"/>
  <c r="O1169" i="1" s="1"/>
  <c r="L969" i="1"/>
  <c r="L1035" i="1"/>
  <c r="L1821" i="1"/>
  <c r="L261" i="1"/>
  <c r="O261" i="1" s="1"/>
  <c r="L1584" i="1"/>
  <c r="O1584" i="1" s="1"/>
  <c r="L1729" i="1"/>
  <c r="L1010" i="1"/>
  <c r="L753" i="1"/>
  <c r="O753" i="1" s="1"/>
  <c r="L599" i="1"/>
  <c r="L1500" i="1"/>
  <c r="O1500" i="1" s="1"/>
  <c r="L679" i="1"/>
  <c r="O679" i="1" s="1"/>
  <c r="L1858" i="1"/>
  <c r="O1858" i="1" s="1"/>
  <c r="L559" i="1"/>
  <c r="L1592" i="1"/>
  <c r="L662" i="1"/>
  <c r="L541" i="1"/>
  <c r="L1525" i="1"/>
  <c r="L108" i="1"/>
  <c r="L1890" i="1"/>
  <c r="L699" i="1"/>
  <c r="L935" i="1"/>
  <c r="L1110" i="1"/>
  <c r="L1060" i="1"/>
  <c r="L1135" i="1"/>
  <c r="L1509" i="1"/>
  <c r="L1047" i="1"/>
  <c r="L1040" i="1"/>
  <c r="O1040" i="1" s="1"/>
  <c r="L246" i="1"/>
  <c r="L1102" i="1"/>
  <c r="O1102" i="1" s="1"/>
  <c r="L783" i="1"/>
  <c r="O783" i="1" s="1"/>
  <c r="L1572" i="1"/>
  <c r="L1568" i="1"/>
  <c r="L732" i="1"/>
  <c r="L1463" i="1"/>
  <c r="L359" i="1"/>
  <c r="L928" i="1"/>
  <c r="L1709" i="1"/>
  <c r="O1709" i="1" s="1"/>
  <c r="L327" i="1"/>
  <c r="L486" i="1"/>
  <c r="L1297" i="1"/>
  <c r="L76" i="1"/>
  <c r="O76" i="1" s="1"/>
  <c r="L1246" i="1"/>
  <c r="O1246" i="1" s="1"/>
  <c r="L710" i="1"/>
  <c r="O710" i="1" s="1"/>
  <c r="L1470" i="1"/>
  <c r="L476" i="1"/>
  <c r="O476" i="1" s="1"/>
  <c r="L1396" i="1"/>
  <c r="O1396" i="1" s="1"/>
  <c r="L1085" i="1"/>
  <c r="O1085" i="1" s="1"/>
  <c r="L221" i="1"/>
  <c r="L711" i="1"/>
  <c r="L312" i="1"/>
  <c r="L1825" i="1"/>
  <c r="L986" i="1"/>
  <c r="L1359" i="1"/>
  <c r="O1359" i="1" s="1"/>
  <c r="L1008" i="1"/>
  <c r="L292" i="1"/>
  <c r="O292" i="1" s="1"/>
  <c r="L659" i="1"/>
  <c r="L1413" i="1"/>
  <c r="L870" i="1"/>
  <c r="O870" i="1" s="1"/>
  <c r="L227" i="1"/>
  <c r="O227" i="1" s="1"/>
  <c r="L1701" i="1"/>
  <c r="L1860" i="1"/>
  <c r="O1860" i="1" s="1"/>
  <c r="L1820" i="1"/>
  <c r="O1820" i="1" s="1"/>
  <c r="L1540" i="1"/>
  <c r="O1540" i="1" s="1"/>
  <c r="L845" i="1"/>
  <c r="O845" i="1" s="1"/>
  <c r="L1446" i="1"/>
  <c r="L595" i="1"/>
  <c r="L1349" i="1"/>
  <c r="L1431" i="1"/>
  <c r="L1155" i="1"/>
  <c r="O1155" i="1" s="1"/>
  <c r="L1475" i="1"/>
  <c r="L832" i="1"/>
  <c r="L263" i="1"/>
  <c r="O263" i="1" s="1"/>
  <c r="L1547" i="1"/>
  <c r="L355" i="1"/>
  <c r="L1122" i="1"/>
  <c r="O1122" i="1" s="1"/>
  <c r="L1628" i="1"/>
  <c r="L55" i="1"/>
  <c r="O55" i="1" s="1"/>
  <c r="L1674" i="1"/>
  <c r="O1674" i="1" s="1"/>
  <c r="L1033" i="1"/>
  <c r="O1033" i="1" s="1"/>
  <c r="L1796" i="1"/>
  <c r="O1796" i="1" s="1"/>
  <c r="L1070" i="1"/>
  <c r="O1070" i="1" s="1"/>
  <c r="L1693" i="1"/>
  <c r="O1693" i="1" s="1"/>
  <c r="L1453" i="1"/>
  <c r="O1453" i="1" s="1"/>
  <c r="L741" i="1"/>
  <c r="O741" i="1" s="1"/>
  <c r="L532" i="1"/>
  <c r="L1106" i="1"/>
  <c r="O1106" i="1" s="1"/>
  <c r="L21" i="1"/>
  <c r="O21" i="1" s="1"/>
  <c r="L295" i="1"/>
  <c r="O295" i="1" s="1"/>
  <c r="L1182" i="1"/>
  <c r="L648" i="1"/>
  <c r="L1739" i="1"/>
  <c r="L1542" i="1"/>
  <c r="L1780" i="1"/>
  <c r="L286" i="1"/>
  <c r="O286" i="1" s="1"/>
  <c r="L1398" i="1"/>
  <c r="L1308" i="1"/>
  <c r="L273" i="1"/>
  <c r="O273" i="1" s="1"/>
  <c r="L838" i="1"/>
  <c r="L1672" i="1"/>
  <c r="L962" i="1"/>
  <c r="L1841" i="1"/>
  <c r="O1841" i="1" s="1"/>
  <c r="L485" i="1"/>
  <c r="O485" i="1" s="1"/>
  <c r="L257" i="1"/>
  <c r="O257" i="1" s="1"/>
  <c r="L489" i="1"/>
  <c r="O489" i="1" s="1"/>
  <c r="L1166" i="1"/>
  <c r="O1166" i="1" s="1"/>
  <c r="L462" i="1"/>
  <c r="L992" i="1"/>
  <c r="L621" i="1"/>
  <c r="L1312" i="1"/>
  <c r="L1640" i="1"/>
  <c r="L1079" i="1"/>
  <c r="O1079" i="1" s="1"/>
  <c r="L1884" i="1"/>
  <c r="L634" i="1"/>
  <c r="L1001" i="1"/>
  <c r="L50" i="1"/>
  <c r="L1074" i="1"/>
  <c r="L1700" i="1"/>
  <c r="O1700" i="1" s="1"/>
  <c r="L944" i="1"/>
  <c r="L1304" i="1"/>
  <c r="L791" i="1"/>
  <c r="O791" i="1" s="1"/>
  <c r="L1368" i="1"/>
  <c r="O1368" i="1" s="1"/>
  <c r="L704" i="1"/>
  <c r="O704" i="1" s="1"/>
  <c r="L1137" i="1"/>
  <c r="O1137" i="1" s="1"/>
  <c r="L1711" i="1"/>
  <c r="O1711" i="1" s="1"/>
  <c r="L993" i="1"/>
  <c r="O993" i="1" s="1"/>
  <c r="L1071" i="1"/>
  <c r="O1071" i="1" s="1"/>
  <c r="L1283" i="1"/>
  <c r="O1283" i="1" s="1"/>
  <c r="L1791" i="1"/>
  <c r="O1791" i="1" s="1"/>
  <c r="L924" i="1"/>
  <c r="O924" i="1" s="1"/>
  <c r="L530" i="1"/>
  <c r="L1600" i="1"/>
  <c r="O1600" i="1" s="1"/>
  <c r="L629" i="1"/>
  <c r="O629" i="1" s="1"/>
  <c r="L437" i="1"/>
  <c r="O437" i="1" s="1"/>
  <c r="L1531" i="1"/>
  <c r="L1449" i="1"/>
  <c r="L1076" i="1"/>
  <c r="L1590" i="1"/>
  <c r="L756" i="1"/>
  <c r="L1512" i="1"/>
  <c r="L811" i="1"/>
  <c r="O811" i="1" s="1"/>
  <c r="L996" i="1"/>
  <c r="L1235" i="1"/>
  <c r="O1235" i="1" s="1"/>
  <c r="L880" i="1"/>
  <c r="O880" i="1" s="1"/>
  <c r="L319" i="1"/>
  <c r="O319" i="1" s="1"/>
  <c r="L1794" i="1"/>
  <c r="O1794" i="1" s="1"/>
  <c r="L1534" i="1"/>
  <c r="L589" i="1"/>
  <c r="L1144" i="1"/>
  <c r="L51" i="1"/>
  <c r="O51" i="1" s="1"/>
  <c r="L1519" i="1"/>
  <c r="O1519" i="1" s="1"/>
  <c r="L980" i="1"/>
  <c r="O980" i="1" s="1"/>
  <c r="L1682" i="1"/>
  <c r="O1682" i="1" s="1"/>
  <c r="L952" i="1"/>
  <c r="O952" i="1" s="1"/>
  <c r="L1382" i="1"/>
  <c r="L1840" i="1"/>
  <c r="O1840" i="1" s="1"/>
  <c r="L1366" i="1"/>
  <c r="L1170" i="1"/>
  <c r="L529" i="1"/>
  <c r="O529" i="1" s="1"/>
  <c r="L1289" i="1"/>
  <c r="L420" i="1"/>
  <c r="O420" i="1" s="1"/>
  <c r="L1582" i="1"/>
  <c r="L1442" i="1"/>
  <c r="L1654" i="1"/>
  <c r="O1654" i="1" s="1"/>
  <c r="L1637" i="1"/>
  <c r="L254" i="1"/>
  <c r="O254" i="1" s="1"/>
  <c r="L657" i="1"/>
  <c r="O657" i="1" s="1"/>
  <c r="L1211" i="1"/>
  <c r="O1211" i="1" s="1"/>
  <c r="L562" i="1"/>
  <c r="L652" i="1"/>
  <c r="L1607" i="1"/>
  <c r="O1607" i="1" s="1"/>
  <c r="L1513" i="1"/>
  <c r="L1005" i="1"/>
  <c r="L920" i="1"/>
  <c r="O920" i="1" s="1"/>
  <c r="L380" i="1"/>
  <c r="L116" i="1"/>
  <c r="L1367" i="1"/>
  <c r="O1367" i="1" s="1"/>
  <c r="L721" i="1"/>
  <c r="L1466" i="1"/>
  <c r="O1466" i="1" s="1"/>
  <c r="L336" i="1"/>
  <c r="L991" i="1"/>
  <c r="L311" i="1"/>
  <c r="L706" i="1"/>
  <c r="O706" i="1" s="1"/>
  <c r="L1459" i="1"/>
  <c r="O1459" i="1" s="1"/>
  <c r="L1406" i="1"/>
  <c r="O1406" i="1" s="1"/>
  <c r="L366" i="1"/>
  <c r="O366" i="1" s="1"/>
  <c r="L1351" i="1"/>
  <c r="L1381" i="1"/>
  <c r="L1011" i="1"/>
  <c r="O1011" i="1" s="1"/>
  <c r="L1676" i="1"/>
  <c r="L1420" i="1"/>
  <c r="L1348" i="1"/>
  <c r="L31" i="1"/>
  <c r="O31" i="1" s="1"/>
  <c r="L1861" i="1"/>
  <c r="L177" i="1"/>
  <c r="O177" i="1" s="1"/>
  <c r="L1630" i="1"/>
  <c r="O1630" i="1" s="1"/>
  <c r="L1233" i="1"/>
  <c r="O1233" i="1" s="1"/>
  <c r="L1278" i="1"/>
  <c r="O1278" i="1" s="1"/>
  <c r="L902" i="1"/>
  <c r="O902" i="1" s="1"/>
  <c r="L1293" i="1"/>
  <c r="O1293" i="1" s="1"/>
  <c r="L1722" i="1"/>
  <c r="L1174" i="1"/>
  <c r="L465" i="1"/>
  <c r="L299" i="1"/>
  <c r="L742" i="1"/>
  <c r="L1341" i="1"/>
  <c r="L396" i="1"/>
  <c r="L1392" i="1"/>
  <c r="O1392" i="1" s="1"/>
  <c r="L807" i="1"/>
  <c r="O807" i="1" s="1"/>
  <c r="L1041" i="1"/>
  <c r="O1041" i="1" s="1"/>
  <c r="L851" i="1"/>
  <c r="O851" i="1" s="1"/>
  <c r="L1245" i="1"/>
  <c r="O1245" i="1" s="1"/>
  <c r="L1140" i="1"/>
  <c r="L752" i="1"/>
  <c r="O752" i="1" s="1"/>
  <c r="L1162" i="1"/>
  <c r="L1566" i="1"/>
  <c r="L1428" i="1"/>
  <c r="O1428" i="1" s="1"/>
  <c r="L1646" i="1"/>
  <c r="L1286" i="1"/>
  <c r="O1286" i="1" s="1"/>
  <c r="L1146" i="1"/>
  <c r="O1146" i="1" s="1"/>
  <c r="L738" i="1"/>
  <c r="O738" i="1" s="1"/>
  <c r="L424" i="1"/>
  <c r="L788" i="1"/>
  <c r="O788" i="1" s="1"/>
  <c r="L1096" i="1"/>
  <c r="L600" i="1"/>
  <c r="O600" i="1" s="1"/>
  <c r="L1059" i="1"/>
  <c r="O1059" i="1" s="1"/>
  <c r="L1807" i="1"/>
  <c r="O1807" i="1" s="1"/>
  <c r="L793" i="1"/>
  <c r="O793" i="1" s="1"/>
  <c r="L1553" i="1"/>
  <c r="O1553" i="1" s="1"/>
  <c r="L1882" i="1"/>
  <c r="O1882" i="1" s="1"/>
  <c r="L1854" i="1"/>
  <c r="O1854" i="1" s="1"/>
  <c r="L8" i="1"/>
  <c r="O8" i="1" s="1"/>
  <c r="L1339" i="1"/>
  <c r="O1339" i="1" s="1"/>
  <c r="L1642" i="1"/>
  <c r="O1642" i="1" s="1"/>
  <c r="L715" i="1"/>
  <c r="L497" i="1"/>
  <c r="O497" i="1" s="1"/>
  <c r="L1532" i="1"/>
  <c r="O1532" i="1" s="1"/>
  <c r="L833" i="1"/>
  <c r="O833" i="1" s="1"/>
  <c r="L511" i="1"/>
  <c r="O511" i="1" s="1"/>
  <c r="L1067" i="1"/>
  <c r="O1067" i="1" s="1"/>
  <c r="L764" i="1"/>
  <c r="O764" i="1" s="1"/>
  <c r="L259" i="1"/>
  <c r="L1400" i="1"/>
  <c r="O1400" i="1" s="1"/>
  <c r="L356" i="1"/>
  <c r="O356" i="1" s="1"/>
  <c r="L1218" i="1"/>
  <c r="O1218" i="1" s="1"/>
  <c r="L1728" i="1"/>
  <c r="L898" i="1"/>
  <c r="O898" i="1" s="1"/>
  <c r="L1417" i="1"/>
  <c r="O1417" i="1" s="1"/>
  <c r="L749" i="1"/>
  <c r="L1631" i="1"/>
  <c r="O1631" i="1" s="1"/>
  <c r="L937" i="1"/>
  <c r="O937" i="1" s="1"/>
  <c r="L404" i="1"/>
  <c r="O404" i="1" s="1"/>
  <c r="L30" i="1"/>
  <c r="O30" i="1" s="1"/>
  <c r="L1691" i="1"/>
  <c r="O1691" i="1" s="1"/>
  <c r="L1482" i="1"/>
  <c r="O1482" i="1" s="1"/>
  <c r="L487" i="1"/>
  <c r="O487" i="1" s="1"/>
  <c r="L217" i="1"/>
  <c r="O217" i="1" s="1"/>
  <c r="L1178" i="1"/>
  <c r="L494" i="1"/>
  <c r="L1488" i="1"/>
  <c r="O1488" i="1" s="1"/>
  <c r="L739" i="1"/>
  <c r="O739" i="1" s="1"/>
  <c r="L1221" i="1"/>
  <c r="L978" i="1"/>
  <c r="L1856" i="1"/>
  <c r="O1856" i="1" s="1"/>
  <c r="L1684" i="1"/>
  <c r="L1231" i="1"/>
  <c r="L948" i="1"/>
  <c r="O948" i="1" s="1"/>
  <c r="L702" i="1"/>
  <c r="O702" i="1" s="1"/>
  <c r="L288" i="1"/>
  <c r="O288" i="1" s="1"/>
  <c r="L672" i="1"/>
  <c r="O672" i="1" s="1"/>
  <c r="L1808" i="1"/>
  <c r="O1808" i="1" s="1"/>
  <c r="L1394" i="1"/>
  <c r="L1897" i="1"/>
  <c r="L1625" i="1"/>
  <c r="L689" i="1"/>
  <c r="O689" i="1" s="1"/>
  <c r="L1863" i="1"/>
  <c r="O1863" i="1" s="1"/>
  <c r="L607" i="1"/>
  <c r="L768" i="1"/>
  <c r="L860" i="1"/>
  <c r="O860" i="1" s="1"/>
  <c r="L287" i="1"/>
  <c r="L1434" i="1"/>
  <c r="O1434" i="1" s="1"/>
  <c r="L1149" i="1"/>
  <c r="O1149" i="1" s="1"/>
  <c r="L1073" i="1"/>
  <c r="L819" i="1"/>
  <c r="L379" i="1"/>
  <c r="L1727" i="1"/>
  <c r="O1727" i="1" s="1"/>
  <c r="L1282" i="1"/>
  <c r="O1282" i="1" s="1"/>
  <c r="L831" i="1"/>
  <c r="L1873" i="1"/>
  <c r="L789" i="1"/>
  <c r="O789" i="1" s="1"/>
  <c r="L1588" i="1"/>
  <c r="O1588" i="1" s="1"/>
  <c r="L884" i="1"/>
  <c r="L1581" i="1"/>
  <c r="L400" i="1"/>
  <c r="L157" i="1"/>
  <c r="L1868" i="1"/>
  <c r="O1868" i="1" s="1"/>
  <c r="L1643" i="1"/>
  <c r="L199" i="1"/>
  <c r="L162" i="1"/>
  <c r="O162" i="1" s="1"/>
  <c r="L1689" i="1"/>
  <c r="O1689" i="1" s="1"/>
  <c r="L488" i="1"/>
  <c r="O488" i="1" s="1"/>
  <c r="L152" i="1"/>
  <c r="L1471" i="1"/>
  <c r="O1471" i="1" s="1"/>
  <c r="L1016" i="1"/>
  <c r="O1016" i="1" s="1"/>
  <c r="L1157" i="1"/>
  <c r="L563" i="1"/>
  <c r="L470" i="1"/>
  <c r="O470" i="1" s="1"/>
  <c r="L760" i="1"/>
  <c r="L1464" i="1"/>
  <c r="O1464" i="1" s="1"/>
  <c r="L1402" i="1"/>
  <c r="L1314" i="1"/>
  <c r="L478" i="1"/>
  <c r="O478" i="1" s="1"/>
  <c r="L1800" i="1"/>
  <c r="O1800" i="1" s="1"/>
  <c r="L1324" i="1"/>
  <c r="O1324" i="1" s="1"/>
  <c r="L895" i="1"/>
  <c r="O895" i="1" s="1"/>
  <c r="L1139" i="1"/>
  <c r="O1139" i="1" s="1"/>
  <c r="L378" i="1"/>
  <c r="L1054" i="1"/>
  <c r="O1054" i="1" s="1"/>
  <c r="L1427" i="1"/>
  <c r="L1883" i="1"/>
  <c r="O1883" i="1" s="1"/>
  <c r="L1687" i="1"/>
  <c r="O1687" i="1" s="1"/>
  <c r="L725" i="1"/>
  <c r="L1147" i="1"/>
  <c r="L1782" i="1"/>
  <c r="L930" i="1"/>
  <c r="O930" i="1" s="1"/>
  <c r="L726" i="1"/>
  <c r="O726" i="1" s="1"/>
  <c r="L1544" i="1"/>
  <c r="L1603" i="1"/>
  <c r="L523" i="1"/>
  <c r="L1778" i="1"/>
  <c r="O1778" i="1" s="1"/>
  <c r="L683" i="1"/>
  <c r="O683" i="1" s="1"/>
  <c r="L1263" i="1"/>
  <c r="L1452" i="1"/>
  <c r="O1452" i="1" s="1"/>
  <c r="L1034" i="1"/>
  <c r="L917" i="1"/>
  <c r="L1325" i="1"/>
  <c r="L914" i="1"/>
  <c r="L951" i="1"/>
  <c r="O951" i="1" s="1"/>
  <c r="L918" i="1"/>
  <c r="O918" i="1" s="1"/>
  <c r="L763" i="1"/>
  <c r="L1483" i="1"/>
  <c r="O1483" i="1" s="1"/>
  <c r="L1094" i="1"/>
  <c r="L759" i="1"/>
  <c r="L504" i="1"/>
  <c r="L466" i="1"/>
  <c r="O466" i="1" s="1"/>
  <c r="L1567" i="1"/>
  <c r="L94" i="1"/>
  <c r="L1565" i="1"/>
  <c r="L655" i="1"/>
  <c r="O655" i="1" s="1"/>
  <c r="L556" i="1"/>
  <c r="O556" i="1" s="1"/>
  <c r="L781" i="1"/>
  <c r="L1484" i="1"/>
  <c r="L871" i="1"/>
  <c r="O871" i="1" s="1"/>
  <c r="L982" i="1"/>
  <c r="L401" i="1"/>
  <c r="O401" i="1" s="1"/>
  <c r="L746" i="1"/>
  <c r="O746" i="1" s="1"/>
  <c r="L1204" i="1"/>
  <c r="O1204" i="1" s="1"/>
  <c r="L1734" i="1"/>
  <c r="L214" i="1"/>
  <c r="O214" i="1" s="1"/>
  <c r="L1130" i="1"/>
  <c r="L1564" i="1"/>
  <c r="L317" i="1"/>
  <c r="O317" i="1" s="1"/>
  <c r="L1268" i="1"/>
  <c r="O1268" i="1" s="1"/>
  <c r="L790" i="1"/>
  <c r="O790" i="1" s="1"/>
  <c r="L1142" i="1"/>
  <c r="O1142" i="1" s="1"/>
  <c r="L1798" i="1"/>
  <c r="L886" i="1"/>
  <c r="L289" i="1"/>
  <c r="L1281" i="1"/>
  <c r="O1281" i="1" s="1"/>
  <c r="L163" i="1"/>
  <c r="O163" i="1" s="1"/>
  <c r="L509" i="1"/>
  <c r="O509" i="1" s="1"/>
  <c r="L1578" i="1"/>
  <c r="L121" i="1"/>
  <c r="L1424" i="1"/>
  <c r="O1424" i="1" s="1"/>
  <c r="L1549" i="1"/>
  <c r="O1549" i="1" s="1"/>
  <c r="L1175" i="1"/>
  <c r="O1175" i="1" s="1"/>
  <c r="L869" i="1"/>
  <c r="O869" i="1" s="1"/>
  <c r="L1156" i="1"/>
  <c r="L814" i="1"/>
  <c r="O814" i="1" s="1"/>
  <c r="L1504" i="1"/>
  <c r="O1504" i="1" s="1"/>
  <c r="L540" i="1"/>
  <c r="L1161" i="1"/>
  <c r="L1735" i="1"/>
  <c r="L451" i="1"/>
  <c r="O451" i="1" s="1"/>
  <c r="L1266" i="1"/>
  <c r="L894" i="1"/>
  <c r="O894" i="1" s="1"/>
  <c r="L1629" i="1"/>
  <c r="L1027" i="1"/>
  <c r="O1027" i="1" s="1"/>
  <c r="L232" i="1"/>
  <c r="L761" i="1"/>
  <c r="L1506" i="1"/>
  <c r="L1539" i="1"/>
  <c r="L1084" i="1"/>
  <c r="O1084" i="1" s="1"/>
  <c r="L1370" i="1"/>
  <c r="L1661" i="1"/>
  <c r="L525" i="1"/>
  <c r="O525" i="1" s="1"/>
  <c r="L35" i="1"/>
  <c r="O35" i="1" s="1"/>
  <c r="L900" i="1"/>
  <c r="O900" i="1" s="1"/>
  <c r="L1441" i="1"/>
  <c r="O1441" i="1" s="1"/>
  <c r="L1612" i="1"/>
  <c r="O1612" i="1" s="1"/>
  <c r="L1702" i="1"/>
  <c r="L1914" i="1"/>
  <c r="L184" i="1"/>
  <c r="O184" i="1" s="1"/>
  <c r="L1450" i="1"/>
  <c r="L865" i="1"/>
  <c r="O865" i="1" s="1"/>
  <c r="L159" i="1"/>
  <c r="O159" i="1" s="1"/>
  <c r="L265" i="1"/>
  <c r="O265" i="1" s="1"/>
  <c r="L1237" i="1"/>
  <c r="O1237" i="1" s="1"/>
  <c r="L1718" i="1"/>
  <c r="O1718" i="1" s="1"/>
  <c r="L1136" i="1"/>
  <c r="L1408" i="1"/>
  <c r="L1352" i="1"/>
  <c r="L891" i="1"/>
  <c r="O891" i="1" s="1"/>
  <c r="L1419" i="1"/>
  <c r="O1419" i="1" s="1"/>
  <c r="L453" i="1"/>
  <c r="O453" i="1" s="1"/>
  <c r="L1725" i="1"/>
  <c r="O1725" i="1" s="1"/>
  <c r="L230" i="1"/>
  <c r="O230" i="1" s="1"/>
  <c r="L835" i="1"/>
  <c r="L843" i="1"/>
  <c r="O843" i="1" s="1"/>
  <c r="L1838" i="1"/>
  <c r="O1838" i="1" s="1"/>
  <c r="L528" i="1"/>
  <c r="O528" i="1" s="1"/>
  <c r="L506" i="1"/>
  <c r="O506" i="1" s="1"/>
  <c r="L1844" i="1"/>
  <c r="O1844" i="1" s="1"/>
  <c r="L1132" i="1"/>
  <c r="O1132" i="1" s="1"/>
  <c r="L1719" i="1"/>
  <c r="O1719" i="1" s="1"/>
  <c r="L1811" i="1"/>
  <c r="O1811" i="1" s="1"/>
  <c r="L1829" i="1"/>
  <c r="O1829" i="1" s="1"/>
  <c r="L737" i="1"/>
  <c r="O737" i="1" s="1"/>
  <c r="L1679" i="1"/>
  <c r="O1679" i="1" s="1"/>
  <c r="L1467" i="1"/>
  <c r="O1467" i="1" s="1"/>
  <c r="L1462" i="1"/>
  <c r="O1462" i="1" s="1"/>
  <c r="L250" i="1"/>
  <c r="O250" i="1" s="1"/>
  <c r="L1112" i="1"/>
  <c r="L1754" i="1"/>
  <c r="L1536" i="1"/>
  <c r="O1536" i="1" s="1"/>
  <c r="L1535" i="1"/>
  <c r="O1535" i="1" s="1"/>
  <c r="L692" i="1"/>
  <c r="O692" i="1" s="1"/>
  <c r="L1585" i="1"/>
  <c r="O1585" i="1" s="1"/>
  <c r="L132" i="1"/>
  <c r="L604" i="1"/>
  <c r="O604" i="1" s="1"/>
  <c r="L467" i="1"/>
  <c r="L606" i="1"/>
  <c r="O606" i="1" s="1"/>
  <c r="L1562" i="1"/>
  <c r="O1562" i="1" s="1"/>
  <c r="L1761" i="1"/>
  <c r="L1756" i="1"/>
  <c r="L1388" i="1"/>
  <c r="L1667" i="1"/>
  <c r="L11" i="1"/>
  <c r="O11" i="1" s="1"/>
  <c r="L323" i="1"/>
  <c r="O323" i="1" s="1"/>
  <c r="L91" i="1"/>
  <c r="L1586" i="1"/>
  <c r="L687" i="1"/>
  <c r="L1660" i="1"/>
  <c r="O1660" i="1" s="1"/>
  <c r="L176" i="1"/>
  <c r="O176" i="1" s="1"/>
  <c r="L957" i="1"/>
  <c r="L1288" i="1"/>
  <c r="L1399" i="1"/>
  <c r="O1399" i="1" s="1"/>
  <c r="L1622" i="1"/>
  <c r="L334" i="1"/>
  <c r="O334" i="1" s="1"/>
  <c r="L1713" i="1"/>
  <c r="O1713" i="1" s="1"/>
  <c r="L766" i="1"/>
  <c r="O766" i="1" s="1"/>
  <c r="L747" i="1"/>
  <c r="O747" i="1" s="1"/>
  <c r="L1121" i="1"/>
  <c r="L1049" i="1"/>
  <c r="O1049" i="1" s="1"/>
  <c r="L1362" i="1"/>
  <c r="O1362" i="1" s="1"/>
  <c r="L1598" i="1"/>
  <c r="O1598" i="1" s="1"/>
  <c r="L90" i="1"/>
  <c r="O90" i="1" s="1"/>
  <c r="L995" i="1"/>
  <c r="L1615" i="1"/>
  <c r="O1615" i="1" s="1"/>
  <c r="L1061" i="1"/>
  <c r="L1465" i="1"/>
  <c r="O1465" i="1" s="1"/>
  <c r="L1714" i="1"/>
  <c r="L32" i="1"/>
  <c r="O32" i="1" s="1"/>
  <c r="L707" i="1"/>
  <c r="L727" i="1"/>
  <c r="L136" i="1"/>
  <c r="L1216" i="1"/>
  <c r="L1089" i="1"/>
  <c r="L953" i="1"/>
  <c r="O953" i="1" s="1"/>
  <c r="L1520" i="1"/>
  <c r="O1520" i="1" s="1"/>
  <c r="L1295" i="1"/>
  <c r="L1784" i="1"/>
  <c r="L1638" i="1"/>
  <c r="L1440" i="1"/>
  <c r="L1134" i="1"/>
  <c r="L696" i="1"/>
  <c r="L899" i="1"/>
  <c r="O899" i="1" s="1"/>
  <c r="L1793" i="1"/>
  <c r="O1793" i="1" s="1"/>
  <c r="L96" i="1"/>
  <c r="L1328" i="1"/>
  <c r="O1328" i="1" s="1"/>
  <c r="L1801" i="1"/>
  <c r="O1801" i="1" s="1"/>
  <c r="L817" i="1"/>
  <c r="L590" i="1"/>
  <c r="O590" i="1" s="1"/>
  <c r="L1650" i="1"/>
  <c r="O1650" i="1" s="1"/>
  <c r="L280" i="1"/>
  <c r="O280" i="1" s="1"/>
  <c r="L449" i="1"/>
  <c r="L798" i="1"/>
  <c r="O798" i="1" s="1"/>
  <c r="L418" i="1"/>
  <c r="O418" i="1" s="1"/>
  <c r="L1065" i="1"/>
  <c r="L1148" i="1"/>
  <c r="L1375" i="1"/>
  <c r="O1375" i="1" s="1"/>
  <c r="L1732" i="1"/>
  <c r="L960" i="1"/>
  <c r="L1222" i="1"/>
  <c r="L3" i="1"/>
  <c r="L1120" i="1"/>
  <c r="O1120" i="1" s="1"/>
  <c r="L1875" i="1"/>
  <c r="O1875" i="1" s="1"/>
  <c r="L1697" i="1"/>
  <c r="O1697" i="1" s="1"/>
  <c r="L1253" i="1"/>
  <c r="L126" i="1"/>
  <c r="O126" i="1" s="1"/>
  <c r="L1404" i="1"/>
  <c r="O1404" i="1" s="1"/>
  <c r="L861" i="1"/>
  <c r="O861" i="1" s="1"/>
  <c r="L260" i="1"/>
  <c r="O260" i="1" s="1"/>
  <c r="L1042" i="1"/>
  <c r="O1042" i="1" s="1"/>
  <c r="L1184" i="1"/>
  <c r="L256" i="1"/>
  <c r="L601" i="1"/>
  <c r="L92" i="1"/>
  <c r="L328" i="1"/>
  <c r="O328" i="1" s="1"/>
  <c r="L1390" i="1"/>
  <c r="O1390" i="1" s="1"/>
  <c r="L1680" i="1"/>
  <c r="O1680" i="1" s="1"/>
  <c r="L821" i="1"/>
  <c r="O821" i="1" s="1"/>
  <c r="L474" i="1"/>
  <c r="O474" i="1" s="1"/>
  <c r="L1501" i="1"/>
  <c r="O1501" i="1" s="1"/>
  <c r="L1164" i="1"/>
  <c r="O1164" i="1" s="1"/>
  <c r="L1632" i="1"/>
  <c r="L997" i="1"/>
  <c r="O997" i="1" s="1"/>
  <c r="L762" i="1"/>
  <c r="L1244" i="1"/>
  <c r="O1244" i="1" s="1"/>
  <c r="L6" i="1"/>
  <c r="O6" i="1" s="1"/>
  <c r="L1717" i="1"/>
  <c r="O1717" i="1" s="1"/>
  <c r="L1240" i="1"/>
  <c r="O1240" i="1" s="1"/>
  <c r="L653" i="1"/>
  <c r="L1528" i="1"/>
  <c r="L1002" i="1"/>
  <c r="O1002" i="1" s="1"/>
  <c r="L892" i="1"/>
  <c r="O892" i="1" s="1"/>
  <c r="L988" i="1"/>
  <c r="O988" i="1" s="1"/>
  <c r="L1901" i="1"/>
  <c r="L1898" i="1"/>
  <c r="O1898" i="1" s="1"/>
  <c r="L1685" i="1"/>
  <c r="L1436" i="1"/>
  <c r="O1436" i="1" s="1"/>
  <c r="L1238" i="1"/>
  <c r="O1238" i="1" s="1"/>
  <c r="L1391" i="1"/>
  <c r="O1391" i="1" s="1"/>
  <c r="L1847" i="1"/>
  <c r="L1730" i="1"/>
  <c r="O1730" i="1" s="1"/>
  <c r="L446" i="1"/>
  <c r="L1031" i="1"/>
  <c r="L1333" i="1"/>
  <c r="O1333" i="1" s="1"/>
  <c r="L1168" i="1"/>
  <c r="O1168" i="1" s="1"/>
  <c r="L1371" i="1"/>
  <c r="O1371" i="1" s="1"/>
  <c r="L1438" i="1"/>
  <c r="O1438" i="1" s="1"/>
  <c r="L1127" i="1"/>
  <c r="O1127" i="1" s="1"/>
  <c r="L1830" i="1"/>
  <c r="L240" i="1"/>
  <c r="L1038" i="1"/>
  <c r="L1088" i="1"/>
  <c r="O1088" i="1" s="1"/>
  <c r="L459" i="1"/>
  <c r="L507" i="1"/>
  <c r="O507" i="1" s="1"/>
  <c r="L1179" i="1"/>
  <c r="O1179" i="1" s="1"/>
  <c r="L919" i="1"/>
  <c r="O919" i="1" s="1"/>
  <c r="L622" i="1"/>
  <c r="L190" i="1"/>
  <c r="L118" i="1"/>
  <c r="L128" i="1"/>
  <c r="O128" i="1" s="1"/>
  <c r="L245" i="1"/>
  <c r="O245" i="1" s="1"/>
  <c r="L731" i="1"/>
  <c r="L577" i="1"/>
  <c r="L1045" i="1"/>
  <c r="O1045" i="1" s="1"/>
  <c r="L368" i="1"/>
  <c r="L1346" i="1"/>
  <c r="L1053" i="1"/>
  <c r="O1053" i="1" s="1"/>
  <c r="L539" i="1"/>
  <c r="O539" i="1" s="1"/>
  <c r="L33" i="1"/>
  <c r="O33" i="1" s="1"/>
  <c r="L812" i="1"/>
  <c r="O812" i="1" s="1"/>
  <c r="L491" i="1"/>
  <c r="O491" i="1" s="1"/>
  <c r="L1606" i="1"/>
  <c r="L1206" i="1"/>
  <c r="O1206" i="1" s="1"/>
  <c r="L1373" i="1"/>
  <c r="O1373" i="1" s="1"/>
  <c r="L1456" i="1"/>
  <c r="O1456" i="1" s="1"/>
  <c r="L1487" i="1"/>
  <c r="O1487" i="1" s="1"/>
  <c r="L1316" i="1"/>
  <c r="O1316" i="1" s="1"/>
  <c r="L1455" i="1"/>
  <c r="O1455" i="1" s="1"/>
  <c r="L338" i="1"/>
  <c r="O338" i="1" s="1"/>
  <c r="L36" i="1"/>
  <c r="O36" i="1" s="1"/>
  <c r="L1494" i="1"/>
  <c r="O1494" i="1" s="1"/>
  <c r="L1254" i="1"/>
  <c r="O1254" i="1" s="1"/>
  <c r="L1317" i="1"/>
  <c r="L1258" i="1"/>
  <c r="O1258" i="1" s="1"/>
  <c r="L1017" i="1"/>
  <c r="O1017" i="1" s="1"/>
  <c r="L1091" i="1"/>
  <c r="O1091" i="1" s="1"/>
  <c r="L912" i="1"/>
  <c r="O912" i="1" s="1"/>
  <c r="L1364" i="1"/>
  <c r="L631" i="1"/>
  <c r="O631" i="1" s="1"/>
  <c r="L329" i="1"/>
  <c r="O329" i="1" s="1"/>
  <c r="L1447" i="1"/>
  <c r="O1447" i="1" s="1"/>
  <c r="L1469" i="1"/>
  <c r="L1068" i="1"/>
  <c r="L571" i="1"/>
  <c r="L1342" i="1"/>
  <c r="L830" i="1"/>
  <c r="O830" i="1" s="1"/>
  <c r="L1143" i="1"/>
  <c r="O1143" i="1" s="1"/>
  <c r="L490" i="1"/>
  <c r="O490" i="1" s="1"/>
  <c r="L1262" i="1"/>
  <c r="O1262" i="1" s="1"/>
  <c r="L332" i="1"/>
  <c r="L1220" i="1"/>
  <c r="O1220" i="1" s="1"/>
  <c r="L505" i="1"/>
  <c r="O505" i="1" s="1"/>
  <c r="L1063" i="1"/>
  <c r="O1063" i="1" s="1"/>
  <c r="L1299" i="1"/>
  <c r="L69" i="1"/>
  <c r="O69" i="1" s="1"/>
  <c r="L1593" i="1"/>
  <c r="O1593" i="1" s="1"/>
  <c r="L1843" i="1"/>
  <c r="O1843" i="1" s="1"/>
  <c r="L956" i="1"/>
  <c r="L219" i="1"/>
  <c r="O219" i="1" s="1"/>
  <c r="L1867" i="1"/>
  <c r="O1867" i="1" s="1"/>
  <c r="L1803" i="1"/>
  <c r="O1803" i="1" s="1"/>
  <c r="L442" i="1"/>
  <c r="L503" i="1"/>
  <c r="O503" i="1" s="1"/>
  <c r="L693" i="1"/>
  <c r="O693" i="1" s="1"/>
  <c r="L1878" i="1"/>
  <c r="O1878" i="1" s="1"/>
  <c r="L1126" i="1"/>
  <c r="L1055" i="1"/>
  <c r="O1055" i="1" s="1"/>
  <c r="L93" i="1"/>
  <c r="O93" i="1" s="1"/>
  <c r="L1499" i="1"/>
  <c r="O1499" i="1" s="1"/>
  <c r="L751" i="1"/>
  <c r="L1624" i="1"/>
  <c r="O1624" i="1" s="1"/>
  <c r="L461" i="1"/>
  <c r="L1552" i="1"/>
  <c r="O1552" i="1" s="1"/>
  <c r="L243" i="1"/>
  <c r="O243" i="1" s="1"/>
  <c r="L65" i="1"/>
  <c r="O65" i="1" s="1"/>
  <c r="L1023" i="1"/>
  <c r="O1023" i="1" s="1"/>
  <c r="L1153" i="1"/>
  <c r="O1153" i="1" s="1"/>
  <c r="L1848" i="1"/>
  <c r="O1848" i="1" s="1"/>
  <c r="L1706" i="1"/>
  <c r="L393" i="1"/>
  <c r="O393" i="1" s="1"/>
  <c r="L38" i="1"/>
  <c r="O38" i="1" s="1"/>
  <c r="L744" i="1"/>
  <c r="L1128" i="1"/>
  <c r="L1104" i="1"/>
  <c r="O1104" i="1" s="1"/>
  <c r="L284" i="1"/>
  <c r="L1414" i="1"/>
  <c r="L1712" i="1"/>
  <c r="L735" i="1"/>
  <c r="O735" i="1" s="1"/>
  <c r="L846" i="1"/>
  <c r="L115" i="1"/>
  <c r="O115" i="1" s="1"/>
  <c r="L663" i="1"/>
  <c r="O663" i="1" s="1"/>
  <c r="L1409" i="1"/>
  <c r="L1752" i="1"/>
  <c r="L1360" i="1"/>
  <c r="L1003" i="1"/>
  <c r="O1003" i="1" s="1"/>
  <c r="L586" i="1"/>
  <c r="O586" i="1" s="1"/>
  <c r="L1634" i="1"/>
  <c r="L374" i="1"/>
  <c r="L1430" i="1"/>
  <c r="O1430" i="1" s="1"/>
  <c r="L829" i="1"/>
  <c r="L825" i="1"/>
  <c r="L1669" i="1"/>
  <c r="O1669" i="1" s="1"/>
  <c r="L786" i="1"/>
  <c r="L593" i="1"/>
  <c r="L1468" i="1"/>
  <c r="L1277" i="1"/>
  <c r="L1797" i="1"/>
  <c r="L1599" i="1"/>
  <c r="O1599" i="1" s="1"/>
  <c r="L1044" i="1"/>
  <c r="L274" i="1"/>
  <c r="L1851" i="1"/>
  <c r="O1851" i="1" s="1"/>
  <c r="L1257" i="1"/>
  <c r="L1788" i="1"/>
  <c r="L680" i="1"/>
  <c r="O680" i="1" s="1"/>
  <c r="L360" i="1"/>
  <c r="O360" i="1" s="1"/>
  <c r="L1048" i="1"/>
  <c r="L1205" i="1"/>
  <c r="L1323" i="1"/>
  <c r="L1626" i="1"/>
  <c r="L787" i="1"/>
  <c r="O787" i="1" s="1"/>
  <c r="L1670" i="1"/>
  <c r="L885" i="1"/>
  <c r="O885" i="1" s="1"/>
  <c r="L1210" i="1"/>
  <c r="O1210" i="1" s="1"/>
  <c r="L180" i="1"/>
  <c r="L1014" i="1"/>
  <c r="L542" i="1"/>
  <c r="L481" i="1"/>
  <c r="L844" i="1"/>
  <c r="L1502" i="1"/>
  <c r="L1653" i="1"/>
  <c r="L1338" i="1"/>
  <c r="L810" i="1"/>
  <c r="L614" i="1"/>
  <c r="L423" i="1"/>
  <c r="L533" i="1"/>
  <c r="L818" i="1"/>
  <c r="O818" i="1" s="1"/>
  <c r="L222" i="1"/>
  <c r="O222" i="1" s="1"/>
  <c r="L1891" i="1"/>
  <c r="L958" i="1"/>
  <c r="L191" i="1"/>
  <c r="L882" i="1"/>
  <c r="O882" i="1" s="1"/>
  <c r="L1383" i="1"/>
  <c r="O1383" i="1" s="1"/>
  <c r="L178" i="1"/>
  <c r="O178" i="1" s="1"/>
  <c r="L47" i="1"/>
  <c r="L1779" i="1"/>
  <c r="L724" i="1"/>
  <c r="L691" i="1"/>
  <c r="L990" i="1"/>
  <c r="L591" i="1"/>
  <c r="L412" i="1"/>
  <c r="O412" i="1" s="1"/>
  <c r="L842" i="1"/>
  <c r="O842" i="1" s="1"/>
  <c r="L304" i="1"/>
  <c r="L463" i="1"/>
  <c r="O463" i="1" s="1"/>
  <c r="L1601" i="1"/>
  <c r="O1601" i="1" s="1"/>
  <c r="L1271" i="1"/>
  <c r="O1271" i="1" s="1"/>
  <c r="L1118" i="1"/>
  <c r="O1118" i="1" s="1"/>
  <c r="L1294" i="1"/>
  <c r="L1393" i="1"/>
  <c r="O1393" i="1" s="1"/>
  <c r="L432" i="1"/>
  <c r="L1576" i="1"/>
  <c r="O1576" i="1" s="1"/>
  <c r="L439" i="1"/>
  <c r="O439" i="1" s="1"/>
  <c r="L1300" i="1"/>
  <c r="O1300" i="1" s="1"/>
  <c r="L1020" i="1"/>
  <c r="O1020" i="1" s="1"/>
  <c r="L241" i="1"/>
  <c r="O241" i="1" s="1"/>
  <c r="L438" i="1"/>
  <c r="L23" i="1"/>
  <c r="L1330" i="1"/>
  <c r="O1330" i="1" s="1"/>
  <c r="L1066" i="1"/>
  <c r="O1066" i="1" s="1"/>
  <c r="L1886" i="1"/>
  <c r="O1886" i="1" s="1"/>
  <c r="L1826" i="1"/>
  <c r="L681" i="1"/>
  <c r="O681" i="1" s="1"/>
  <c r="L1657" i="1"/>
  <c r="O1657" i="1" s="1"/>
  <c r="L330" i="1"/>
  <c r="L820" i="1"/>
  <c r="L421" i="1"/>
  <c r="L1160" i="1"/>
  <c r="O1160" i="1" s="1"/>
  <c r="L618" i="1"/>
  <c r="O618" i="1" s="1"/>
  <c r="L598" i="1"/>
  <c r="O598" i="1" s="1"/>
  <c r="L1677" i="1"/>
  <c r="O1677" i="1" s="1"/>
  <c r="L1613" i="1"/>
  <c r="O1613" i="1" s="1"/>
  <c r="L716" i="1"/>
  <c r="O716" i="1" s="1"/>
  <c r="L406" i="1"/>
  <c r="O406" i="1" s="1"/>
  <c r="L68" i="1"/>
  <c r="L932" i="1"/>
  <c r="L67" i="1"/>
  <c r="O67" i="1" s="1"/>
  <c r="L1908" i="1"/>
  <c r="O1908" i="1" s="1"/>
  <c r="L1849" i="1"/>
  <c r="O1849" i="1" s="1"/>
  <c r="L765" i="1"/>
  <c r="O765" i="1" s="1"/>
  <c r="L1580" i="1"/>
  <c r="O1580" i="1" s="1"/>
  <c r="L148" i="1"/>
  <c r="O148" i="1" s="1"/>
  <c r="L767" i="1"/>
  <c r="L1207" i="1"/>
  <c r="L500" i="1"/>
  <c r="O500" i="1" s="1"/>
  <c r="L822" i="1"/>
  <c r="O822" i="1" s="1"/>
  <c r="L1666" i="1"/>
  <c r="L1904" i="1"/>
  <c r="O1904" i="1" s="1"/>
  <c r="L340" i="1"/>
  <c r="O340" i="1" s="1"/>
  <c r="L1252" i="1"/>
  <c r="O1252" i="1" s="1"/>
  <c r="L1817" i="1"/>
  <c r="O1817" i="1" s="1"/>
  <c r="L926" i="1"/>
  <c r="L1895" i="1"/>
  <c r="O1895" i="1" s="1"/>
  <c r="L1579" i="1"/>
  <c r="O1579" i="1" s="1"/>
  <c r="L1675" i="1"/>
  <c r="O1675" i="1" s="1"/>
  <c r="L426" i="1"/>
  <c r="O426" i="1" s="1"/>
  <c r="L1472" i="1"/>
  <c r="O1472" i="1" s="1"/>
  <c r="L1115" i="1"/>
  <c r="O1115" i="1" s="1"/>
  <c r="L848" i="1"/>
  <c r="O848" i="1" s="1"/>
  <c r="L1787" i="1"/>
  <c r="O1787" i="1" s="1"/>
  <c r="L302" i="1"/>
  <c r="O302" i="1" s="1"/>
  <c r="L596" i="1"/>
  <c r="O596" i="1" s="1"/>
  <c r="L994" i="1"/>
  <c r="O994" i="1" s="1"/>
  <c r="L620" i="1"/>
  <c r="L95" i="1"/>
  <c r="O95" i="1" s="1"/>
  <c r="L337" i="1"/>
  <c r="L1116" i="1"/>
  <c r="L1786" i="1"/>
  <c r="L97" i="1"/>
  <c r="O97" i="1" s="1"/>
  <c r="L200" i="1"/>
  <c r="O200" i="1" s="1"/>
  <c r="L1907" i="1"/>
  <c r="O1907" i="1" s="1"/>
  <c r="L1900" i="1"/>
  <c r="O1900" i="1" s="1"/>
  <c r="L1569" i="1"/>
  <c r="L1853" i="1"/>
  <c r="O1853" i="1" s="1"/>
  <c r="L1597" i="1"/>
  <c r="L868" i="1"/>
  <c r="L1239" i="1"/>
  <c r="O1239" i="1" s="1"/>
  <c r="L1181" i="1"/>
  <c r="L1410" i="1"/>
  <c r="O1410" i="1" s="1"/>
  <c r="L358" i="1"/>
  <c r="L1852" i="1"/>
  <c r="L1755" i="1"/>
  <c r="L1078" i="1"/>
  <c r="O1078" i="1" s="1"/>
  <c r="L175" i="1"/>
  <c r="O175" i="1" s="1"/>
  <c r="L754" i="1"/>
  <c r="O754" i="1" s="1"/>
  <c r="L1489" i="1"/>
  <c r="O1489" i="1" s="1"/>
  <c r="L1740" i="1"/>
  <c r="O1740" i="1" s="1"/>
  <c r="L740" i="1"/>
  <c r="L422" i="1"/>
  <c r="O422" i="1" s="1"/>
  <c r="L1319" i="1"/>
  <c r="O1319" i="1" s="1"/>
  <c r="L272" i="1"/>
  <c r="O272" i="1" s="1"/>
  <c r="L1056" i="1"/>
  <c r="L1306" i="1"/>
  <c r="O1306" i="1" s="1"/>
  <c r="L1405" i="1"/>
  <c r="O1405" i="1" s="1"/>
  <c r="L1131" i="1"/>
  <c r="O1131" i="1" s="1"/>
  <c r="L1082" i="1"/>
  <c r="O1082" i="1" s="1"/>
  <c r="L708" i="1"/>
  <c r="O708" i="1" s="1"/>
  <c r="L1894" i="1"/>
  <c r="L1731" i="1"/>
  <c r="O1731" i="1" s="1"/>
  <c r="L1476" i="1"/>
  <c r="O1476" i="1" s="1"/>
  <c r="L1075" i="1"/>
  <c r="O1075" i="1" s="1"/>
  <c r="L1781" i="1"/>
  <c r="L890" i="1"/>
  <c r="O890" i="1" s="1"/>
  <c r="L147" i="1"/>
  <c r="L1507" i="1"/>
  <c r="L1477" i="1"/>
  <c r="O1477" i="1" s="1"/>
  <c r="L1103" i="1"/>
  <c r="L1138" i="1"/>
  <c r="L1870" i="1"/>
  <c r="O1870" i="1" s="1"/>
  <c r="L22" i="1"/>
  <c r="L1866" i="1"/>
  <c r="O1866" i="1" s="1"/>
  <c r="L970" i="1"/>
  <c r="O970" i="1" s="1"/>
  <c r="L458" i="1"/>
  <c r="O458" i="1" s="1"/>
  <c r="L1107" i="1"/>
  <c r="L703" i="1"/>
  <c r="O703" i="1" s="1"/>
  <c r="L1857" i="1"/>
  <c r="O1857" i="1" s="1"/>
  <c r="L427" i="1"/>
  <c r="O427" i="1" s="1"/>
  <c r="L114" i="1"/>
  <c r="L1865" i="1"/>
  <c r="O1865" i="1" s="1"/>
  <c r="L238" i="1"/>
  <c r="L947" i="1"/>
  <c r="L13" i="1"/>
  <c r="L282" i="1"/>
  <c r="O282" i="1" s="1"/>
  <c r="L339" i="1"/>
  <c r="L1443" i="1"/>
  <c r="O1443" i="1" s="1"/>
  <c r="L954" i="1"/>
  <c r="O954" i="1" s="1"/>
  <c r="L1355" i="1"/>
  <c r="L1652" i="1"/>
  <c r="O1652" i="1" s="1"/>
  <c r="L224" i="1"/>
  <c r="L1097" i="1"/>
  <c r="L1753" i="1"/>
  <c r="L352" i="1"/>
  <c r="L484" i="1"/>
  <c r="L773" i="1"/>
  <c r="L228" i="1"/>
  <c r="L436" i="1"/>
  <c r="O436" i="1" s="1"/>
  <c r="L1827" i="1"/>
  <c r="L1320" i="1"/>
  <c r="O1320" i="1" s="1"/>
  <c r="L1655" i="1"/>
  <c r="L1347" i="1"/>
  <c r="O1347" i="1" s="1"/>
  <c r="L569" i="1"/>
  <c r="L1481" i="1"/>
  <c r="L362" i="1"/>
  <c r="L557" i="1"/>
  <c r="O557" i="1" s="1"/>
  <c r="L827" i="1"/>
  <c r="O827" i="1" s="1"/>
  <c r="L1374" i="1"/>
  <c r="L864" i="1"/>
  <c r="L315" i="1"/>
  <c r="O315" i="1" s="1"/>
  <c r="L1051" i="1"/>
  <c r="L1665" i="1"/>
  <c r="O1665" i="1" s="1"/>
  <c r="L1623" i="1"/>
  <c r="O1623" i="1" s="1"/>
  <c r="L502" i="1"/>
  <c r="O502" i="1" s="1"/>
  <c r="L145" i="1"/>
  <c r="O145" i="1" s="1"/>
  <c r="L1902" i="1"/>
  <c r="O1902" i="1" s="1"/>
  <c r="L195" i="1"/>
  <c r="O195" i="1" s="1"/>
  <c r="L1647" i="1"/>
  <c r="O1647" i="1" s="1"/>
  <c r="L686" i="1"/>
  <c r="L419" i="1"/>
  <c r="O419" i="1" s="1"/>
  <c r="L1617" i="1"/>
  <c r="O1617" i="1" s="1"/>
  <c r="L1092" i="1"/>
  <c r="L1850" i="1"/>
  <c r="L1541" i="1"/>
  <c r="L1587" i="1"/>
  <c r="L1909" i="1"/>
  <c r="O1909" i="1" s="1"/>
  <c r="L1545" i="1"/>
  <c r="L354" i="1"/>
  <c r="L878" i="1"/>
  <c r="L1618" i="1"/>
  <c r="L1192" i="1"/>
  <c r="O1192" i="1" s="1"/>
  <c r="L1812" i="1"/>
  <c r="O1812" i="1" s="1"/>
  <c r="L1378" i="1"/>
  <c r="O1378" i="1" s="1"/>
  <c r="L619" i="1"/>
  <c r="L774" i="1"/>
  <c r="L303" i="1"/>
  <c r="O303" i="1" s="1"/>
  <c r="L736" i="1"/>
  <c r="L916" i="1"/>
  <c r="L1114" i="1"/>
  <c r="O1114" i="1" s="1"/>
  <c r="L837" i="1"/>
  <c r="O837" i="1" s="1"/>
  <c r="L713" i="1"/>
  <c r="O713" i="1" s="1"/>
  <c r="L1573" i="1"/>
  <c r="O1573" i="1" s="1"/>
  <c r="L720" i="1"/>
  <c r="O720" i="1" s="1"/>
  <c r="L1426" i="1"/>
  <c r="O1426" i="1" s="1"/>
  <c r="L499" i="1"/>
  <c r="L1171" i="1"/>
  <c r="O1171" i="1" s="1"/>
  <c r="L1215" i="1"/>
  <c r="O1215" i="1" s="1"/>
  <c r="L1454" i="1"/>
  <c r="L376" i="1"/>
  <c r="L1200" i="1"/>
  <c r="L1708" i="1"/>
  <c r="O1708" i="1" s="1"/>
  <c r="L127" i="1"/>
  <c r="L482" i="1"/>
  <c r="O482" i="1" s="1"/>
  <c r="L1583" i="1"/>
  <c r="L1372" i="1"/>
  <c r="L1876" i="1"/>
  <c r="O1876" i="1" s="1"/>
  <c r="L447" i="1"/>
  <c r="L1707" i="1"/>
  <c r="O1707" i="1" s="1"/>
  <c r="L1012" i="1"/>
  <c r="O1012" i="1" s="1"/>
  <c r="L792" i="1"/>
  <c r="O792" i="1" s="1"/>
  <c r="L1151" i="1"/>
  <c r="L782" i="1"/>
  <c r="L182" i="1"/>
  <c r="L174" i="1"/>
  <c r="O174" i="1" s="1"/>
  <c r="L1596" i="1"/>
  <c r="O1596" i="1" s="1"/>
  <c r="L1492" i="1"/>
  <c r="O1492" i="1" s="1"/>
  <c r="L733" i="1"/>
  <c r="O733" i="1" s="1"/>
  <c r="L1029" i="1"/>
  <c r="L1644" i="1"/>
  <c r="L1864" i="1"/>
  <c r="L776" i="1"/>
  <c r="L745" i="1"/>
  <c r="O745" i="1" s="1"/>
  <c r="L1028" i="1"/>
  <c r="O1028" i="1" s="1"/>
  <c r="L1100" i="1"/>
  <c r="O1100" i="1" s="1"/>
  <c r="L1521" i="1"/>
  <c r="L1511" i="1"/>
  <c r="O1511" i="1" s="1"/>
  <c r="L1165" i="1"/>
  <c r="L1213" i="1"/>
  <c r="O1213" i="1" s="1"/>
  <c r="L1871" i="1"/>
  <c r="O1871" i="1" s="1"/>
  <c r="L194" i="1"/>
  <c r="O194" i="1" s="1"/>
  <c r="L1828" i="1"/>
  <c r="O1828" i="1" s="1"/>
  <c r="L477" i="1"/>
  <c r="O477" i="1" s="1"/>
  <c r="L1610" i="1"/>
  <c r="O1610" i="1" s="1"/>
  <c r="L777" i="1"/>
  <c r="O777" i="1" s="1"/>
  <c r="L879" i="1"/>
  <c r="O879" i="1" s="1"/>
  <c r="L294" i="1"/>
  <c r="O294" i="1" s="1"/>
  <c r="L1322" i="1"/>
  <c r="O1322" i="1" s="1"/>
  <c r="L697" i="1"/>
  <c r="L1418" i="1"/>
  <c r="O1418" i="1" s="1"/>
  <c r="L435" i="1"/>
  <c r="O435" i="1" s="1"/>
  <c r="L1125" i="1"/>
  <c r="O1125" i="1" s="1"/>
  <c r="L1656" i="1"/>
  <c r="O1656" i="1" s="1"/>
  <c r="L1379" i="1"/>
  <c r="O1379" i="1" s="1"/>
  <c r="L269" i="1"/>
  <c r="L43" i="1"/>
  <c r="L1050" i="1"/>
  <c r="L434" i="1"/>
  <c r="L945" i="1"/>
  <c r="L1696" i="1"/>
  <c r="L1141" i="1"/>
  <c r="L729" i="1"/>
  <c r="L1906" i="1"/>
  <c r="L654" i="1"/>
  <c r="O654" i="1" s="1"/>
  <c r="L1804" i="1"/>
  <c r="L984" i="1"/>
  <c r="L187" i="1"/>
  <c r="O187" i="1" s="1"/>
  <c r="L1326" i="1"/>
  <c r="L430" i="1"/>
  <c r="O430" i="1" s="1"/>
  <c r="L1444" i="1"/>
  <c r="L429" i="1"/>
  <c r="O429" i="1" s="1"/>
  <c r="L208" i="1"/>
  <c r="L859" i="1"/>
  <c r="L1241" i="1"/>
  <c r="O1241" i="1" s="1"/>
  <c r="L1491" i="1"/>
  <c r="O1491" i="1" s="1"/>
  <c r="L1384" i="1"/>
  <c r="L1276" i="1"/>
  <c r="O1276" i="1" s="1"/>
  <c r="L204" i="1"/>
  <c r="L1186" i="1"/>
  <c r="O1186" i="1" s="1"/>
  <c r="L1570" i="1"/>
  <c r="L251" i="1"/>
  <c r="O251" i="1" s="1"/>
  <c r="L1279" i="1"/>
  <c r="O1279" i="1" s="1"/>
  <c r="L445" i="1"/>
  <c r="L671" i="1"/>
  <c r="O671" i="1" s="1"/>
  <c r="L1039" i="1"/>
  <c r="O1039" i="1" s="1"/>
  <c r="L283" i="1"/>
  <c r="L1397" i="1"/>
  <c r="L1377" i="1"/>
  <c r="O1377" i="1" s="1"/>
  <c r="L673" i="1"/>
  <c r="L660" i="1"/>
  <c r="L1365" i="1"/>
  <c r="L866" i="1"/>
  <c r="O866" i="1" s="1"/>
  <c r="L109" i="1"/>
  <c r="O109" i="1" s="1"/>
  <c r="L887" i="1"/>
  <c r="O887" i="1" s="1"/>
  <c r="L101" i="1"/>
  <c r="L276" i="1"/>
  <c r="O276" i="1" s="1"/>
  <c r="L1903" i="1"/>
  <c r="O1903" i="1" s="1"/>
  <c r="L963" i="1"/>
  <c r="L1721" i="1"/>
  <c r="L1285" i="1"/>
  <c r="L816" i="1"/>
  <c r="L168" i="1"/>
  <c r="L53" i="1"/>
  <c r="L1354" i="1"/>
  <c r="L1678" i="1"/>
  <c r="L684" i="1"/>
  <c r="O684" i="1" s="1"/>
  <c r="L594" i="1"/>
  <c r="O594" i="1" s="1"/>
  <c r="L815" i="1"/>
  <c r="L1208" i="1"/>
  <c r="L1256" i="1"/>
  <c r="L570" i="1"/>
  <c r="L1619" i="1"/>
  <c r="L1548" i="1"/>
  <c r="L37" i="1"/>
  <c r="L524" i="1"/>
  <c r="L701" i="1"/>
  <c r="O701" i="1" s="1"/>
  <c r="L728" i="1"/>
  <c r="O728" i="1" s="1"/>
  <c r="L881" i="1"/>
  <c r="L1458" i="1"/>
  <c r="O1458" i="1" s="1"/>
  <c r="L1000" i="1"/>
  <c r="O1000" i="1" s="1"/>
  <c r="L546" i="1"/>
  <c r="O546" i="1" s="1"/>
  <c r="L1611" i="1"/>
  <c r="L705" i="1"/>
  <c r="O705" i="1" s="1"/>
  <c r="L1833" i="1"/>
  <c r="O1833" i="1" s="1"/>
  <c r="L10" i="1"/>
  <c r="O10" i="1" s="1"/>
  <c r="L188" i="1"/>
  <c r="O188" i="1" s="1"/>
  <c r="L841" i="1"/>
  <c r="L664" i="1"/>
  <c r="L1551" i="1"/>
  <c r="L534" i="1"/>
  <c r="L1195" i="1"/>
  <c r="O1195" i="1" s="1"/>
  <c r="L1159" i="1"/>
  <c r="O1159" i="1" s="1"/>
  <c r="L1911" i="1"/>
  <c r="L1284" i="1"/>
  <c r="O1284" i="1" s="1"/>
  <c r="L544" i="1"/>
  <c r="O544" i="1" s="1"/>
  <c r="L1287" i="1"/>
  <c r="L548" i="1"/>
  <c r="L209" i="1"/>
  <c r="O209" i="1" s="1"/>
  <c r="L639" i="1"/>
  <c r="O639" i="1" s="1"/>
  <c r="L392" i="1"/>
  <c r="O392" i="1" s="1"/>
  <c r="L1190" i="1"/>
  <c r="L560" i="1"/>
  <c r="L1203" i="1"/>
  <c r="O1203" i="1" s="1"/>
  <c r="L1912" i="1"/>
  <c r="L1230" i="1"/>
  <c r="O1230" i="1" s="1"/>
  <c r="L443" i="1"/>
  <c r="L643" i="1"/>
  <c r="O643" i="1" s="1"/>
  <c r="L1229" i="1"/>
  <c r="L636" i="1"/>
  <c r="O636" i="1" s="1"/>
  <c r="L520" i="1"/>
  <c r="L516" i="1"/>
  <c r="O516" i="1" s="1"/>
  <c r="L1497" i="1"/>
  <c r="L403" i="1"/>
  <c r="O403" i="1" s="1"/>
  <c r="L645" i="1"/>
  <c r="O645" i="1" s="1"/>
  <c r="L1602" i="1"/>
  <c r="L847" i="1"/>
  <c r="L185" i="1"/>
  <c r="L1736" i="1"/>
  <c r="O1736" i="1" s="1"/>
  <c r="L1196" i="1"/>
  <c r="O1196" i="1" s="1"/>
  <c r="L77" i="1"/>
  <c r="O77" i="1" s="1"/>
  <c r="L549" i="1"/>
  <c r="L431" i="1"/>
  <c r="O431" i="1" s="1"/>
  <c r="L460" i="1"/>
  <c r="L641" i="1"/>
  <c r="L1517" i="1"/>
  <c r="L638" i="1"/>
  <c r="O638" i="1" s="1"/>
  <c r="L229" i="1"/>
  <c r="L797" i="1"/>
  <c r="O797" i="1" s="1"/>
  <c r="L267" i="1"/>
  <c r="L1193" i="1"/>
  <c r="O1193" i="1" s="1"/>
  <c r="L79" i="1"/>
  <c r="O79" i="1" s="1"/>
  <c r="L1255" i="1"/>
  <c r="L440" i="1"/>
  <c r="O440" i="1" s="1"/>
  <c r="L1194" i="1"/>
  <c r="L624" i="1"/>
  <c r="L417" i="1"/>
  <c r="L1423" i="1"/>
  <c r="O1423" i="1" s="1"/>
  <c r="L968" i="1"/>
  <c r="L45" i="1"/>
  <c r="L205" i="1"/>
  <c r="L853" i="1"/>
  <c r="L808" i="1"/>
  <c r="O808" i="1" s="1"/>
  <c r="L1198" i="1"/>
  <c r="O1198" i="1" s="1"/>
  <c r="L1496" i="1"/>
  <c r="L1199" i="1"/>
  <c r="L979" i="1"/>
  <c r="O979" i="1" s="1"/>
  <c r="L974" i="1"/>
  <c r="O974" i="1" s="1"/>
  <c r="L385" i="1"/>
  <c r="O385" i="1" s="1"/>
  <c r="L167" i="1"/>
  <c r="L555" i="1"/>
  <c r="L1119" i="1"/>
  <c r="L852" i="1"/>
  <c r="O852" i="1" s="1"/>
  <c r="L1523" i="1"/>
  <c r="L212" i="1"/>
  <c r="O212" i="1" s="1"/>
  <c r="L972" i="1"/>
  <c r="L977" i="1"/>
  <c r="O977" i="1" s="1"/>
  <c r="L1336" i="1"/>
  <c r="O1336" i="1" s="1"/>
  <c r="L647" i="1"/>
  <c r="O647" i="1" s="1"/>
  <c r="L536" i="1"/>
  <c r="L1197" i="1"/>
  <c r="O1197" i="1" s="1"/>
  <c r="L409" i="1"/>
  <c r="O409" i="1" s="1"/>
  <c r="L99" i="1"/>
  <c r="O99" i="1" s="1"/>
  <c r="L1422" i="1"/>
  <c r="L172" i="1"/>
  <c r="O172" i="1" s="1"/>
  <c r="L854" i="1"/>
  <c r="O854" i="1" s="1"/>
  <c r="L407" i="1"/>
  <c r="O407" i="1" s="1"/>
  <c r="L561" i="1"/>
  <c r="L973" i="1"/>
  <c r="L211" i="1"/>
  <c r="L391" i="1"/>
  <c r="L515" i="1"/>
  <c r="L1335" i="1"/>
  <c r="L86" i="1"/>
  <c r="O86" i="1" s="1"/>
  <c r="L1189" i="1"/>
  <c r="L143" i="1"/>
  <c r="L640" i="1"/>
  <c r="L408" i="1"/>
  <c r="O408" i="1" s="1"/>
  <c r="L17" i="1"/>
  <c r="L46" i="1"/>
  <c r="L971" i="1"/>
  <c r="O971" i="1" s="1"/>
  <c r="L365" i="1"/>
  <c r="L78" i="1"/>
  <c r="O78" i="1" s="1"/>
  <c r="L550" i="1"/>
  <c r="O550" i="1" s="1"/>
  <c r="L976" i="1"/>
  <c r="L796" i="1"/>
  <c r="O796" i="1" s="1"/>
  <c r="L642" i="1"/>
  <c r="O642" i="1" s="1"/>
  <c r="L855" i="1"/>
  <c r="O855" i="1" s="1"/>
  <c r="L1225" i="1"/>
  <c r="O1225" i="1" s="1"/>
  <c r="L413" i="1"/>
  <c r="O413" i="1" s="1"/>
  <c r="L964" i="1"/>
  <c r="L719" i="1"/>
  <c r="L1187" i="1"/>
  <c r="O1187" i="1" s="1"/>
  <c r="L545" i="1"/>
  <c r="O545" i="1" s="1"/>
  <c r="L1337" i="1"/>
  <c r="L1627" i="1"/>
  <c r="O1627" i="1" s="1"/>
  <c r="L521" i="1"/>
  <c r="L1188" i="1"/>
  <c r="L965" i="1"/>
  <c r="O965" i="1" s="1"/>
  <c r="L966" i="1"/>
  <c r="L637" i="1"/>
  <c r="L1163" i="1"/>
  <c r="L144" i="1"/>
  <c r="L247" i="1"/>
  <c r="L551" i="1"/>
  <c r="L151" i="1"/>
  <c r="L667" i="1"/>
  <c r="L522" i="1"/>
  <c r="O522" i="1" s="1"/>
  <c r="L382" i="1"/>
  <c r="O382" i="1" s="1"/>
  <c r="L150" i="1"/>
  <c r="O150" i="1" s="1"/>
  <c r="L856" i="1"/>
  <c r="L1432" i="1"/>
  <c r="L383" i="1"/>
  <c r="O383" i="1" s="1"/>
  <c r="L137" i="1"/>
  <c r="L1421" i="1"/>
  <c r="O1421" i="1" s="1"/>
  <c r="L1228" i="1"/>
  <c r="O1228" i="1" s="1"/>
  <c r="L248" i="1"/>
  <c r="O248" i="1" s="1"/>
  <c r="L40" i="1"/>
  <c r="O40" i="1" s="1"/>
  <c r="L514" i="1"/>
  <c r="O514" i="1" s="1"/>
  <c r="L193" i="1"/>
  <c r="L625" i="1"/>
  <c r="L268" i="1"/>
  <c r="L967" i="1"/>
  <c r="O967" i="1" s="1"/>
  <c r="L1226" i="1"/>
  <c r="O1226" i="1" s="1"/>
  <c r="L723" i="1"/>
  <c r="O723" i="1" s="1"/>
  <c r="L1480" i="1"/>
  <c r="O1480" i="1" s="1"/>
  <c r="L1681" i="1"/>
  <c r="L498" i="1"/>
  <c r="O498" i="1" s="1"/>
  <c r="L709" i="1"/>
  <c r="L186" i="1"/>
  <c r="L795" i="1"/>
  <c r="L554" i="1"/>
  <c r="L975" i="1"/>
  <c r="L410" i="1"/>
  <c r="L575" i="1"/>
  <c r="L390" i="1"/>
  <c r="O390" i="1" s="1"/>
  <c r="L402" i="1"/>
  <c r="O402" i="1" s="1"/>
  <c r="L5" i="1"/>
  <c r="L552" i="1"/>
  <c r="L4" i="1"/>
  <c r="L1343" i="1"/>
  <c r="L386" i="1"/>
  <c r="L411" i="1"/>
  <c r="L873" i="1"/>
  <c r="L633" i="1"/>
  <c r="L517" i="1"/>
  <c r="O517" i="1" s="1"/>
  <c r="L153" i="1"/>
  <c r="O153" i="1" s="1"/>
  <c r="L651" i="1"/>
  <c r="L519" i="1"/>
  <c r="L395" i="1"/>
  <c r="O395" i="1" s="1"/>
  <c r="L223" i="1"/>
  <c r="L518" i="1"/>
  <c r="L1201" i="1"/>
  <c r="L384" i="1"/>
  <c r="L1227" i="1"/>
  <c r="O1227" i="1" s="1"/>
  <c r="L1386" i="1"/>
  <c r="O1386" i="1" s="1"/>
  <c r="L535" i="1"/>
  <c r="O535" i="1" s="1"/>
  <c r="L74" i="1"/>
  <c r="L1910" i="1"/>
  <c r="L1191" i="1"/>
  <c r="O1191" i="1" s="1"/>
  <c r="L553" i="1"/>
  <c r="O553" i="1" s="1"/>
  <c r="L389" i="1"/>
  <c r="O389" i="1" s="1"/>
  <c r="L226" i="1"/>
  <c r="L857" i="1"/>
  <c r="O857" i="1" s="1"/>
  <c r="L1202" i="1"/>
  <c r="L646" i="1"/>
  <c r="L387" i="1"/>
  <c r="L1530" i="1"/>
  <c r="O1530" i="1" s="1"/>
  <c r="L388" i="1"/>
  <c r="O388" i="1" s="1"/>
  <c r="L547" i="1"/>
  <c r="O547" i="1" s="1"/>
  <c r="L576" i="1"/>
  <c r="O576" i="1" s="1"/>
  <c r="L907" i="1"/>
  <c r="L1248" i="1"/>
  <c r="O1248" i="1" s="1"/>
  <c r="L644" i="1"/>
  <c r="L206" i="1"/>
  <c r="L225" i="1"/>
  <c r="O225" i="1" s="1"/>
  <c r="L397" i="1"/>
  <c r="L896" i="1"/>
  <c r="L444" i="1"/>
  <c r="O444" i="1" s="1"/>
  <c r="L626" i="1"/>
  <c r="L2" i="1"/>
  <c r="O2" i="1" s="1"/>
  <c r="L1232" i="1"/>
  <c r="M651" i="1" l="1"/>
  <c r="P651" i="1" s="1"/>
  <c r="O651" i="1"/>
  <c r="M966" i="1"/>
  <c r="P966" i="1" s="1"/>
  <c r="O966" i="1"/>
  <c r="M101" i="1"/>
  <c r="P101" i="1" s="1"/>
  <c r="O101" i="1"/>
  <c r="M782" i="1"/>
  <c r="P782" i="1" s="1"/>
  <c r="O782" i="1"/>
  <c r="M1618" i="1"/>
  <c r="P1618" i="1" s="1"/>
  <c r="O1618" i="1"/>
  <c r="M1409" i="1"/>
  <c r="P1409" i="1" s="1"/>
  <c r="O1409" i="1"/>
  <c r="M571" i="1"/>
  <c r="P571" i="1" s="1"/>
  <c r="O571" i="1"/>
  <c r="M1528" i="1"/>
  <c r="P1528" i="1" s="1"/>
  <c r="O1528" i="1"/>
  <c r="M761" i="1"/>
  <c r="P761" i="1" s="1"/>
  <c r="O761" i="1"/>
  <c r="M1402" i="1"/>
  <c r="P1402" i="1" s="1"/>
  <c r="O1402" i="1"/>
  <c r="M1635" i="1"/>
  <c r="P1635" i="1" s="1"/>
  <c r="O1635" i="1"/>
  <c r="M959" i="1"/>
  <c r="P959" i="1" s="1"/>
  <c r="O959" i="1"/>
  <c r="M757" i="1"/>
  <c r="P757" i="1" s="1"/>
  <c r="O757" i="1"/>
  <c r="M331" i="1"/>
  <c r="P331" i="1" s="1"/>
  <c r="O331" i="1"/>
  <c r="M1522" i="1"/>
  <c r="P1522" i="1" s="1"/>
  <c r="O1522" i="1"/>
  <c r="M1671" i="1"/>
  <c r="P1671" i="1" s="1"/>
  <c r="O1671" i="1"/>
  <c r="M98" i="1"/>
  <c r="P98" i="1" s="1"/>
  <c r="O98" i="1"/>
  <c r="M1099" i="1"/>
  <c r="P1099" i="1" s="1"/>
  <c r="O1099" i="1"/>
  <c r="M1069" i="1"/>
  <c r="P1069" i="1" s="1"/>
  <c r="O1069" i="1"/>
  <c r="M171" i="1"/>
  <c r="P171" i="1" s="1"/>
  <c r="O171" i="1"/>
  <c r="M1495" i="1"/>
  <c r="P1495" i="1" s="1"/>
  <c r="O1495" i="1"/>
  <c r="M1123" i="1"/>
  <c r="P1123" i="1" s="1"/>
  <c r="O1123" i="1"/>
  <c r="M552" i="1"/>
  <c r="P552" i="1" s="1"/>
  <c r="O552" i="1"/>
  <c r="M667" i="1"/>
  <c r="P667" i="1" s="1"/>
  <c r="O667" i="1"/>
  <c r="M964" i="1"/>
  <c r="P964" i="1" s="1"/>
  <c r="O964" i="1"/>
  <c r="M1189" i="1"/>
  <c r="P1189" i="1" s="1"/>
  <c r="O1189" i="1"/>
  <c r="M555" i="1"/>
  <c r="P555" i="1" s="1"/>
  <c r="O555" i="1"/>
  <c r="M1194" i="1"/>
  <c r="P1194" i="1" s="1"/>
  <c r="O1194" i="1"/>
  <c r="M520" i="1"/>
  <c r="P520" i="1" s="1"/>
  <c r="O520" i="1"/>
  <c r="M560" i="1"/>
  <c r="P560" i="1" s="1"/>
  <c r="O560" i="1"/>
  <c r="M881" i="1"/>
  <c r="P881" i="1" s="1"/>
  <c r="O881" i="1"/>
  <c r="M1256" i="1"/>
  <c r="P1256" i="1" s="1"/>
  <c r="O1256" i="1"/>
  <c r="M168" i="1"/>
  <c r="P168" i="1" s="1"/>
  <c r="O168" i="1"/>
  <c r="M283" i="1"/>
  <c r="P283" i="1" s="1"/>
  <c r="O283" i="1"/>
  <c r="M204" i="1"/>
  <c r="P204" i="1" s="1"/>
  <c r="O204" i="1"/>
  <c r="M1444" i="1"/>
  <c r="P1444" i="1" s="1"/>
  <c r="O1444" i="1"/>
  <c r="M729" i="1"/>
  <c r="P729" i="1" s="1"/>
  <c r="O729" i="1"/>
  <c r="M1165" i="1"/>
  <c r="P1165" i="1" s="1"/>
  <c r="O1165" i="1"/>
  <c r="M1644" i="1"/>
  <c r="P1644" i="1" s="1"/>
  <c r="O1644" i="1"/>
  <c r="M1151" i="1"/>
  <c r="P1151" i="1" s="1"/>
  <c r="O1151" i="1"/>
  <c r="M499" i="1"/>
  <c r="P499" i="1" s="1"/>
  <c r="O499" i="1"/>
  <c r="M736" i="1"/>
  <c r="P736" i="1" s="1"/>
  <c r="O736" i="1"/>
  <c r="M878" i="1"/>
  <c r="P878" i="1" s="1"/>
  <c r="O878" i="1"/>
  <c r="M362" i="1"/>
  <c r="P362" i="1" s="1"/>
  <c r="O362" i="1"/>
  <c r="M228" i="1"/>
  <c r="P228" i="1" s="1"/>
  <c r="O228" i="1"/>
  <c r="M1355" i="1"/>
  <c r="P1355" i="1" s="1"/>
  <c r="O1355" i="1"/>
  <c r="M1666" i="1"/>
  <c r="P1666" i="1" s="1"/>
  <c r="O1666" i="1"/>
  <c r="M691" i="1"/>
  <c r="P691" i="1" s="1"/>
  <c r="O691" i="1"/>
  <c r="M958" i="1"/>
  <c r="P958" i="1" s="1"/>
  <c r="O958" i="1"/>
  <c r="M1338" i="1"/>
  <c r="P1338" i="1" s="1"/>
  <c r="O1338" i="1"/>
  <c r="M1797" i="1"/>
  <c r="P1797" i="1" s="1"/>
  <c r="O1797" i="1"/>
  <c r="M1128" i="1"/>
  <c r="P1128" i="1" s="1"/>
  <c r="O1128" i="1"/>
  <c r="M1068" i="1"/>
  <c r="P1068" i="1" s="1"/>
  <c r="O1068" i="1"/>
  <c r="M459" i="1"/>
  <c r="P459" i="1" s="1"/>
  <c r="O459" i="1"/>
  <c r="M653" i="1"/>
  <c r="P653" i="1" s="1"/>
  <c r="O653" i="1"/>
  <c r="M601" i="1"/>
  <c r="P601" i="1" s="1"/>
  <c r="O601" i="1"/>
  <c r="M1253" i="1"/>
  <c r="P1253" i="1" s="1"/>
  <c r="O1253" i="1"/>
  <c r="M1134" i="1"/>
  <c r="P1134" i="1" s="1"/>
  <c r="O1134" i="1"/>
  <c r="M1216" i="1"/>
  <c r="P1216" i="1" s="1"/>
  <c r="O1216" i="1"/>
  <c r="M1756" i="1"/>
  <c r="P1756" i="1" s="1"/>
  <c r="O1756" i="1"/>
  <c r="M232" i="1"/>
  <c r="P232" i="1" s="1"/>
  <c r="O232" i="1"/>
  <c r="M540" i="1"/>
  <c r="P540" i="1" s="1"/>
  <c r="O540" i="1"/>
  <c r="M121" i="1"/>
  <c r="P121" i="1" s="1"/>
  <c r="O121" i="1"/>
  <c r="M378" i="1"/>
  <c r="P378" i="1" s="1"/>
  <c r="O378" i="1"/>
  <c r="M1581" i="1"/>
  <c r="P1581" i="1" s="1"/>
  <c r="O1581" i="1"/>
  <c r="M379" i="1"/>
  <c r="P379" i="1" s="1"/>
  <c r="O379" i="1"/>
  <c r="M607" i="1"/>
  <c r="P607" i="1" s="1"/>
  <c r="O607" i="1"/>
  <c r="M1140" i="1"/>
  <c r="P1140" i="1" s="1"/>
  <c r="O1140" i="1"/>
  <c r="M742" i="1"/>
  <c r="P742" i="1" s="1"/>
  <c r="O742" i="1"/>
  <c r="M991" i="1"/>
  <c r="P991" i="1" s="1"/>
  <c r="O991" i="1"/>
  <c r="M1005" i="1"/>
  <c r="P1005" i="1" s="1"/>
  <c r="O1005" i="1"/>
  <c r="M1637" i="1"/>
  <c r="P1637" i="1" s="1"/>
  <c r="O1637" i="1"/>
  <c r="M1366" i="1"/>
  <c r="P1366" i="1" s="1"/>
  <c r="O1366" i="1"/>
  <c r="M1144" i="1"/>
  <c r="P1144" i="1" s="1"/>
  <c r="O1144" i="1"/>
  <c r="M1074" i="1"/>
  <c r="P1074" i="1" s="1"/>
  <c r="O1074" i="1"/>
  <c r="M621" i="1"/>
  <c r="P621" i="1" s="1"/>
  <c r="O621" i="1"/>
  <c r="M962" i="1"/>
  <c r="P962" i="1" s="1"/>
  <c r="O962" i="1"/>
  <c r="M1542" i="1"/>
  <c r="P1542" i="1" s="1"/>
  <c r="O1542" i="1"/>
  <c r="M1628" i="1"/>
  <c r="P1628" i="1" s="1"/>
  <c r="O1628" i="1"/>
  <c r="M1431" i="1"/>
  <c r="P1431" i="1" s="1"/>
  <c r="O1431" i="1"/>
  <c r="M1701" i="1"/>
  <c r="P1701" i="1" s="1"/>
  <c r="O1701" i="1"/>
  <c r="M986" i="1"/>
  <c r="P986" i="1" s="1"/>
  <c r="O986" i="1"/>
  <c r="M1470" i="1"/>
  <c r="P1470" i="1" s="1"/>
  <c r="O1470" i="1"/>
  <c r="M928" i="1"/>
  <c r="P928" i="1" s="1"/>
  <c r="O928" i="1"/>
  <c r="M246" i="1"/>
  <c r="P246" i="1" s="1"/>
  <c r="O246" i="1"/>
  <c r="M699" i="1"/>
  <c r="P699" i="1" s="1"/>
  <c r="O699" i="1"/>
  <c r="M1595" i="1"/>
  <c r="P1595" i="1" s="1"/>
  <c r="O1595" i="1"/>
  <c r="M1705" i="1"/>
  <c r="P1705" i="1" s="1"/>
  <c r="O1705" i="1"/>
  <c r="M1546" i="1"/>
  <c r="P1546" i="1" s="1"/>
  <c r="O1546" i="1"/>
  <c r="M921" i="1"/>
  <c r="P921" i="1" s="1"/>
  <c r="O921" i="1"/>
  <c r="M1824" i="1"/>
  <c r="P1824" i="1" s="1"/>
  <c r="O1824" i="1"/>
  <c r="M999" i="1"/>
  <c r="P999" i="1" s="1"/>
  <c r="O999" i="1"/>
  <c r="M1533" i="1"/>
  <c r="P1533" i="1" s="1"/>
  <c r="O1533" i="1"/>
  <c r="M1748" i="1"/>
  <c r="P1748" i="1" s="1"/>
  <c r="O1748" i="1"/>
  <c r="M1839" i="1"/>
  <c r="P1839" i="1" s="1"/>
  <c r="O1839" i="1"/>
  <c r="M1152" i="1"/>
  <c r="P1152" i="1" s="1"/>
  <c r="O1152" i="1"/>
  <c r="M207" i="1"/>
  <c r="P207" i="1" s="1"/>
  <c r="O207" i="1"/>
  <c r="M588" i="1"/>
  <c r="P588" i="1" s="1"/>
  <c r="O588" i="1"/>
  <c r="M1776" i="1"/>
  <c r="P1776" i="1" s="1"/>
  <c r="O1776" i="1"/>
  <c r="M264" i="1"/>
  <c r="P264" i="1" s="1"/>
  <c r="O264" i="1"/>
  <c r="M1290" i="1"/>
  <c r="P1290" i="1" s="1"/>
  <c r="O1290" i="1"/>
  <c r="M1699" i="1"/>
  <c r="P1699" i="1" s="1"/>
  <c r="O1699" i="1"/>
  <c r="M1183" i="1"/>
  <c r="P1183" i="1" s="1"/>
  <c r="O1183" i="1"/>
  <c r="M483" i="1"/>
  <c r="P483" i="1" s="1"/>
  <c r="O483" i="1"/>
  <c r="M809" i="1"/>
  <c r="P809" i="1" s="1"/>
  <c r="O809" i="1"/>
  <c r="M1243" i="1"/>
  <c r="P1243" i="1" s="1"/>
  <c r="O1243" i="1"/>
  <c r="M1526" i="1"/>
  <c r="P1526" i="1" s="1"/>
  <c r="O1526" i="1"/>
  <c r="M1236" i="1"/>
  <c r="P1236" i="1" s="1"/>
  <c r="O1236" i="1"/>
  <c r="M1845" i="1"/>
  <c r="P1845" i="1" s="1"/>
  <c r="O1845" i="1"/>
  <c r="M1636" i="1"/>
  <c r="P1636" i="1" s="1"/>
  <c r="O1636" i="1"/>
  <c r="M1683" i="1"/>
  <c r="P1683" i="1" s="1"/>
  <c r="O1683" i="1"/>
  <c r="M88" i="1"/>
  <c r="P88" i="1" s="1"/>
  <c r="O88" i="1"/>
  <c r="M146" i="1"/>
  <c r="P146" i="1" s="1"/>
  <c r="O146" i="1"/>
  <c r="M170" i="1"/>
  <c r="P170" i="1" s="1"/>
  <c r="O170" i="1"/>
  <c r="M372" i="1"/>
  <c r="P372" i="1" s="1"/>
  <c r="O372" i="1"/>
  <c r="M72" i="1"/>
  <c r="P72" i="1" s="1"/>
  <c r="O72" i="1"/>
  <c r="M471" i="1"/>
  <c r="P471" i="1" s="1"/>
  <c r="O471" i="1"/>
  <c r="M147" i="1"/>
  <c r="P147" i="1" s="1"/>
  <c r="O147" i="1"/>
  <c r="M1048" i="1"/>
  <c r="P1048" i="1" s="1"/>
  <c r="O1048" i="1"/>
  <c r="M400" i="1"/>
  <c r="P400" i="1" s="1"/>
  <c r="O400" i="1"/>
  <c r="M311" i="1"/>
  <c r="P311" i="1" s="1"/>
  <c r="O311" i="1"/>
  <c r="M532" i="1"/>
  <c r="P532" i="1" s="1"/>
  <c r="O532" i="1"/>
  <c r="M1514" i="1"/>
  <c r="P1514" i="1" s="1"/>
  <c r="O1514" i="1"/>
  <c r="M510" i="1"/>
  <c r="P510" i="1" s="1"/>
  <c r="O510" i="1"/>
  <c r="M1087" i="1"/>
  <c r="P1087" i="1" s="1"/>
  <c r="O1087" i="1"/>
  <c r="M718" i="1"/>
  <c r="P718" i="1" s="1"/>
  <c r="O718" i="1"/>
  <c r="M779" i="1"/>
  <c r="P779" i="1" s="1"/>
  <c r="O779" i="1"/>
  <c r="M582" i="1"/>
  <c r="P582" i="1" s="1"/>
  <c r="O582" i="1"/>
  <c r="M804" i="1"/>
  <c r="P804" i="1" s="1"/>
  <c r="O804" i="1"/>
  <c r="M226" i="1"/>
  <c r="P226" i="1" s="1"/>
  <c r="O226" i="1"/>
  <c r="M795" i="1"/>
  <c r="P795" i="1" s="1"/>
  <c r="O795" i="1"/>
  <c r="M896" i="1"/>
  <c r="P896" i="1" s="1"/>
  <c r="O896" i="1"/>
  <c r="M384" i="1"/>
  <c r="P384" i="1" s="1"/>
  <c r="O384" i="1"/>
  <c r="M5" i="1"/>
  <c r="P5" i="1" s="1"/>
  <c r="O5" i="1"/>
  <c r="M186" i="1"/>
  <c r="P186" i="1" s="1"/>
  <c r="O186" i="1"/>
  <c r="M268" i="1"/>
  <c r="P268" i="1" s="1"/>
  <c r="O268" i="1"/>
  <c r="M137" i="1"/>
  <c r="P137" i="1" s="1"/>
  <c r="O137" i="1"/>
  <c r="M151" i="1"/>
  <c r="P151" i="1" s="1"/>
  <c r="O151" i="1"/>
  <c r="M1188" i="1"/>
  <c r="P1188" i="1" s="1"/>
  <c r="O1188" i="1"/>
  <c r="M365" i="1"/>
  <c r="P365" i="1" s="1"/>
  <c r="O365" i="1"/>
  <c r="M167" i="1"/>
  <c r="P167" i="1" s="1"/>
  <c r="O167" i="1"/>
  <c r="M853" i="1"/>
  <c r="P853" i="1" s="1"/>
  <c r="O853" i="1"/>
  <c r="M1517" i="1"/>
  <c r="P1517" i="1" s="1"/>
  <c r="O1517" i="1"/>
  <c r="M185" i="1"/>
  <c r="P185" i="1" s="1"/>
  <c r="O185" i="1"/>
  <c r="M1190" i="1"/>
  <c r="P1190" i="1" s="1"/>
  <c r="O1190" i="1"/>
  <c r="M1911" i="1"/>
  <c r="P1911" i="1" s="1"/>
  <c r="O1911" i="1"/>
  <c r="M1208" i="1"/>
  <c r="P1208" i="1" s="1"/>
  <c r="O1208" i="1"/>
  <c r="M816" i="1"/>
  <c r="P816" i="1" s="1"/>
  <c r="O816" i="1"/>
  <c r="M1141" i="1"/>
  <c r="P1141" i="1" s="1"/>
  <c r="O1141" i="1"/>
  <c r="M1029" i="1"/>
  <c r="P1029" i="1" s="1"/>
  <c r="O1029" i="1"/>
  <c r="M127" i="1"/>
  <c r="P127" i="1" s="1"/>
  <c r="O127" i="1"/>
  <c r="M354" i="1"/>
  <c r="P354" i="1" s="1"/>
  <c r="O354" i="1"/>
  <c r="M1481" i="1"/>
  <c r="P1481" i="1" s="1"/>
  <c r="O1481" i="1"/>
  <c r="M773" i="1"/>
  <c r="P773" i="1" s="1"/>
  <c r="O773" i="1"/>
  <c r="M114" i="1"/>
  <c r="P114" i="1" s="1"/>
  <c r="O114" i="1"/>
  <c r="M22" i="1"/>
  <c r="P22" i="1" s="1"/>
  <c r="O22" i="1"/>
  <c r="M1781" i="1"/>
  <c r="P1781" i="1" s="1"/>
  <c r="O1781" i="1"/>
  <c r="M1181" i="1"/>
  <c r="P1181" i="1" s="1"/>
  <c r="O1181" i="1"/>
  <c r="M1826" i="1"/>
  <c r="P1826" i="1" s="1"/>
  <c r="O1826" i="1"/>
  <c r="M724" i="1"/>
  <c r="P724" i="1" s="1"/>
  <c r="O724" i="1"/>
  <c r="M1891" i="1"/>
  <c r="P1891" i="1" s="1"/>
  <c r="O1891" i="1"/>
  <c r="M1653" i="1"/>
  <c r="P1653" i="1" s="1"/>
  <c r="O1653" i="1"/>
  <c r="M1277" i="1"/>
  <c r="P1277" i="1" s="1"/>
  <c r="O1277" i="1"/>
  <c r="M374" i="1"/>
  <c r="P374" i="1" s="1"/>
  <c r="O374" i="1"/>
  <c r="M744" i="1"/>
  <c r="P744" i="1" s="1"/>
  <c r="O744" i="1"/>
  <c r="M1126" i="1"/>
  <c r="P1126" i="1" s="1"/>
  <c r="O1126" i="1"/>
  <c r="M956" i="1"/>
  <c r="P956" i="1" s="1"/>
  <c r="O956" i="1"/>
  <c r="M332" i="1"/>
  <c r="P332" i="1" s="1"/>
  <c r="O332" i="1"/>
  <c r="M1469" i="1"/>
  <c r="P1469" i="1" s="1"/>
  <c r="O1469" i="1"/>
  <c r="M1685" i="1"/>
  <c r="P1685" i="1" s="1"/>
  <c r="O1685" i="1"/>
  <c r="M256" i="1"/>
  <c r="P256" i="1" s="1"/>
  <c r="O256" i="1"/>
  <c r="M1148" i="1"/>
  <c r="P1148" i="1" s="1"/>
  <c r="O1148" i="1"/>
  <c r="M817" i="1"/>
  <c r="P817" i="1" s="1"/>
  <c r="O817" i="1"/>
  <c r="M1440" i="1"/>
  <c r="P1440" i="1" s="1"/>
  <c r="O1440" i="1"/>
  <c r="M136" i="1"/>
  <c r="P136" i="1" s="1"/>
  <c r="O136" i="1"/>
  <c r="M995" i="1"/>
  <c r="P995" i="1" s="1"/>
  <c r="O995" i="1"/>
  <c r="M687" i="1"/>
  <c r="P687" i="1" s="1"/>
  <c r="O687" i="1"/>
  <c r="M1761" i="1"/>
  <c r="P1761" i="1" s="1"/>
  <c r="O1761" i="1"/>
  <c r="M1352" i="1"/>
  <c r="P1352" i="1" s="1"/>
  <c r="O1352" i="1"/>
  <c r="M1450" i="1"/>
  <c r="P1450" i="1" s="1"/>
  <c r="O1450" i="1"/>
  <c r="M1578" i="1"/>
  <c r="P1578" i="1" s="1"/>
  <c r="O1578" i="1"/>
  <c r="M1565" i="1"/>
  <c r="P1565" i="1" s="1"/>
  <c r="O1565" i="1"/>
  <c r="M763" i="1"/>
  <c r="P763" i="1" s="1"/>
  <c r="O763" i="1"/>
  <c r="M1263" i="1"/>
  <c r="P1263" i="1" s="1"/>
  <c r="O1263" i="1"/>
  <c r="M1782" i="1"/>
  <c r="P1782" i="1" s="1"/>
  <c r="O1782" i="1"/>
  <c r="M760" i="1"/>
  <c r="P760" i="1" s="1"/>
  <c r="O760" i="1"/>
  <c r="M884" i="1"/>
  <c r="P884" i="1" s="1"/>
  <c r="O884" i="1"/>
  <c r="M819" i="1"/>
  <c r="P819" i="1" s="1"/>
  <c r="O819" i="1"/>
  <c r="M299" i="1"/>
  <c r="P299" i="1" s="1"/>
  <c r="O299" i="1"/>
  <c r="M1381" i="1"/>
  <c r="P1381" i="1" s="1"/>
  <c r="O1381" i="1"/>
  <c r="M336" i="1"/>
  <c r="P336" i="1" s="1"/>
  <c r="O336" i="1"/>
  <c r="M1513" i="1"/>
  <c r="P1513" i="1" s="1"/>
  <c r="O1513" i="1"/>
  <c r="M589" i="1"/>
  <c r="P589" i="1" s="1"/>
  <c r="O589" i="1"/>
  <c r="M1512" i="1"/>
  <c r="P1512" i="1" s="1"/>
  <c r="O1512" i="1"/>
  <c r="M50" i="1"/>
  <c r="P50" i="1" s="1"/>
  <c r="O50" i="1"/>
  <c r="M992" i="1"/>
  <c r="P992" i="1" s="1"/>
  <c r="O992" i="1"/>
  <c r="M1672" i="1"/>
  <c r="P1672" i="1" s="1"/>
  <c r="O1672" i="1"/>
  <c r="M1739" i="1"/>
  <c r="P1739" i="1" s="1"/>
  <c r="O1739" i="1"/>
  <c r="M1349" i="1"/>
  <c r="P1349" i="1" s="1"/>
  <c r="O1349" i="1"/>
  <c r="M1825" i="1"/>
  <c r="P1825" i="1" s="1"/>
  <c r="O1825" i="1"/>
  <c r="M359" i="1"/>
  <c r="P359" i="1" s="1"/>
  <c r="O359" i="1"/>
  <c r="M1890" i="1"/>
  <c r="P1890" i="1" s="1"/>
  <c r="O1890" i="1"/>
  <c r="M1821" i="1"/>
  <c r="P1821" i="1" s="1"/>
  <c r="O1821" i="1"/>
  <c r="M1273" i="1"/>
  <c r="P1273" i="1" s="1"/>
  <c r="O1273" i="1"/>
  <c r="M281" i="1"/>
  <c r="P281" i="1" s="1"/>
  <c r="O281" i="1"/>
  <c r="M1265" i="1"/>
  <c r="P1265" i="1" s="1"/>
  <c r="O1265" i="1"/>
  <c r="M1557" i="1"/>
  <c r="P1557" i="1" s="1"/>
  <c r="O1557" i="1"/>
  <c r="M7" i="1"/>
  <c r="P7" i="1" s="1"/>
  <c r="O7" i="1"/>
  <c r="M468" i="1"/>
  <c r="P468" i="1" s="1"/>
  <c r="O468" i="1"/>
  <c r="M656" i="1"/>
  <c r="P656" i="1" s="1"/>
  <c r="O656" i="1"/>
  <c r="M1315" i="1"/>
  <c r="P1315" i="1" s="1"/>
  <c r="O1315" i="1"/>
  <c r="M910" i="1"/>
  <c r="P910" i="1" s="1"/>
  <c r="O910" i="1"/>
  <c r="M700" i="1"/>
  <c r="P700" i="1" s="1"/>
  <c r="O700" i="1"/>
  <c r="M1095" i="1"/>
  <c r="P1095" i="1" s="1"/>
  <c r="O1095" i="1"/>
  <c r="M650" i="1"/>
  <c r="P650" i="1" s="1"/>
  <c r="O650" i="1"/>
  <c r="M1217" i="1"/>
  <c r="P1217" i="1" s="1"/>
  <c r="O1217" i="1"/>
  <c r="M661" i="1"/>
  <c r="P661" i="1" s="1"/>
  <c r="O661" i="1"/>
  <c r="M1004" i="1"/>
  <c r="P1004" i="1" s="1"/>
  <c r="O1004" i="1"/>
  <c r="M508" i="1"/>
  <c r="P508" i="1" s="1"/>
  <c r="O508" i="1"/>
  <c r="M1479" i="1"/>
  <c r="P1479" i="1" s="1"/>
  <c r="O1479" i="1"/>
  <c r="M1819" i="1"/>
  <c r="P1819" i="1" s="1"/>
  <c r="O1819" i="1"/>
  <c r="M1831" i="1"/>
  <c r="P1831" i="1" s="1"/>
  <c r="O1831" i="1"/>
  <c r="M1758" i="1"/>
  <c r="P1758" i="1" s="1"/>
  <c r="O1758" i="1"/>
  <c r="M1805" i="1"/>
  <c r="P1805" i="1" s="1"/>
  <c r="O1805" i="1"/>
  <c r="M326" i="1"/>
  <c r="P326" i="1" s="1"/>
  <c r="O326" i="1"/>
  <c r="M628" i="1"/>
  <c r="P628" i="1" s="1"/>
  <c r="O628" i="1"/>
  <c r="M1604" i="1"/>
  <c r="P1604" i="1" s="1"/>
  <c r="O1604" i="1"/>
  <c r="M1760" i="1"/>
  <c r="P1760" i="1" s="1"/>
  <c r="O1760" i="1"/>
  <c r="M1609" i="1"/>
  <c r="P1609" i="1" s="1"/>
  <c r="O1609" i="1"/>
  <c r="M1724" i="1"/>
  <c r="P1724" i="1" s="1"/>
  <c r="O1724" i="1"/>
  <c r="M82" i="1"/>
  <c r="P82" i="1" s="1"/>
  <c r="O82" i="1"/>
  <c r="M1309" i="1"/>
  <c r="P1309" i="1" s="1"/>
  <c r="O1309" i="1"/>
  <c r="M357" i="1"/>
  <c r="P357" i="1" s="1"/>
  <c r="O357" i="1"/>
  <c r="M1524" i="1"/>
  <c r="P1524" i="1" s="1"/>
  <c r="O1524" i="1"/>
  <c r="M1291" i="1"/>
  <c r="P1291" i="1" s="1"/>
  <c r="O1291" i="1"/>
  <c r="M1032" i="1"/>
  <c r="P1032" i="1" s="1"/>
  <c r="O1032" i="1"/>
  <c r="M321" i="1"/>
  <c r="P321" i="1" s="1"/>
  <c r="O321" i="1"/>
  <c r="M4" i="1"/>
  <c r="P4" i="1" s="1"/>
  <c r="O4" i="1"/>
  <c r="M624" i="1"/>
  <c r="P624" i="1" s="1"/>
  <c r="O624" i="1"/>
  <c r="M841" i="1"/>
  <c r="P841" i="1" s="1"/>
  <c r="O841" i="1"/>
  <c r="M1397" i="1"/>
  <c r="P1397" i="1" s="1"/>
  <c r="O1397" i="1"/>
  <c r="M191" i="1"/>
  <c r="P191" i="1" s="1"/>
  <c r="O191" i="1"/>
  <c r="M731" i="1"/>
  <c r="P731" i="1" s="1"/>
  <c r="O731" i="1"/>
  <c r="M1632" i="1"/>
  <c r="P1632" i="1" s="1"/>
  <c r="O1632" i="1"/>
  <c r="M696" i="1"/>
  <c r="P696" i="1" s="1"/>
  <c r="O696" i="1"/>
  <c r="M1798" i="1"/>
  <c r="P1798" i="1" s="1"/>
  <c r="O1798" i="1"/>
  <c r="M1034" i="1"/>
  <c r="P1034" i="1" s="1"/>
  <c r="O1034" i="1"/>
  <c r="M424" i="1"/>
  <c r="P424" i="1" s="1"/>
  <c r="O424" i="1"/>
  <c r="M996" i="1"/>
  <c r="P996" i="1" s="1"/>
  <c r="O996" i="1"/>
  <c r="M1780" i="1"/>
  <c r="P1780" i="1" s="1"/>
  <c r="O1780" i="1"/>
  <c r="M935" i="1"/>
  <c r="P935" i="1" s="1"/>
  <c r="O935" i="1"/>
  <c r="M258" i="1"/>
  <c r="P258" i="1" s="1"/>
  <c r="O258" i="1"/>
  <c r="M501" i="1"/>
  <c r="P501" i="1" s="1"/>
  <c r="O501" i="1"/>
  <c r="M1777" i="1"/>
  <c r="P1777" i="1" s="1"/>
  <c r="O1777" i="1"/>
  <c r="M580" i="1"/>
  <c r="P580" i="1" s="1"/>
  <c r="O580" i="1"/>
  <c r="M942" i="1"/>
  <c r="P942" i="1" s="1"/>
  <c r="O942" i="1"/>
  <c r="M1201" i="1"/>
  <c r="P1201" i="1" s="1"/>
  <c r="O1201" i="1"/>
  <c r="M625" i="1"/>
  <c r="P625" i="1" s="1"/>
  <c r="O625" i="1"/>
  <c r="M551" i="1"/>
  <c r="P551" i="1" s="1"/>
  <c r="O551" i="1"/>
  <c r="M1335" i="1"/>
  <c r="P1335" i="1" s="1"/>
  <c r="O1335" i="1"/>
  <c r="M205" i="1"/>
  <c r="P205" i="1" s="1"/>
  <c r="O205" i="1"/>
  <c r="M641" i="1"/>
  <c r="P641" i="1" s="1"/>
  <c r="O641" i="1"/>
  <c r="M1229" i="1"/>
  <c r="P1229" i="1" s="1"/>
  <c r="O1229" i="1"/>
  <c r="M815" i="1"/>
  <c r="P815" i="1" s="1"/>
  <c r="O815" i="1"/>
  <c r="M1285" i="1"/>
  <c r="P1285" i="1" s="1"/>
  <c r="O1285" i="1"/>
  <c r="M1384" i="1"/>
  <c r="P1384" i="1" s="1"/>
  <c r="O1384" i="1"/>
  <c r="M1326" i="1"/>
  <c r="P1326" i="1" s="1"/>
  <c r="O1326" i="1"/>
  <c r="M1696" i="1"/>
  <c r="P1696" i="1" s="1"/>
  <c r="O1696" i="1"/>
  <c r="M1521" i="1"/>
  <c r="P1521" i="1" s="1"/>
  <c r="O1521" i="1"/>
  <c r="M774" i="1"/>
  <c r="P774" i="1" s="1"/>
  <c r="O774" i="1"/>
  <c r="M1545" i="1"/>
  <c r="P1545" i="1" s="1"/>
  <c r="O1545" i="1"/>
  <c r="M686" i="1"/>
  <c r="P686" i="1" s="1"/>
  <c r="O686" i="1"/>
  <c r="M1051" i="1"/>
  <c r="P1051" i="1" s="1"/>
  <c r="O1051" i="1"/>
  <c r="M569" i="1"/>
  <c r="P569" i="1" s="1"/>
  <c r="O569" i="1"/>
  <c r="M484" i="1"/>
  <c r="P484" i="1" s="1"/>
  <c r="O484" i="1"/>
  <c r="M1779" i="1"/>
  <c r="P1779" i="1" s="1"/>
  <c r="O1779" i="1"/>
  <c r="M1502" i="1"/>
  <c r="P1502" i="1" s="1"/>
  <c r="O1502" i="1"/>
  <c r="M1670" i="1"/>
  <c r="P1670" i="1" s="1"/>
  <c r="O1670" i="1"/>
  <c r="M1788" i="1"/>
  <c r="P1788" i="1" s="1"/>
  <c r="O1788" i="1"/>
  <c r="M1468" i="1"/>
  <c r="P1468" i="1" s="1"/>
  <c r="O1468" i="1"/>
  <c r="M1634" i="1"/>
  <c r="P1634" i="1" s="1"/>
  <c r="O1634" i="1"/>
  <c r="M846" i="1"/>
  <c r="P846" i="1" s="1"/>
  <c r="O846" i="1"/>
  <c r="M1317" i="1"/>
  <c r="P1317" i="1" s="1"/>
  <c r="O1317" i="1"/>
  <c r="M118" i="1"/>
  <c r="P118" i="1" s="1"/>
  <c r="O118" i="1"/>
  <c r="M1038" i="1"/>
  <c r="P1038" i="1" s="1"/>
  <c r="O1038" i="1"/>
  <c r="M1031" i="1"/>
  <c r="P1031" i="1" s="1"/>
  <c r="O1031" i="1"/>
  <c r="M1184" i="1"/>
  <c r="P1184" i="1" s="1"/>
  <c r="O1184" i="1"/>
  <c r="M1065" i="1"/>
  <c r="P1065" i="1" s="1"/>
  <c r="O1065" i="1"/>
  <c r="M1638" i="1"/>
  <c r="P1638" i="1" s="1"/>
  <c r="O1638" i="1"/>
  <c r="M727" i="1"/>
  <c r="P727" i="1" s="1"/>
  <c r="O727" i="1"/>
  <c r="M1586" i="1"/>
  <c r="P1586" i="1" s="1"/>
  <c r="O1586" i="1"/>
  <c r="M1408" i="1"/>
  <c r="P1408" i="1" s="1"/>
  <c r="O1408" i="1"/>
  <c r="M1661" i="1"/>
  <c r="P1661" i="1" s="1"/>
  <c r="O1661" i="1"/>
  <c r="M1629" i="1"/>
  <c r="P1629" i="1" s="1"/>
  <c r="O1629" i="1"/>
  <c r="M94" i="1"/>
  <c r="P94" i="1" s="1"/>
  <c r="O94" i="1"/>
  <c r="M1147" i="1"/>
  <c r="P1147" i="1" s="1"/>
  <c r="O1147" i="1"/>
  <c r="M1073" i="1"/>
  <c r="P1073" i="1" s="1"/>
  <c r="O1073" i="1"/>
  <c r="M494" i="1"/>
  <c r="P494" i="1" s="1"/>
  <c r="O494" i="1"/>
  <c r="M715" i="1"/>
  <c r="P715" i="1" s="1"/>
  <c r="O715" i="1"/>
  <c r="M465" i="1"/>
  <c r="P465" i="1" s="1"/>
  <c r="O465" i="1"/>
  <c r="M1351" i="1"/>
  <c r="P1351" i="1" s="1"/>
  <c r="O1351" i="1"/>
  <c r="M1442" i="1"/>
  <c r="P1442" i="1" s="1"/>
  <c r="O1442" i="1"/>
  <c r="M1382" i="1"/>
  <c r="P1382" i="1" s="1"/>
  <c r="O1382" i="1"/>
  <c r="M1534" i="1"/>
  <c r="P1534" i="1" s="1"/>
  <c r="O1534" i="1"/>
  <c r="M756" i="1"/>
  <c r="P756" i="1" s="1"/>
  <c r="O756" i="1"/>
  <c r="M530" i="1"/>
  <c r="P530" i="1" s="1"/>
  <c r="O530" i="1"/>
  <c r="M1001" i="1"/>
  <c r="P1001" i="1" s="1"/>
  <c r="O1001" i="1"/>
  <c r="M462" i="1"/>
  <c r="P462" i="1" s="1"/>
  <c r="O462" i="1"/>
  <c r="M838" i="1"/>
  <c r="P838" i="1" s="1"/>
  <c r="O838" i="1"/>
  <c r="M648" i="1"/>
  <c r="P648" i="1" s="1"/>
  <c r="O648" i="1"/>
  <c r="M355" i="1"/>
  <c r="P355" i="1" s="1"/>
  <c r="O355" i="1"/>
  <c r="M595" i="1"/>
  <c r="P595" i="1" s="1"/>
  <c r="O595" i="1"/>
  <c r="M312" i="1"/>
  <c r="P312" i="1" s="1"/>
  <c r="O312" i="1"/>
  <c r="M1463" i="1"/>
  <c r="P1463" i="1" s="1"/>
  <c r="O1463" i="1"/>
  <c r="M1047" i="1"/>
  <c r="P1047" i="1" s="1"/>
  <c r="O1047" i="1"/>
  <c r="M108" i="1"/>
  <c r="P108" i="1" s="1"/>
  <c r="O108" i="1"/>
  <c r="M1035" i="1"/>
  <c r="P1035" i="1" s="1"/>
  <c r="O1035" i="1"/>
  <c r="M758" i="1"/>
  <c r="P758" i="1" s="1"/>
  <c r="O758" i="1"/>
  <c r="M1645" i="1"/>
  <c r="P1645" i="1" s="1"/>
  <c r="O1645" i="1"/>
  <c r="M985" i="1"/>
  <c r="P985" i="1" s="1"/>
  <c r="O985" i="1"/>
  <c r="M1249" i="1"/>
  <c r="P1249" i="1" s="1"/>
  <c r="O1249" i="1"/>
  <c r="M613" i="1"/>
  <c r="P613" i="1" s="1"/>
  <c r="O613" i="1"/>
  <c r="M1538" i="1"/>
  <c r="P1538" i="1" s="1"/>
  <c r="O1538" i="1"/>
  <c r="M335" i="1"/>
  <c r="P335" i="1" s="1"/>
  <c r="O335" i="1"/>
  <c r="M1510" i="1"/>
  <c r="P1510" i="1" s="1"/>
  <c r="O1510" i="1"/>
  <c r="M1726" i="1"/>
  <c r="P1726" i="1" s="1"/>
  <c r="O1726" i="1"/>
  <c r="M322" i="1"/>
  <c r="P322" i="1" s="1"/>
  <c r="O322" i="1"/>
  <c r="M117" i="1"/>
  <c r="P117" i="1" s="1"/>
  <c r="O117" i="1"/>
  <c r="M813" i="1"/>
  <c r="P813" i="1" s="1"/>
  <c r="O813" i="1"/>
  <c r="M1563" i="1"/>
  <c r="P1563" i="1" s="1"/>
  <c r="O1563" i="1"/>
  <c r="M457" i="1"/>
  <c r="P457" i="1" s="1"/>
  <c r="O457" i="1"/>
  <c r="M839" i="1"/>
  <c r="P839" i="1" s="1"/>
  <c r="O839" i="1"/>
  <c r="M1083" i="1"/>
  <c r="P1083" i="1" s="1"/>
  <c r="O1083" i="1"/>
  <c r="M1301" i="1"/>
  <c r="P1301" i="1" s="1"/>
  <c r="O1301" i="1"/>
  <c r="M1560" i="1"/>
  <c r="P1560" i="1" s="1"/>
  <c r="O1560" i="1"/>
  <c r="M1154" i="1"/>
  <c r="P1154" i="1" s="1"/>
  <c r="O1154" i="1"/>
  <c r="M314" i="1"/>
  <c r="P314" i="1" s="1"/>
  <c r="O314" i="1"/>
  <c r="M307" i="1"/>
  <c r="P307" i="1" s="1"/>
  <c r="O307" i="1"/>
  <c r="M585" i="1"/>
  <c r="P585" i="1" s="1"/>
  <c r="O585" i="1"/>
  <c r="M567" i="1"/>
  <c r="P567" i="1" s="1"/>
  <c r="O567" i="1"/>
  <c r="M1768" i="1"/>
  <c r="P1768" i="1" s="1"/>
  <c r="O1768" i="1"/>
  <c r="M138" i="1"/>
  <c r="P138" i="1" s="1"/>
  <c r="O138" i="1"/>
  <c r="M1251" i="1"/>
  <c r="P1251" i="1" s="1"/>
  <c r="O1251" i="1"/>
  <c r="M333" i="1"/>
  <c r="P333" i="1" s="1"/>
  <c r="O333" i="1"/>
  <c r="M1742" i="1"/>
  <c r="P1742" i="1" s="1"/>
  <c r="O1742" i="1"/>
  <c r="M1401" i="1"/>
  <c r="P1401" i="1" s="1"/>
  <c r="O1401" i="1"/>
  <c r="M1561" i="1"/>
  <c r="P1561" i="1" s="1"/>
  <c r="O1561" i="1"/>
  <c r="M1668" i="1"/>
  <c r="P1668" i="1" s="1"/>
  <c r="O1668" i="1"/>
  <c r="M626" i="1"/>
  <c r="P626" i="1" s="1"/>
  <c r="O626" i="1"/>
  <c r="M554" i="1"/>
  <c r="P554" i="1" s="1"/>
  <c r="O554" i="1"/>
  <c r="M143" i="1"/>
  <c r="P143" i="1" s="1"/>
  <c r="O143" i="1"/>
  <c r="M1119" i="1"/>
  <c r="P1119" i="1" s="1"/>
  <c r="O1119" i="1"/>
  <c r="M1864" i="1"/>
  <c r="P1864" i="1" s="1"/>
  <c r="O1864" i="1"/>
  <c r="M620" i="1"/>
  <c r="P620" i="1" s="1"/>
  <c r="O620" i="1"/>
  <c r="M1089" i="1"/>
  <c r="P1089" i="1" s="1"/>
  <c r="O1089" i="1"/>
  <c r="M1388" i="1"/>
  <c r="P1388" i="1" s="1"/>
  <c r="O1388" i="1"/>
  <c r="M1094" i="1"/>
  <c r="P1094" i="1" s="1"/>
  <c r="O1094" i="1"/>
  <c r="M1221" i="1"/>
  <c r="P1221" i="1" s="1"/>
  <c r="O1221" i="1"/>
  <c r="M1341" i="1"/>
  <c r="P1341" i="1" s="1"/>
  <c r="O1341" i="1"/>
  <c r="M1412" i="1"/>
  <c r="P1412" i="1" s="1"/>
  <c r="O1412" i="1"/>
  <c r="M1173" i="1"/>
  <c r="P1173" i="1" s="1"/>
  <c r="O1173" i="1"/>
  <c r="M1006" i="1"/>
  <c r="P1006" i="1" s="1"/>
  <c r="O1006" i="1"/>
  <c r="M1720" i="1"/>
  <c r="P1720" i="1" s="1"/>
  <c r="O1720" i="1"/>
  <c r="M83" i="1"/>
  <c r="P83" i="1" s="1"/>
  <c r="O83" i="1"/>
  <c r="M397" i="1"/>
  <c r="P397" i="1" s="1"/>
  <c r="O397" i="1"/>
  <c r="M633" i="1"/>
  <c r="P633" i="1" s="1"/>
  <c r="O633" i="1"/>
  <c r="M709" i="1"/>
  <c r="P709" i="1" s="1"/>
  <c r="O709" i="1"/>
  <c r="M521" i="1"/>
  <c r="P521" i="1" s="1"/>
  <c r="O521" i="1"/>
  <c r="M1255" i="1"/>
  <c r="P1255" i="1" s="1"/>
  <c r="O1255" i="1"/>
  <c r="M847" i="1"/>
  <c r="P847" i="1" s="1"/>
  <c r="O847" i="1"/>
  <c r="M518" i="1"/>
  <c r="P518" i="1" s="1"/>
  <c r="O518" i="1"/>
  <c r="M873" i="1"/>
  <c r="P873" i="1" s="1"/>
  <c r="O873" i="1"/>
  <c r="M193" i="1"/>
  <c r="P193" i="1" s="1"/>
  <c r="O193" i="1"/>
  <c r="M1432" i="1"/>
  <c r="P1432" i="1" s="1"/>
  <c r="O1432" i="1"/>
  <c r="M247" i="1"/>
  <c r="P247" i="1" s="1"/>
  <c r="O247" i="1"/>
  <c r="M46" i="1"/>
  <c r="P46" i="1" s="1"/>
  <c r="O46" i="1"/>
  <c r="M515" i="1"/>
  <c r="P515" i="1" s="1"/>
  <c r="O515" i="1"/>
  <c r="M1422" i="1"/>
  <c r="P1422" i="1" s="1"/>
  <c r="O1422" i="1"/>
  <c r="M972" i="1"/>
  <c r="P972" i="1" s="1"/>
  <c r="O972" i="1"/>
  <c r="M45" i="1"/>
  <c r="P45" i="1" s="1"/>
  <c r="O45" i="1"/>
  <c r="M460" i="1"/>
  <c r="P460" i="1" s="1"/>
  <c r="O460" i="1"/>
  <c r="M1602" i="1"/>
  <c r="P1602" i="1" s="1"/>
  <c r="O1602" i="1"/>
  <c r="M524" i="1"/>
  <c r="P524" i="1" s="1"/>
  <c r="O524" i="1"/>
  <c r="M1721" i="1"/>
  <c r="P1721" i="1" s="1"/>
  <c r="O1721" i="1"/>
  <c r="M1365" i="1"/>
  <c r="P1365" i="1" s="1"/>
  <c r="O1365" i="1"/>
  <c r="M445" i="1"/>
  <c r="P445" i="1" s="1"/>
  <c r="O445" i="1"/>
  <c r="M945" i="1"/>
  <c r="P945" i="1" s="1"/>
  <c r="O945" i="1"/>
  <c r="M1200" i="1"/>
  <c r="P1200" i="1" s="1"/>
  <c r="O1200" i="1"/>
  <c r="M619" i="1"/>
  <c r="P619" i="1" s="1"/>
  <c r="O619" i="1"/>
  <c r="M352" i="1"/>
  <c r="P352" i="1" s="1"/>
  <c r="O352" i="1"/>
  <c r="M339" i="1"/>
  <c r="P339" i="1" s="1"/>
  <c r="O339" i="1"/>
  <c r="M1138" i="1"/>
  <c r="P1138" i="1" s="1"/>
  <c r="O1138" i="1"/>
  <c r="M1056" i="1"/>
  <c r="P1056" i="1" s="1"/>
  <c r="O1056" i="1"/>
  <c r="M868" i="1"/>
  <c r="P868" i="1" s="1"/>
  <c r="O868" i="1"/>
  <c r="M1786" i="1"/>
  <c r="P1786" i="1" s="1"/>
  <c r="O1786" i="1"/>
  <c r="M926" i="1"/>
  <c r="P926" i="1" s="1"/>
  <c r="O926" i="1"/>
  <c r="M1207" i="1"/>
  <c r="P1207" i="1" s="1"/>
  <c r="O1207" i="1"/>
  <c r="M932" i="1"/>
  <c r="P932" i="1" s="1"/>
  <c r="O932" i="1"/>
  <c r="M304" i="1"/>
  <c r="P304" i="1" s="1"/>
  <c r="O304" i="1"/>
  <c r="M47" i="1"/>
  <c r="P47" i="1" s="1"/>
  <c r="O47" i="1"/>
  <c r="M844" i="1"/>
  <c r="P844" i="1" s="1"/>
  <c r="O844" i="1"/>
  <c r="M1257" i="1"/>
  <c r="P1257" i="1" s="1"/>
  <c r="O1257" i="1"/>
  <c r="M593" i="1"/>
  <c r="P593" i="1" s="1"/>
  <c r="O593" i="1"/>
  <c r="M461" i="1"/>
  <c r="P461" i="1" s="1"/>
  <c r="O461" i="1"/>
  <c r="M1346" i="1"/>
  <c r="P1346" i="1" s="1"/>
  <c r="O1346" i="1"/>
  <c r="M190" i="1"/>
  <c r="P190" i="1" s="1"/>
  <c r="O190" i="1"/>
  <c r="M240" i="1"/>
  <c r="P240" i="1" s="1"/>
  <c r="O240" i="1"/>
  <c r="M446" i="1"/>
  <c r="P446" i="1" s="1"/>
  <c r="O446" i="1"/>
  <c r="M1901" i="1"/>
  <c r="P1901" i="1" s="1"/>
  <c r="O1901" i="1"/>
  <c r="M1784" i="1"/>
  <c r="P1784" i="1" s="1"/>
  <c r="O1784" i="1"/>
  <c r="M707" i="1"/>
  <c r="P707" i="1" s="1"/>
  <c r="O707" i="1"/>
  <c r="M1622" i="1"/>
  <c r="P1622" i="1" s="1"/>
  <c r="O1622" i="1"/>
  <c r="M91" i="1"/>
  <c r="P91" i="1" s="1"/>
  <c r="O91" i="1"/>
  <c r="M1754" i="1"/>
  <c r="P1754" i="1" s="1"/>
  <c r="O1754" i="1"/>
  <c r="M835" i="1"/>
  <c r="P835" i="1" s="1"/>
  <c r="O835" i="1"/>
  <c r="M1136" i="1"/>
  <c r="P1136" i="1" s="1"/>
  <c r="O1136" i="1"/>
  <c r="M1914" i="1"/>
  <c r="P1914" i="1" s="1"/>
  <c r="O1914" i="1"/>
  <c r="M1370" i="1"/>
  <c r="P1370" i="1" s="1"/>
  <c r="O1370" i="1"/>
  <c r="M1156" i="1"/>
  <c r="P1156" i="1" s="1"/>
  <c r="O1156" i="1"/>
  <c r="M982" i="1"/>
  <c r="P982" i="1" s="1"/>
  <c r="O982" i="1"/>
  <c r="M1567" i="1"/>
  <c r="P1567" i="1" s="1"/>
  <c r="O1567" i="1"/>
  <c r="M725" i="1"/>
  <c r="P725" i="1" s="1"/>
  <c r="O725" i="1"/>
  <c r="M563" i="1"/>
  <c r="P563" i="1" s="1"/>
  <c r="O563" i="1"/>
  <c r="M199" i="1"/>
  <c r="P199" i="1" s="1"/>
  <c r="O199" i="1"/>
  <c r="M1625" i="1"/>
  <c r="P1625" i="1" s="1"/>
  <c r="O1625" i="1"/>
  <c r="M1231" i="1"/>
  <c r="P1231" i="1" s="1"/>
  <c r="O1231" i="1"/>
  <c r="M1178" i="1"/>
  <c r="P1178" i="1" s="1"/>
  <c r="O1178" i="1"/>
  <c r="M259" i="1"/>
  <c r="P259" i="1" s="1"/>
  <c r="O259" i="1"/>
  <c r="M1646" i="1"/>
  <c r="P1646" i="1" s="1"/>
  <c r="O1646" i="1"/>
  <c r="M1174" i="1"/>
  <c r="P1174" i="1" s="1"/>
  <c r="O1174" i="1"/>
  <c r="M1861" i="1"/>
  <c r="P1861" i="1" s="1"/>
  <c r="O1861" i="1"/>
  <c r="M721" i="1"/>
  <c r="P721" i="1" s="1"/>
  <c r="O721" i="1"/>
  <c r="M652" i="1"/>
  <c r="P652" i="1" s="1"/>
  <c r="O652" i="1"/>
  <c r="M1582" i="1"/>
  <c r="P1582" i="1" s="1"/>
  <c r="O1582" i="1"/>
  <c r="M1590" i="1"/>
  <c r="P1590" i="1" s="1"/>
  <c r="O1590" i="1"/>
  <c r="M634" i="1"/>
  <c r="P634" i="1" s="1"/>
  <c r="O634" i="1"/>
  <c r="M1182" i="1"/>
  <c r="P1182" i="1" s="1"/>
  <c r="O1182" i="1"/>
  <c r="M1547" i="1"/>
  <c r="P1547" i="1" s="1"/>
  <c r="O1547" i="1"/>
  <c r="M1446" i="1"/>
  <c r="P1446" i="1" s="1"/>
  <c r="O1446" i="1"/>
  <c r="M1413" i="1"/>
  <c r="P1413" i="1" s="1"/>
  <c r="O1413" i="1"/>
  <c r="M711" i="1"/>
  <c r="P711" i="1" s="1"/>
  <c r="O711" i="1"/>
  <c r="M732" i="1"/>
  <c r="P732" i="1" s="1"/>
  <c r="O732" i="1"/>
  <c r="M1509" i="1"/>
  <c r="P1509" i="1" s="1"/>
  <c r="O1509" i="1"/>
  <c r="M1525" i="1"/>
  <c r="P1525" i="1" s="1"/>
  <c r="O1525" i="1"/>
  <c r="M599" i="1"/>
  <c r="P599" i="1" s="1"/>
  <c r="O599" i="1"/>
  <c r="M969" i="1"/>
  <c r="P969" i="1" s="1"/>
  <c r="O969" i="1"/>
  <c r="M1340" i="1"/>
  <c r="P1340" i="1" s="1"/>
  <c r="O1340" i="1"/>
  <c r="M933" i="1"/>
  <c r="P933" i="1" s="1"/>
  <c r="O933" i="1"/>
  <c r="M414" i="1"/>
  <c r="P414" i="1" s="1"/>
  <c r="O414" i="1"/>
  <c r="M889" i="1"/>
  <c r="P889" i="1" s="1"/>
  <c r="O889" i="1"/>
  <c r="M492" i="1"/>
  <c r="P492" i="1" s="1"/>
  <c r="O492" i="1"/>
  <c r="M236" i="1"/>
  <c r="P236" i="1" s="1"/>
  <c r="O236" i="1"/>
  <c r="M627" i="1"/>
  <c r="P627" i="1" s="1"/>
  <c r="O627" i="1"/>
  <c r="M566" i="1"/>
  <c r="P566" i="1" s="1"/>
  <c r="O566" i="1"/>
  <c r="M1358" i="1"/>
  <c r="P1358" i="1" s="1"/>
  <c r="O1358" i="1"/>
  <c r="M934" i="1"/>
  <c r="P934" i="1" s="1"/>
  <c r="O934" i="1"/>
  <c r="M1616" i="1"/>
  <c r="P1616" i="1" s="1"/>
  <c r="O1616" i="1"/>
  <c r="M1688" i="1"/>
  <c r="P1688" i="1" s="1"/>
  <c r="O1688" i="1"/>
  <c r="M1064" i="1"/>
  <c r="P1064" i="1" s="1"/>
  <c r="O1064" i="1"/>
  <c r="M1062" i="1"/>
  <c r="P1062" i="1" s="1"/>
  <c r="O1062" i="1"/>
  <c r="M1605" i="1"/>
  <c r="P1605" i="1" s="1"/>
  <c r="O1605" i="1"/>
  <c r="M1015" i="1"/>
  <c r="P1015" i="1" s="1"/>
  <c r="O1015" i="1"/>
  <c r="M12" i="1"/>
  <c r="P12" i="1" s="1"/>
  <c r="O12" i="1"/>
  <c r="M1698" i="1"/>
  <c r="P1698" i="1" s="1"/>
  <c r="O1698" i="1"/>
  <c r="M1026" i="1"/>
  <c r="P1026" i="1" s="1"/>
  <c r="O1026" i="1"/>
  <c r="M931" i="1"/>
  <c r="P931" i="1" s="1"/>
  <c r="O931" i="1"/>
  <c r="M1785" i="1"/>
  <c r="P1785" i="1" s="1"/>
  <c r="O1785" i="1"/>
  <c r="M156" i="1"/>
  <c r="P156" i="1" s="1"/>
  <c r="O156" i="1"/>
  <c r="M981" i="1"/>
  <c r="P981" i="1" s="1"/>
  <c r="O981" i="1"/>
  <c r="M1658" i="1"/>
  <c r="P1658" i="1" s="1"/>
  <c r="O1658" i="1"/>
  <c r="M943" i="1"/>
  <c r="P943" i="1" s="1"/>
  <c r="O943" i="1"/>
  <c r="M425" i="1"/>
  <c r="P425" i="1" s="1"/>
  <c r="O425" i="1"/>
  <c r="M1485" i="1"/>
  <c r="P1485" i="1" s="1"/>
  <c r="O1485" i="1"/>
  <c r="M1571" i="1"/>
  <c r="P1571" i="1" s="1"/>
  <c r="O1571" i="1"/>
  <c r="M231" i="1"/>
  <c r="P231" i="1" s="1"/>
  <c r="O231" i="1"/>
  <c r="M677" i="1"/>
  <c r="P677" i="1" s="1"/>
  <c r="O677" i="1"/>
  <c r="M1772" i="1"/>
  <c r="P1772" i="1" s="1"/>
  <c r="O1772" i="1"/>
  <c r="M1214" i="1"/>
  <c r="P1214" i="1" s="1"/>
  <c r="O1214" i="1"/>
  <c r="M1376" i="1"/>
  <c r="P1376" i="1" s="1"/>
  <c r="O1376" i="1"/>
  <c r="M1837" i="1"/>
  <c r="P1837" i="1" s="1"/>
  <c r="O1837" i="1"/>
  <c r="M1474" i="1"/>
  <c r="P1474" i="1" s="1"/>
  <c r="O1474" i="1"/>
  <c r="M1234" i="1"/>
  <c r="P1234" i="1" s="1"/>
  <c r="O1234" i="1"/>
  <c r="M907" i="1"/>
  <c r="P907" i="1" s="1"/>
  <c r="O907" i="1"/>
  <c r="M536" i="1"/>
  <c r="P536" i="1" s="1"/>
  <c r="O536" i="1"/>
  <c r="M53" i="1"/>
  <c r="P53" i="1" s="1"/>
  <c r="O53" i="1"/>
  <c r="M1906" i="1"/>
  <c r="P1906" i="1" s="1"/>
  <c r="O1906" i="1"/>
  <c r="M916" i="1"/>
  <c r="P916" i="1" s="1"/>
  <c r="O916" i="1"/>
  <c r="M238" i="1"/>
  <c r="P238" i="1" s="1"/>
  <c r="O238" i="1"/>
  <c r="M990" i="1"/>
  <c r="P990" i="1" s="1"/>
  <c r="O990" i="1"/>
  <c r="M829" i="1"/>
  <c r="P829" i="1" s="1"/>
  <c r="O829" i="1"/>
  <c r="M92" i="1"/>
  <c r="P92" i="1" s="1"/>
  <c r="O92" i="1"/>
  <c r="M1061" i="1"/>
  <c r="P1061" i="1" s="1"/>
  <c r="O1061" i="1"/>
  <c r="M1734" i="1"/>
  <c r="P1734" i="1" s="1"/>
  <c r="O1734" i="1"/>
  <c r="M152" i="1"/>
  <c r="P152" i="1" s="1"/>
  <c r="O152" i="1"/>
  <c r="M768" i="1"/>
  <c r="P768" i="1" s="1"/>
  <c r="O768" i="1"/>
  <c r="M1312" i="1"/>
  <c r="P1312" i="1" s="1"/>
  <c r="O1312" i="1"/>
  <c r="M293" i="1"/>
  <c r="P293" i="1" s="1"/>
  <c r="O293" i="1"/>
  <c r="M353" i="1"/>
  <c r="P353" i="1" s="1"/>
  <c r="O353" i="1"/>
  <c r="M1910" i="1"/>
  <c r="P1910" i="1" s="1"/>
  <c r="O1910" i="1"/>
  <c r="M575" i="1"/>
  <c r="P575" i="1" s="1"/>
  <c r="O575" i="1"/>
  <c r="M856" i="1"/>
  <c r="P856" i="1" s="1"/>
  <c r="O856" i="1"/>
  <c r="M1337" i="1"/>
  <c r="P1337" i="1" s="1"/>
  <c r="O1337" i="1"/>
  <c r="M17" i="1"/>
  <c r="P17" i="1" s="1"/>
  <c r="O17" i="1"/>
  <c r="M391" i="1"/>
  <c r="P391" i="1" s="1"/>
  <c r="O391" i="1"/>
  <c r="M968" i="1"/>
  <c r="P968" i="1" s="1"/>
  <c r="O968" i="1"/>
  <c r="M443" i="1"/>
  <c r="P443" i="1" s="1"/>
  <c r="O443" i="1"/>
  <c r="M534" i="1"/>
  <c r="P534" i="1" s="1"/>
  <c r="O534" i="1"/>
  <c r="M1611" i="1"/>
  <c r="P1611" i="1" s="1"/>
  <c r="O1611" i="1"/>
  <c r="M37" i="1"/>
  <c r="P37" i="1" s="1"/>
  <c r="O37" i="1"/>
  <c r="M963" i="1"/>
  <c r="P963" i="1" s="1"/>
  <c r="O963" i="1"/>
  <c r="M660" i="1"/>
  <c r="P660" i="1" s="1"/>
  <c r="O660" i="1"/>
  <c r="M984" i="1"/>
  <c r="P984" i="1" s="1"/>
  <c r="O984" i="1"/>
  <c r="M434" i="1"/>
  <c r="P434" i="1" s="1"/>
  <c r="O434" i="1"/>
  <c r="M447" i="1"/>
  <c r="P447" i="1" s="1"/>
  <c r="O447" i="1"/>
  <c r="M376" i="1"/>
  <c r="P376" i="1" s="1"/>
  <c r="O376" i="1"/>
  <c r="M1587" i="1"/>
  <c r="P1587" i="1" s="1"/>
  <c r="O1587" i="1"/>
  <c r="M864" i="1"/>
  <c r="P864" i="1" s="1"/>
  <c r="O864" i="1"/>
  <c r="M1655" i="1"/>
  <c r="P1655" i="1" s="1"/>
  <c r="O1655" i="1"/>
  <c r="M1753" i="1"/>
  <c r="P1753" i="1" s="1"/>
  <c r="O1753" i="1"/>
  <c r="M1103" i="1"/>
  <c r="P1103" i="1" s="1"/>
  <c r="O1103" i="1"/>
  <c r="M1597" i="1"/>
  <c r="P1597" i="1" s="1"/>
  <c r="O1597" i="1"/>
  <c r="M1116" i="1"/>
  <c r="P1116" i="1" s="1"/>
  <c r="O1116" i="1"/>
  <c r="M767" i="1"/>
  <c r="P767" i="1" s="1"/>
  <c r="O767" i="1"/>
  <c r="M68" i="1"/>
  <c r="P68" i="1" s="1"/>
  <c r="O68" i="1"/>
  <c r="M421" i="1"/>
  <c r="P421" i="1" s="1"/>
  <c r="O421" i="1"/>
  <c r="M432" i="1"/>
  <c r="P432" i="1" s="1"/>
  <c r="O432" i="1"/>
  <c r="M533" i="1"/>
  <c r="P533" i="1" s="1"/>
  <c r="O533" i="1"/>
  <c r="M481" i="1"/>
  <c r="P481" i="1" s="1"/>
  <c r="O481" i="1"/>
  <c r="M1626" i="1"/>
  <c r="P1626" i="1" s="1"/>
  <c r="O1626" i="1"/>
  <c r="M786" i="1"/>
  <c r="P786" i="1" s="1"/>
  <c r="O786" i="1"/>
  <c r="M1712" i="1"/>
  <c r="P1712" i="1" s="1"/>
  <c r="O1712" i="1"/>
  <c r="M1706" i="1"/>
  <c r="P1706" i="1" s="1"/>
  <c r="O1706" i="1"/>
  <c r="M368" i="1"/>
  <c r="P368" i="1" s="1"/>
  <c r="O368" i="1"/>
  <c r="M622" i="1"/>
  <c r="P622" i="1" s="1"/>
  <c r="O622" i="1"/>
  <c r="M1830" i="1"/>
  <c r="P1830" i="1" s="1"/>
  <c r="O1830" i="1"/>
  <c r="M3" i="1"/>
  <c r="P3" i="1" s="1"/>
  <c r="O3" i="1"/>
  <c r="M96" i="1"/>
  <c r="P96" i="1" s="1"/>
  <c r="O96" i="1"/>
  <c r="M1295" i="1"/>
  <c r="P1295" i="1" s="1"/>
  <c r="O1295" i="1"/>
  <c r="M467" i="1"/>
  <c r="P467" i="1" s="1"/>
  <c r="O467" i="1"/>
  <c r="M1112" i="1"/>
  <c r="P1112" i="1" s="1"/>
  <c r="O1112" i="1"/>
  <c r="M1702" i="1"/>
  <c r="P1702" i="1" s="1"/>
  <c r="O1702" i="1"/>
  <c r="M1266" i="1"/>
  <c r="P1266" i="1" s="1"/>
  <c r="O1266" i="1"/>
  <c r="M1564" i="1"/>
  <c r="P1564" i="1" s="1"/>
  <c r="O1564" i="1"/>
  <c r="M914" i="1"/>
  <c r="P914" i="1" s="1"/>
  <c r="O914" i="1"/>
  <c r="M523" i="1"/>
  <c r="P523" i="1" s="1"/>
  <c r="O523" i="1"/>
  <c r="M1157" i="1"/>
  <c r="P1157" i="1" s="1"/>
  <c r="O1157" i="1"/>
  <c r="M1643" i="1"/>
  <c r="P1643" i="1" s="1"/>
  <c r="O1643" i="1"/>
  <c r="M1873" i="1"/>
  <c r="P1873" i="1" s="1"/>
  <c r="O1873" i="1"/>
  <c r="M1897" i="1"/>
  <c r="P1897" i="1" s="1"/>
  <c r="O1897" i="1"/>
  <c r="M1684" i="1"/>
  <c r="P1684" i="1" s="1"/>
  <c r="O1684" i="1"/>
  <c r="M749" i="1"/>
  <c r="P749" i="1" s="1"/>
  <c r="O749" i="1"/>
  <c r="M1722" i="1"/>
  <c r="P1722" i="1" s="1"/>
  <c r="O1722" i="1"/>
  <c r="M562" i="1"/>
  <c r="P562" i="1" s="1"/>
  <c r="O562" i="1"/>
  <c r="M1076" i="1"/>
  <c r="P1076" i="1" s="1"/>
  <c r="O1076" i="1"/>
  <c r="M1884" i="1"/>
  <c r="P1884" i="1" s="1"/>
  <c r="O1884" i="1"/>
  <c r="M1308" i="1"/>
  <c r="P1308" i="1" s="1"/>
  <c r="O1308" i="1"/>
  <c r="M659" i="1"/>
  <c r="P659" i="1" s="1"/>
  <c r="O659" i="1"/>
  <c r="M221" i="1"/>
  <c r="P221" i="1" s="1"/>
  <c r="O221" i="1"/>
  <c r="M1297" i="1"/>
  <c r="P1297" i="1" s="1"/>
  <c r="O1297" i="1"/>
  <c r="M1568" i="1"/>
  <c r="P1568" i="1" s="1"/>
  <c r="O1568" i="1"/>
  <c r="M1135" i="1"/>
  <c r="P1135" i="1" s="1"/>
  <c r="O1135" i="1"/>
  <c r="M541" i="1"/>
  <c r="P541" i="1" s="1"/>
  <c r="O541" i="1"/>
  <c r="M1274" i="1"/>
  <c r="P1274" i="1" s="1"/>
  <c r="O1274" i="1"/>
  <c r="M883" i="1"/>
  <c r="P883" i="1" s="1"/>
  <c r="O883" i="1"/>
  <c r="M1765" i="1"/>
  <c r="P1765" i="1" s="1"/>
  <c r="O1765" i="1"/>
  <c r="M722" i="1"/>
  <c r="P722" i="1" s="1"/>
  <c r="O722" i="1"/>
  <c r="M1633" i="1"/>
  <c r="P1633" i="1" s="1"/>
  <c r="O1633" i="1"/>
  <c r="M1167" i="1"/>
  <c r="P1167" i="1" s="1"/>
  <c r="O1167" i="1"/>
  <c r="M1881" i="1"/>
  <c r="P1881" i="1" s="1"/>
  <c r="O1881" i="1"/>
  <c r="M1879" i="1"/>
  <c r="P1879" i="1" s="1"/>
  <c r="O1879" i="1"/>
  <c r="M1261" i="1"/>
  <c r="P1261" i="1" s="1"/>
  <c r="O1261" i="1"/>
  <c r="M1662" i="1"/>
  <c r="P1662" i="1" s="1"/>
  <c r="O1662" i="1"/>
  <c r="M688" i="1"/>
  <c r="P688" i="1" s="1"/>
  <c r="O688" i="1"/>
  <c r="M1874" i="1"/>
  <c r="P1874" i="1" s="1"/>
  <c r="O1874" i="1"/>
  <c r="M52" i="1"/>
  <c r="P52" i="1" s="1"/>
  <c r="O52" i="1"/>
  <c r="M955" i="1"/>
  <c r="P955" i="1" s="1"/>
  <c r="O955" i="1"/>
  <c r="M1247" i="1"/>
  <c r="P1247" i="1" s="1"/>
  <c r="O1247" i="1"/>
  <c r="M1275" i="1"/>
  <c r="P1275" i="1" s="1"/>
  <c r="O1275" i="1"/>
  <c r="M415" i="1"/>
  <c r="P415" i="1" s="1"/>
  <c r="O415" i="1"/>
  <c r="M911" i="1"/>
  <c r="P911" i="1" s="1"/>
  <c r="O911" i="1"/>
  <c r="M1767" i="1"/>
  <c r="P1767" i="1" s="1"/>
  <c r="O1767" i="1"/>
  <c r="M80" i="1"/>
  <c r="P80" i="1" s="1"/>
  <c r="O80" i="1"/>
  <c r="M695" i="1"/>
  <c r="P695" i="1" s="1"/>
  <c r="O695" i="1"/>
  <c r="M1212" i="1"/>
  <c r="P1212" i="1" s="1"/>
  <c r="O1212" i="1"/>
  <c r="M110" i="1"/>
  <c r="P110" i="1" s="1"/>
  <c r="O110" i="1"/>
  <c r="M495" i="1"/>
  <c r="P495" i="1" s="1"/>
  <c r="O495" i="1"/>
  <c r="M1133" i="1"/>
  <c r="P1133" i="1" s="1"/>
  <c r="O1133" i="1"/>
  <c r="M605" i="1"/>
  <c r="P605" i="1" s="1"/>
  <c r="O605" i="1"/>
  <c r="M1695" i="1"/>
  <c r="P1695" i="1" s="1"/>
  <c r="O1695" i="1"/>
  <c r="M479" i="1"/>
  <c r="P479" i="1" s="1"/>
  <c r="O479" i="1"/>
  <c r="M1389" i="1"/>
  <c r="P1389" i="1" s="1"/>
  <c r="O1389" i="1"/>
  <c r="M1620" i="1"/>
  <c r="P1620" i="1" s="1"/>
  <c r="O1620" i="1"/>
  <c r="M610" i="1"/>
  <c r="P610" i="1" s="1"/>
  <c r="O610" i="1"/>
  <c r="M350" i="1"/>
  <c r="P350" i="1" s="1"/>
  <c r="O350" i="1"/>
  <c r="M1344" i="1"/>
  <c r="P1344" i="1" s="1"/>
  <c r="O1344" i="1"/>
  <c r="M1763" i="1"/>
  <c r="P1763" i="1" s="1"/>
  <c r="O1763" i="1"/>
  <c r="M428" i="1"/>
  <c r="P428" i="1" s="1"/>
  <c r="O428" i="1"/>
  <c r="M1498" i="1"/>
  <c r="P1498" i="1" s="1"/>
  <c r="O1498" i="1"/>
  <c r="M1307" i="1"/>
  <c r="P1307" i="1" s="1"/>
  <c r="O1307" i="1"/>
  <c r="M1559" i="1"/>
  <c r="P1559" i="1" s="1"/>
  <c r="O1559" i="1"/>
  <c r="M85" i="1"/>
  <c r="P85" i="1" s="1"/>
  <c r="O85" i="1"/>
  <c r="M1692" i="1"/>
  <c r="P1692" i="1" s="1"/>
  <c r="O1692" i="1"/>
  <c r="M823" i="1"/>
  <c r="P823" i="1" s="1"/>
  <c r="O823" i="1"/>
  <c r="M1080" i="1"/>
  <c r="P1080" i="1" s="1"/>
  <c r="O1080" i="1"/>
  <c r="M297" i="1"/>
  <c r="P297" i="1" s="1"/>
  <c r="O297" i="1"/>
  <c r="M1129" i="1"/>
  <c r="P1129" i="1" s="1"/>
  <c r="O1129" i="1"/>
  <c r="M561" i="1"/>
  <c r="P561" i="1" s="1"/>
  <c r="O561" i="1"/>
  <c r="M570" i="1"/>
  <c r="P570" i="1" s="1"/>
  <c r="O570" i="1"/>
  <c r="M269" i="1"/>
  <c r="P269" i="1" s="1"/>
  <c r="O269" i="1"/>
  <c r="M1583" i="1"/>
  <c r="P1583" i="1" s="1"/>
  <c r="O1583" i="1"/>
  <c r="M740" i="1"/>
  <c r="P740" i="1" s="1"/>
  <c r="O740" i="1"/>
  <c r="M810" i="1"/>
  <c r="P810" i="1" s="1"/>
  <c r="O810" i="1"/>
  <c r="M1161" i="1"/>
  <c r="P1161" i="1" s="1"/>
  <c r="O1161" i="1"/>
  <c r="M1170" i="1"/>
  <c r="P1170" i="1" s="1"/>
  <c r="O1170" i="1"/>
  <c r="M475" i="1"/>
  <c r="P475" i="1" s="1"/>
  <c r="O475" i="1"/>
  <c r="M1641" i="1"/>
  <c r="P1641" i="1" s="1"/>
  <c r="O1641" i="1"/>
  <c r="M770" i="1"/>
  <c r="P770" i="1" s="1"/>
  <c r="O770" i="1"/>
  <c r="M206" i="1"/>
  <c r="P206" i="1" s="1"/>
  <c r="O206" i="1"/>
  <c r="M223" i="1"/>
  <c r="P223" i="1" s="1"/>
  <c r="O223" i="1"/>
  <c r="M1681" i="1"/>
  <c r="P1681" i="1" s="1"/>
  <c r="O1681" i="1"/>
  <c r="M144" i="1"/>
  <c r="P144" i="1" s="1"/>
  <c r="O144" i="1"/>
  <c r="M644" i="1"/>
  <c r="P644" i="1" s="1"/>
  <c r="O644" i="1"/>
  <c r="M74" i="1"/>
  <c r="P74" i="1" s="1"/>
  <c r="O74" i="1"/>
  <c r="M386" i="1"/>
  <c r="P386" i="1" s="1"/>
  <c r="O386" i="1"/>
  <c r="M410" i="1"/>
  <c r="P410" i="1" s="1"/>
  <c r="O410" i="1"/>
  <c r="M1163" i="1"/>
  <c r="P1163" i="1" s="1"/>
  <c r="O1163" i="1"/>
  <c r="M211" i="1"/>
  <c r="P211" i="1" s="1"/>
  <c r="O211" i="1"/>
  <c r="M1523" i="1"/>
  <c r="P1523" i="1" s="1"/>
  <c r="O1523" i="1"/>
  <c r="M1199" i="1"/>
  <c r="P1199" i="1" s="1"/>
  <c r="O1199" i="1"/>
  <c r="M267" i="1"/>
  <c r="P267" i="1" s="1"/>
  <c r="O267" i="1"/>
  <c r="M549" i="1"/>
  <c r="P549" i="1" s="1"/>
  <c r="O549" i="1"/>
  <c r="M548" i="1"/>
  <c r="P548" i="1" s="1"/>
  <c r="O548" i="1"/>
  <c r="M1551" i="1"/>
  <c r="P1551" i="1" s="1"/>
  <c r="O1551" i="1"/>
  <c r="M1548" i="1"/>
  <c r="P1548" i="1" s="1"/>
  <c r="O1548" i="1"/>
  <c r="M1678" i="1"/>
  <c r="P1678" i="1" s="1"/>
  <c r="O1678" i="1"/>
  <c r="M673" i="1"/>
  <c r="P673" i="1" s="1"/>
  <c r="O673" i="1"/>
  <c r="M859" i="1"/>
  <c r="P859" i="1" s="1"/>
  <c r="O859" i="1"/>
  <c r="M1804" i="1"/>
  <c r="P1804" i="1" s="1"/>
  <c r="O1804" i="1"/>
  <c r="M1050" i="1"/>
  <c r="P1050" i="1" s="1"/>
  <c r="O1050" i="1"/>
  <c r="M697" i="1"/>
  <c r="P697" i="1" s="1"/>
  <c r="O697" i="1"/>
  <c r="M1454" i="1"/>
  <c r="P1454" i="1" s="1"/>
  <c r="O1454" i="1"/>
  <c r="M1541" i="1"/>
  <c r="P1541" i="1" s="1"/>
  <c r="O1541" i="1"/>
  <c r="M1374" i="1"/>
  <c r="P1374" i="1" s="1"/>
  <c r="O1374" i="1"/>
  <c r="M1097" i="1"/>
  <c r="P1097" i="1" s="1"/>
  <c r="O1097" i="1"/>
  <c r="M13" i="1"/>
  <c r="P13" i="1" s="1"/>
  <c r="O13" i="1"/>
  <c r="M1107" i="1"/>
  <c r="P1107" i="1" s="1"/>
  <c r="O1107" i="1"/>
  <c r="M1894" i="1"/>
  <c r="P1894" i="1" s="1"/>
  <c r="O1894" i="1"/>
  <c r="M1755" i="1"/>
  <c r="P1755" i="1" s="1"/>
  <c r="O1755" i="1"/>
  <c r="M337" i="1"/>
  <c r="P337" i="1" s="1"/>
  <c r="O337" i="1"/>
  <c r="M820" i="1"/>
  <c r="P820" i="1" s="1"/>
  <c r="O820" i="1"/>
  <c r="M23" i="1"/>
  <c r="P23" i="1" s="1"/>
  <c r="O23" i="1"/>
  <c r="M423" i="1"/>
  <c r="P423" i="1" s="1"/>
  <c r="O423" i="1"/>
  <c r="M542" i="1"/>
  <c r="P542" i="1" s="1"/>
  <c r="O542" i="1"/>
  <c r="M1323" i="1"/>
  <c r="P1323" i="1" s="1"/>
  <c r="O1323" i="1"/>
  <c r="M274" i="1"/>
  <c r="P274" i="1" s="1"/>
  <c r="O274" i="1"/>
  <c r="M1360" i="1"/>
  <c r="P1360" i="1" s="1"/>
  <c r="O1360" i="1"/>
  <c r="M1414" i="1"/>
  <c r="P1414" i="1" s="1"/>
  <c r="O1414" i="1"/>
  <c r="M751" i="1"/>
  <c r="P751" i="1" s="1"/>
  <c r="O751" i="1"/>
  <c r="M442" i="1"/>
  <c r="P442" i="1" s="1"/>
  <c r="O442" i="1"/>
  <c r="M1299" i="1"/>
  <c r="P1299" i="1" s="1"/>
  <c r="O1299" i="1"/>
  <c r="M1364" i="1"/>
  <c r="P1364" i="1" s="1"/>
  <c r="O1364" i="1"/>
  <c r="M1606" i="1"/>
  <c r="P1606" i="1" s="1"/>
  <c r="O1606" i="1"/>
  <c r="M1847" i="1"/>
  <c r="P1847" i="1" s="1"/>
  <c r="O1847" i="1"/>
  <c r="M762" i="1"/>
  <c r="P762" i="1" s="1"/>
  <c r="O762" i="1"/>
  <c r="M1222" i="1"/>
  <c r="P1222" i="1" s="1"/>
  <c r="O1222" i="1"/>
  <c r="M449" i="1"/>
  <c r="P449" i="1" s="1"/>
  <c r="O449" i="1"/>
  <c r="M1714" i="1"/>
  <c r="P1714" i="1" s="1"/>
  <c r="O1714" i="1"/>
  <c r="M1288" i="1"/>
  <c r="P1288" i="1" s="1"/>
  <c r="O1288" i="1"/>
  <c r="M1539" i="1"/>
  <c r="P1539" i="1" s="1"/>
  <c r="O1539" i="1"/>
  <c r="M289" i="1"/>
  <c r="P289" i="1" s="1"/>
  <c r="O289" i="1"/>
  <c r="M1130" i="1"/>
  <c r="P1130" i="1" s="1"/>
  <c r="O1130" i="1"/>
  <c r="M1484" i="1"/>
  <c r="P1484" i="1" s="1"/>
  <c r="O1484" i="1"/>
  <c r="M504" i="1"/>
  <c r="P504" i="1" s="1"/>
  <c r="O504" i="1"/>
  <c r="M1325" i="1"/>
  <c r="P1325" i="1" s="1"/>
  <c r="O1325" i="1"/>
  <c r="M1603" i="1"/>
  <c r="P1603" i="1" s="1"/>
  <c r="O1603" i="1"/>
  <c r="M831" i="1"/>
  <c r="P831" i="1" s="1"/>
  <c r="O831" i="1"/>
  <c r="M287" i="1"/>
  <c r="P287" i="1" s="1"/>
  <c r="O287" i="1"/>
  <c r="M1394" i="1"/>
  <c r="P1394" i="1" s="1"/>
  <c r="O1394" i="1"/>
  <c r="M1096" i="1"/>
  <c r="P1096" i="1" s="1"/>
  <c r="O1096" i="1"/>
  <c r="M1566" i="1"/>
  <c r="P1566" i="1" s="1"/>
  <c r="O1566" i="1"/>
  <c r="M1348" i="1"/>
  <c r="P1348" i="1" s="1"/>
  <c r="O1348" i="1"/>
  <c r="M116" i="1"/>
  <c r="P116" i="1" s="1"/>
  <c r="O116" i="1"/>
  <c r="M1289" i="1"/>
  <c r="P1289" i="1" s="1"/>
  <c r="O1289" i="1"/>
  <c r="M1449" i="1"/>
  <c r="P1449" i="1" s="1"/>
  <c r="O1449" i="1"/>
  <c r="M1304" i="1"/>
  <c r="P1304" i="1" s="1"/>
  <c r="O1304" i="1"/>
  <c r="M1398" i="1"/>
  <c r="P1398" i="1" s="1"/>
  <c r="O1398" i="1"/>
  <c r="M832" i="1"/>
  <c r="P832" i="1" s="1"/>
  <c r="O832" i="1"/>
  <c r="M486" i="1"/>
  <c r="P486" i="1" s="1"/>
  <c r="O486" i="1"/>
  <c r="M1572" i="1"/>
  <c r="P1572" i="1" s="1"/>
  <c r="O1572" i="1"/>
  <c r="M1060" i="1"/>
  <c r="P1060" i="1" s="1"/>
  <c r="O1060" i="1"/>
  <c r="M662" i="1"/>
  <c r="P662" i="1" s="1"/>
  <c r="O662" i="1"/>
  <c r="M1010" i="1"/>
  <c r="P1010" i="1" s="1"/>
  <c r="O1010" i="1"/>
  <c r="M1757" i="1"/>
  <c r="P1757" i="1" s="1"/>
  <c r="O1757" i="1"/>
  <c r="M1799" i="1"/>
  <c r="P1799" i="1" s="1"/>
  <c r="O1799" i="1"/>
  <c r="M405" i="1"/>
  <c r="P405" i="1" s="1"/>
  <c r="O405" i="1"/>
  <c r="M939" i="1"/>
  <c r="P939" i="1" s="1"/>
  <c r="O939" i="1"/>
  <c r="M1242" i="1"/>
  <c r="P1242" i="1" s="1"/>
  <c r="O1242" i="1"/>
  <c r="M1806" i="1"/>
  <c r="P1806" i="1" s="1"/>
  <c r="O1806" i="1"/>
  <c r="M670" i="1"/>
  <c r="P670" i="1" s="1"/>
  <c r="O670" i="1"/>
  <c r="M1503" i="1"/>
  <c r="P1503" i="1" s="1"/>
  <c r="O1503" i="1"/>
  <c r="M623" i="1"/>
  <c r="P623" i="1" s="1"/>
  <c r="O623" i="1"/>
  <c r="M173" i="1"/>
  <c r="P173" i="1" s="1"/>
  <c r="O173" i="1"/>
  <c r="M1621" i="1"/>
  <c r="P1621" i="1" s="1"/>
  <c r="O1621" i="1"/>
  <c r="M448" i="1"/>
  <c r="P448" i="1" s="1"/>
  <c r="O448" i="1"/>
  <c r="M849" i="1"/>
  <c r="P849" i="1" s="1"/>
  <c r="O849" i="1"/>
  <c r="M1759" i="1"/>
  <c r="P1759" i="1" s="1"/>
  <c r="O1759" i="1"/>
  <c r="M1555" i="1"/>
  <c r="P1555" i="1" s="1"/>
  <c r="O1555" i="1"/>
  <c r="M1093" i="1"/>
  <c r="P1093" i="1" s="1"/>
  <c r="O1093" i="1"/>
  <c r="M998" i="1"/>
  <c r="P998" i="1" s="1"/>
  <c r="O998" i="1"/>
  <c r="M649" i="1"/>
  <c r="P649" i="1" s="1"/>
  <c r="O649" i="1"/>
  <c r="M1321" i="1"/>
  <c r="P1321" i="1" s="1"/>
  <c r="O1321" i="1"/>
  <c r="M24" i="1"/>
  <c r="P24" i="1" s="1"/>
  <c r="O24" i="1"/>
  <c r="M1369" i="1"/>
  <c r="P1369" i="1" s="1"/>
  <c r="O1369" i="1"/>
  <c r="M1109" i="1"/>
  <c r="P1109" i="1" s="1"/>
  <c r="O1109" i="1"/>
  <c r="M493" i="1"/>
  <c r="P493" i="1" s="1"/>
  <c r="O493" i="1"/>
  <c r="M1272" i="1"/>
  <c r="P1272" i="1" s="1"/>
  <c r="O1272" i="1"/>
  <c r="M1356" i="1"/>
  <c r="P1356" i="1" s="1"/>
  <c r="O1356" i="1"/>
  <c r="M1880" i="1"/>
  <c r="P1880" i="1" s="1"/>
  <c r="O1880" i="1"/>
  <c r="M1747" i="1"/>
  <c r="P1747" i="1" s="1"/>
  <c r="O1747" i="1"/>
  <c r="M1733" i="1"/>
  <c r="P1733" i="1" s="1"/>
  <c r="O1733" i="1"/>
  <c r="M1663" i="1"/>
  <c r="P1663" i="1" s="1"/>
  <c r="O1663" i="1"/>
  <c r="M1361" i="1"/>
  <c r="P1361" i="1" s="1"/>
  <c r="O1361" i="1"/>
  <c r="M71" i="1"/>
  <c r="P71" i="1" s="1"/>
  <c r="O71" i="1"/>
  <c r="M1896" i="1"/>
  <c r="P1896" i="1" s="1"/>
  <c r="O1896" i="1"/>
  <c r="M1737" i="1"/>
  <c r="P1737" i="1" s="1"/>
  <c r="O1737" i="1"/>
  <c r="M1332" i="1"/>
  <c r="P1332" i="1" s="1"/>
  <c r="O1332" i="1"/>
  <c r="M1715" i="1"/>
  <c r="P1715" i="1" s="1"/>
  <c r="O1715" i="1"/>
  <c r="M87" i="1"/>
  <c r="P87" i="1" s="1"/>
  <c r="O87" i="1"/>
  <c r="M70" i="1"/>
  <c r="P70" i="1" s="1"/>
  <c r="O70" i="1"/>
  <c r="M719" i="1"/>
  <c r="P719" i="1" s="1"/>
  <c r="O719" i="1"/>
  <c r="M229" i="1"/>
  <c r="P229" i="1" s="1"/>
  <c r="O229" i="1"/>
  <c r="M1092" i="1"/>
  <c r="P1092" i="1" s="1"/>
  <c r="O1092" i="1"/>
  <c r="M358" i="1"/>
  <c r="P358" i="1" s="1"/>
  <c r="O358" i="1"/>
  <c r="M180" i="1"/>
  <c r="P180" i="1" s="1"/>
  <c r="O180" i="1"/>
  <c r="M1732" i="1"/>
  <c r="P1732" i="1" s="1"/>
  <c r="O1732" i="1"/>
  <c r="M1728" i="1"/>
  <c r="P1728" i="1" s="1"/>
  <c r="O1728" i="1"/>
  <c r="M1676" i="1"/>
  <c r="P1676" i="1" s="1"/>
  <c r="O1676" i="1"/>
  <c r="M559" i="1"/>
  <c r="P559" i="1" s="1"/>
  <c r="O559" i="1"/>
  <c r="M275" i="1"/>
  <c r="P275" i="1" s="1"/>
  <c r="O275" i="1"/>
  <c r="M1543" i="1"/>
  <c r="P1543" i="1" s="1"/>
  <c r="O1543" i="1"/>
  <c r="M615" i="1"/>
  <c r="P615" i="1" s="1"/>
  <c r="O615" i="1"/>
  <c r="M1591" i="1"/>
  <c r="P1591" i="1" s="1"/>
  <c r="O1591" i="1"/>
  <c r="M387" i="1"/>
  <c r="P387" i="1" s="1"/>
  <c r="O387" i="1"/>
  <c r="M411" i="1"/>
  <c r="P411" i="1" s="1"/>
  <c r="O411" i="1"/>
  <c r="M1232" i="1"/>
  <c r="P1232" i="1" s="1"/>
  <c r="O1232" i="1"/>
  <c r="M646" i="1"/>
  <c r="P646" i="1" s="1"/>
  <c r="O646" i="1"/>
  <c r="M1202" i="1"/>
  <c r="P1202" i="1" s="1"/>
  <c r="O1202" i="1"/>
  <c r="M519" i="1"/>
  <c r="P519" i="1" s="1"/>
  <c r="O519" i="1"/>
  <c r="M1343" i="1"/>
  <c r="P1343" i="1" s="1"/>
  <c r="O1343" i="1"/>
  <c r="M975" i="1"/>
  <c r="P975" i="1" s="1"/>
  <c r="O975" i="1"/>
  <c r="M637" i="1"/>
  <c r="P637" i="1" s="1"/>
  <c r="O637" i="1"/>
  <c r="M976" i="1"/>
  <c r="P976" i="1" s="1"/>
  <c r="O976" i="1"/>
  <c r="M640" i="1"/>
  <c r="P640" i="1" s="1"/>
  <c r="O640" i="1"/>
  <c r="M973" i="1"/>
  <c r="P973" i="1" s="1"/>
  <c r="O973" i="1"/>
  <c r="M1496" i="1"/>
  <c r="P1496" i="1" s="1"/>
  <c r="O1496" i="1"/>
  <c r="M417" i="1"/>
  <c r="P417" i="1" s="1"/>
  <c r="O417" i="1"/>
  <c r="M1497" i="1"/>
  <c r="P1497" i="1" s="1"/>
  <c r="O1497" i="1"/>
  <c r="M1912" i="1"/>
  <c r="P1912" i="1" s="1"/>
  <c r="O1912" i="1"/>
  <c r="M1287" i="1"/>
  <c r="P1287" i="1" s="1"/>
  <c r="O1287" i="1"/>
  <c r="M664" i="1"/>
  <c r="P664" i="1" s="1"/>
  <c r="O664" i="1"/>
  <c r="M1619" i="1"/>
  <c r="P1619" i="1" s="1"/>
  <c r="O1619" i="1"/>
  <c r="M1354" i="1"/>
  <c r="P1354" i="1" s="1"/>
  <c r="O1354" i="1"/>
  <c r="M1570" i="1"/>
  <c r="P1570" i="1" s="1"/>
  <c r="O1570" i="1"/>
  <c r="M208" i="1"/>
  <c r="P208" i="1" s="1"/>
  <c r="O208" i="1"/>
  <c r="M43" i="1"/>
  <c r="P43" i="1" s="1"/>
  <c r="O43" i="1"/>
  <c r="M776" i="1"/>
  <c r="P776" i="1" s="1"/>
  <c r="O776" i="1"/>
  <c r="M182" i="1"/>
  <c r="P182" i="1" s="1"/>
  <c r="O182" i="1"/>
  <c r="M1372" i="1"/>
  <c r="P1372" i="1" s="1"/>
  <c r="O1372" i="1"/>
  <c r="M1850" i="1"/>
  <c r="P1850" i="1" s="1"/>
  <c r="O1850" i="1"/>
  <c r="M1827" i="1"/>
  <c r="P1827" i="1" s="1"/>
  <c r="O1827" i="1"/>
  <c r="M224" i="1"/>
  <c r="P224" i="1" s="1"/>
  <c r="O224" i="1"/>
  <c r="M947" i="1"/>
  <c r="P947" i="1" s="1"/>
  <c r="O947" i="1"/>
  <c r="M1507" i="1"/>
  <c r="P1507" i="1" s="1"/>
  <c r="O1507" i="1"/>
  <c r="M1852" i="1"/>
  <c r="P1852" i="1" s="1"/>
  <c r="O1852" i="1"/>
  <c r="M1569" i="1"/>
  <c r="P1569" i="1" s="1"/>
  <c r="O1569" i="1"/>
  <c r="M330" i="1"/>
  <c r="P330" i="1" s="1"/>
  <c r="O330" i="1"/>
  <c r="M438" i="1"/>
  <c r="P438" i="1" s="1"/>
  <c r="O438" i="1"/>
  <c r="M1294" i="1"/>
  <c r="P1294" i="1" s="1"/>
  <c r="O1294" i="1"/>
  <c r="M591" i="1"/>
  <c r="P591" i="1" s="1"/>
  <c r="O591" i="1"/>
  <c r="M614" i="1"/>
  <c r="P614" i="1" s="1"/>
  <c r="O614" i="1"/>
  <c r="M1014" i="1"/>
  <c r="P1014" i="1" s="1"/>
  <c r="O1014" i="1"/>
  <c r="M1205" i="1"/>
  <c r="P1205" i="1" s="1"/>
  <c r="O1205" i="1"/>
  <c r="M1044" i="1"/>
  <c r="P1044" i="1" s="1"/>
  <c r="O1044" i="1"/>
  <c r="M825" i="1"/>
  <c r="P825" i="1" s="1"/>
  <c r="O825" i="1"/>
  <c r="M1752" i="1"/>
  <c r="P1752" i="1" s="1"/>
  <c r="O1752" i="1"/>
  <c r="M284" i="1"/>
  <c r="P284" i="1" s="1"/>
  <c r="O284" i="1"/>
  <c r="M1342" i="1"/>
  <c r="P1342" i="1" s="1"/>
  <c r="O1342" i="1"/>
  <c r="M577" i="1"/>
  <c r="P577" i="1" s="1"/>
  <c r="O577" i="1"/>
  <c r="M960" i="1"/>
  <c r="P960" i="1" s="1"/>
  <c r="O960" i="1"/>
  <c r="M1121" i="1"/>
  <c r="P1121" i="1" s="1"/>
  <c r="O1121" i="1"/>
  <c r="M957" i="1"/>
  <c r="P957" i="1" s="1"/>
  <c r="O957" i="1"/>
  <c r="M1667" i="1"/>
  <c r="P1667" i="1" s="1"/>
  <c r="O1667" i="1"/>
  <c r="M132" i="1"/>
  <c r="P132" i="1" s="1"/>
  <c r="O132" i="1"/>
  <c r="M1506" i="1"/>
  <c r="P1506" i="1" s="1"/>
  <c r="O1506" i="1"/>
  <c r="M1735" i="1"/>
  <c r="P1735" i="1" s="1"/>
  <c r="O1735" i="1"/>
  <c r="M886" i="1"/>
  <c r="P886" i="1" s="1"/>
  <c r="O886" i="1"/>
  <c r="M781" i="1"/>
  <c r="P781" i="1" s="1"/>
  <c r="O781" i="1"/>
  <c r="M759" i="1"/>
  <c r="P759" i="1" s="1"/>
  <c r="O759" i="1"/>
  <c r="M917" i="1"/>
  <c r="P917" i="1" s="1"/>
  <c r="O917" i="1"/>
  <c r="M1544" i="1"/>
  <c r="P1544" i="1" s="1"/>
  <c r="O1544" i="1"/>
  <c r="M1427" i="1"/>
  <c r="P1427" i="1" s="1"/>
  <c r="O1427" i="1"/>
  <c r="M1314" i="1"/>
  <c r="P1314" i="1" s="1"/>
  <c r="O1314" i="1"/>
  <c r="M157" i="1"/>
  <c r="P157" i="1" s="1"/>
  <c r="O157" i="1"/>
  <c r="M978" i="1"/>
  <c r="P978" i="1" s="1"/>
  <c r="O978" i="1"/>
  <c r="M1162" i="1"/>
  <c r="P1162" i="1" s="1"/>
  <c r="O1162" i="1"/>
  <c r="M396" i="1"/>
  <c r="P396" i="1" s="1"/>
  <c r="O396" i="1"/>
  <c r="M1420" i="1"/>
  <c r="P1420" i="1" s="1"/>
  <c r="O1420" i="1"/>
  <c r="M380" i="1"/>
  <c r="P380" i="1" s="1"/>
  <c r="O380" i="1"/>
  <c r="M1531" i="1"/>
  <c r="P1531" i="1" s="1"/>
  <c r="O1531" i="1"/>
  <c r="M944" i="1"/>
  <c r="P944" i="1" s="1"/>
  <c r="O944" i="1"/>
  <c r="M1640" i="1"/>
  <c r="P1640" i="1" s="1"/>
  <c r="O1640" i="1"/>
  <c r="M1475" i="1"/>
  <c r="P1475" i="1" s="1"/>
  <c r="O1475" i="1"/>
  <c r="M1008" i="1"/>
  <c r="P1008" i="1" s="1"/>
  <c r="O1008" i="1"/>
  <c r="M327" i="1"/>
  <c r="P327" i="1" s="1"/>
  <c r="O327" i="1"/>
  <c r="M1110" i="1"/>
  <c r="P1110" i="1" s="1"/>
  <c r="O1110" i="1"/>
  <c r="M1592" i="1"/>
  <c r="P1592" i="1" s="1"/>
  <c r="O1592" i="1"/>
  <c r="M1729" i="1"/>
  <c r="P1729" i="1" s="1"/>
  <c r="O1729" i="1"/>
  <c r="M1651" i="1"/>
  <c r="P1651" i="1" s="1"/>
  <c r="O1651" i="1"/>
  <c r="M351" i="1"/>
  <c r="P351" i="1" s="1"/>
  <c r="O351" i="1"/>
  <c r="M1353" i="1"/>
  <c r="P1353" i="1" s="1"/>
  <c r="O1353" i="1"/>
  <c r="M1614" i="1"/>
  <c r="P1614" i="1" s="1"/>
  <c r="O1614" i="1"/>
  <c r="M189" i="1"/>
  <c r="P189" i="1" s="1"/>
  <c r="O189" i="1"/>
  <c r="M464" i="1"/>
  <c r="P464" i="1" s="1"/>
  <c r="O464" i="1"/>
  <c r="M658" i="1"/>
  <c r="P658" i="1" s="1"/>
  <c r="O658" i="1"/>
  <c r="M1515" i="1"/>
  <c r="P1515" i="1" s="1"/>
  <c r="O1515" i="1"/>
  <c r="M669" i="1"/>
  <c r="P669" i="1" s="1"/>
  <c r="O669" i="1"/>
  <c r="M949" i="1"/>
  <c r="P949" i="1" s="1"/>
  <c r="O949" i="1"/>
  <c r="M1009" i="1"/>
  <c r="P1009" i="1" s="1"/>
  <c r="O1009" i="1"/>
  <c r="M840" i="1"/>
  <c r="P840" i="1" s="1"/>
  <c r="O840" i="1"/>
  <c r="M496" i="1"/>
  <c r="P496" i="1" s="1"/>
  <c r="O496" i="1"/>
  <c r="M1816" i="1"/>
  <c r="P1816" i="1" s="1"/>
  <c r="O1816" i="1"/>
  <c r="M1764" i="1"/>
  <c r="P1764" i="1" s="1"/>
  <c r="O1764" i="1"/>
  <c r="M784" i="1"/>
  <c r="P784" i="1" s="1"/>
  <c r="O784" i="1"/>
  <c r="M1771" i="1"/>
  <c r="P1771" i="1" s="1"/>
  <c r="O1771" i="1"/>
  <c r="M987" i="1"/>
  <c r="P987" i="1" s="1"/>
  <c r="O987" i="1"/>
  <c r="M929" i="1"/>
  <c r="P929" i="1" s="1"/>
  <c r="O929" i="1"/>
  <c r="M394" i="1"/>
  <c r="P394" i="1" s="1"/>
  <c r="O394" i="1"/>
  <c r="M29" i="1"/>
  <c r="P29" i="1" s="1"/>
  <c r="O29" i="1"/>
  <c r="M113" i="1"/>
  <c r="P113" i="1" s="1"/>
  <c r="O113" i="1"/>
  <c r="M531" i="1"/>
  <c r="P531" i="1" s="1"/>
  <c r="O531" i="1"/>
  <c r="M1445" i="1"/>
  <c r="P1445" i="1" s="1"/>
  <c r="O1445" i="1"/>
  <c r="M1021" i="1"/>
  <c r="P1021" i="1" s="1"/>
  <c r="O1021" i="1"/>
  <c r="M450" i="1"/>
  <c r="P450" i="1" s="1"/>
  <c r="O450" i="1"/>
  <c r="M915" i="1"/>
  <c r="P915" i="1" s="1"/>
  <c r="O915" i="1"/>
  <c r="M141" i="1"/>
  <c r="P141" i="1" s="1"/>
  <c r="O141" i="1"/>
  <c r="M1773" i="1"/>
  <c r="P1773" i="1" s="1"/>
  <c r="O1773" i="1"/>
  <c r="M778" i="1"/>
  <c r="P778" i="1" s="1"/>
  <c r="O778" i="1"/>
  <c r="M1018" i="1"/>
  <c r="P1018" i="1" s="1"/>
  <c r="O1018" i="1"/>
  <c r="M537" i="1"/>
  <c r="P537" i="1" s="1"/>
  <c r="O537" i="1"/>
  <c r="M1697" i="1"/>
  <c r="P1697" i="1" s="1"/>
  <c r="M946" i="1"/>
  <c r="P946" i="1" s="1"/>
  <c r="M1306" i="1"/>
  <c r="P1306" i="1" s="1"/>
  <c r="M1808" i="1"/>
  <c r="P1808" i="1" s="1"/>
  <c r="M952" i="1"/>
  <c r="P952" i="1" s="1"/>
  <c r="M1373" i="1"/>
  <c r="P1373" i="1" s="1"/>
  <c r="M965" i="1"/>
  <c r="P965" i="1" s="1"/>
  <c r="M1438" i="1"/>
  <c r="P1438" i="1" s="1"/>
  <c r="M861" i="1"/>
  <c r="P861" i="1" s="1"/>
  <c r="M262" i="1"/>
  <c r="P262" i="1" s="1"/>
  <c r="M1180" i="1"/>
  <c r="P1180" i="1" s="1"/>
  <c r="M701" i="1"/>
  <c r="P701" i="1" s="1"/>
  <c r="M1100" i="1"/>
  <c r="P1100" i="1" s="1"/>
  <c r="M1843" i="1"/>
  <c r="P1843" i="1" s="1"/>
  <c r="M245" i="1"/>
  <c r="P245" i="1" s="1"/>
  <c r="M1796" i="1"/>
  <c r="P1796" i="1" s="1"/>
  <c r="M1647" i="1"/>
  <c r="P1647" i="1" s="1"/>
  <c r="M1271" i="1"/>
  <c r="P1271" i="1" s="1"/>
  <c r="M1795" i="1"/>
  <c r="P1795" i="1" s="1"/>
  <c r="M78" i="1"/>
  <c r="P78" i="1" s="1"/>
  <c r="M1870" i="1"/>
  <c r="P1870" i="1" s="1"/>
  <c r="M1405" i="1"/>
  <c r="P1405" i="1" s="1"/>
  <c r="M1439" i="1"/>
  <c r="P1439" i="1" s="1"/>
  <c r="M1091" i="1"/>
  <c r="P1091" i="1" s="1"/>
  <c r="M807" i="1"/>
  <c r="P807" i="1" s="1"/>
  <c r="M1040" i="1"/>
  <c r="P1040" i="1" s="1"/>
  <c r="M395" i="1"/>
  <c r="P395" i="1" s="1"/>
  <c r="M1423" i="1"/>
  <c r="P1423" i="1" s="1"/>
  <c r="M188" i="1"/>
  <c r="P188" i="1" s="1"/>
  <c r="M1377" i="1"/>
  <c r="P1377" i="1" s="1"/>
  <c r="M1489" i="1"/>
  <c r="P1489" i="1" s="1"/>
  <c r="M1464" i="1"/>
  <c r="P1464" i="1" s="1"/>
  <c r="M1704" i="1"/>
  <c r="P1704" i="1" s="1"/>
  <c r="M750" i="1"/>
  <c r="P750" i="1" s="1"/>
  <c r="M539" i="1"/>
  <c r="P539" i="1" s="1"/>
  <c r="M811" i="1"/>
  <c r="P811" i="1" s="1"/>
  <c r="M1536" i="1"/>
  <c r="P1536" i="1" s="1"/>
  <c r="M879" i="1"/>
  <c r="P879" i="1" s="1"/>
  <c r="M1164" i="1"/>
  <c r="P1164" i="1" s="1"/>
  <c r="M1793" i="1"/>
  <c r="P1793" i="1" s="1"/>
  <c r="M509" i="1"/>
  <c r="P509" i="1" s="1"/>
  <c r="M34" i="1"/>
  <c r="P34" i="1" s="1"/>
  <c r="M544" i="1"/>
  <c r="P544" i="1" s="1"/>
  <c r="M272" i="1"/>
  <c r="P272" i="1" s="1"/>
  <c r="M115" i="1"/>
  <c r="P115" i="1" s="1"/>
  <c r="M329" i="1"/>
  <c r="P329" i="1" s="1"/>
  <c r="M1455" i="1"/>
  <c r="P1455" i="1" s="1"/>
  <c r="M1206" i="1"/>
  <c r="P1206" i="1" s="1"/>
  <c r="M1730" i="1"/>
  <c r="P1730" i="1" s="1"/>
  <c r="M215" i="1"/>
  <c r="P215" i="1" s="1"/>
  <c r="M1892" i="1"/>
  <c r="P1892" i="1" s="1"/>
  <c r="M1809" i="1"/>
  <c r="P1809" i="1" s="1"/>
  <c r="M1269" i="1"/>
  <c r="P1269" i="1" s="1"/>
  <c r="M1215" i="1"/>
  <c r="P1215" i="1" s="1"/>
  <c r="M754" i="1"/>
  <c r="P754" i="1" s="1"/>
  <c r="M631" i="1"/>
  <c r="P631" i="1" s="1"/>
  <c r="M1316" i="1"/>
  <c r="P1316" i="1" s="1"/>
  <c r="M1589" i="1"/>
  <c r="P1589" i="1" s="1"/>
  <c r="M1832" i="1"/>
  <c r="P1832" i="1" s="1"/>
  <c r="M1461" i="1"/>
  <c r="P1461" i="1" s="1"/>
  <c r="M1537" i="1"/>
  <c r="P1537" i="1" s="1"/>
  <c r="M803" i="1"/>
  <c r="P803" i="1" s="1"/>
  <c r="M808" i="1"/>
  <c r="P808" i="1" s="1"/>
  <c r="M1241" i="1"/>
  <c r="P1241" i="1" s="1"/>
  <c r="M148" i="1"/>
  <c r="P148" i="1" s="1"/>
  <c r="M885" i="1"/>
  <c r="P885" i="1" s="1"/>
  <c r="M1615" i="1"/>
  <c r="P1615" i="1" s="1"/>
  <c r="M1293" i="1"/>
  <c r="P1293" i="1" s="1"/>
  <c r="M1682" i="1"/>
  <c r="P1682" i="1" s="1"/>
  <c r="M318" i="1"/>
  <c r="P318" i="1" s="1"/>
  <c r="M371" i="1"/>
  <c r="P371" i="1" s="1"/>
  <c r="M1769" i="1"/>
  <c r="P1769" i="1" s="1"/>
  <c r="M517" i="1"/>
  <c r="P517" i="1" s="1"/>
  <c r="M887" i="1"/>
  <c r="P887" i="1" s="1"/>
  <c r="M178" i="1"/>
  <c r="P178" i="1" s="1"/>
  <c r="M360" i="1"/>
  <c r="P360" i="1" s="1"/>
  <c r="M1436" i="1"/>
  <c r="P1436" i="1" s="1"/>
  <c r="M1612" i="1"/>
  <c r="P1612" i="1" s="1"/>
  <c r="M1016" i="1"/>
  <c r="P1016" i="1" s="1"/>
  <c r="M780" i="1"/>
  <c r="P780" i="1" s="1"/>
  <c r="M867" i="1"/>
  <c r="P867" i="1" s="1"/>
  <c r="M602" i="1"/>
  <c r="P602" i="1" s="1"/>
  <c r="M1101" i="1"/>
  <c r="P1101" i="1" s="1"/>
  <c r="M1264" i="1"/>
  <c r="P1264" i="1" s="1"/>
  <c r="M41" i="1"/>
  <c r="P41" i="1" s="1"/>
  <c r="M1815" i="1"/>
  <c r="P1815" i="1" s="1"/>
  <c r="M1859" i="1"/>
  <c r="P1859" i="1" s="1"/>
  <c r="M812" i="1"/>
  <c r="P812" i="1" s="1"/>
  <c r="M1458" i="1"/>
  <c r="P1458" i="1" s="1"/>
  <c r="M671" i="1"/>
  <c r="P671" i="1" s="1"/>
  <c r="M477" i="1"/>
  <c r="P477" i="1" s="1"/>
  <c r="M1378" i="1"/>
  <c r="P1378" i="1" s="1"/>
  <c r="M1617" i="1"/>
  <c r="P1617" i="1" s="1"/>
  <c r="M1320" i="1"/>
  <c r="P1320" i="1" s="1"/>
  <c r="M282" i="1"/>
  <c r="P282" i="1" s="1"/>
  <c r="M1866" i="1"/>
  <c r="P1866" i="1" s="1"/>
  <c r="M1252" i="1"/>
  <c r="P1252" i="1" s="1"/>
  <c r="M598" i="1"/>
  <c r="P598" i="1" s="1"/>
  <c r="M503" i="1"/>
  <c r="P503" i="1" s="1"/>
  <c r="M912" i="1"/>
  <c r="P912" i="1" s="1"/>
  <c r="M33" i="1"/>
  <c r="P33" i="1" s="1"/>
  <c r="M1240" i="1"/>
  <c r="P1240" i="1" s="1"/>
  <c r="M334" i="1"/>
  <c r="P334" i="1" s="1"/>
  <c r="M453" i="1"/>
  <c r="P453" i="1" s="1"/>
  <c r="M451" i="1"/>
  <c r="P451" i="1" s="1"/>
  <c r="M1281" i="1"/>
  <c r="P1281" i="1" s="1"/>
  <c r="M1868" i="1"/>
  <c r="P1868" i="1" s="1"/>
  <c r="M1218" i="1"/>
  <c r="P1218" i="1" s="1"/>
  <c r="M1607" i="1"/>
  <c r="P1607" i="1" s="1"/>
  <c r="M783" i="1"/>
  <c r="P783" i="1" s="1"/>
  <c r="M341" i="1"/>
  <c r="P341" i="1" s="1"/>
  <c r="M1395" i="1"/>
  <c r="P1395" i="1" s="1"/>
  <c r="M296" i="1"/>
  <c r="P296" i="1" s="1"/>
  <c r="M1046" i="1"/>
  <c r="P1046" i="1" s="1"/>
  <c r="M632" i="1"/>
  <c r="P632" i="1" s="1"/>
  <c r="M1433" i="1"/>
  <c r="P1433" i="1" s="1"/>
  <c r="M512" i="1"/>
  <c r="P512" i="1" s="1"/>
  <c r="M1223" i="1"/>
  <c r="P1223" i="1" s="1"/>
  <c r="M1577" i="1"/>
  <c r="P1577" i="1" s="1"/>
  <c r="M800" i="1"/>
  <c r="P800" i="1" s="1"/>
  <c r="M1280" i="1"/>
  <c r="P1280" i="1" s="1"/>
  <c r="M1270" i="1"/>
  <c r="P1270" i="1" s="1"/>
  <c r="M212" i="1"/>
  <c r="P212" i="1" s="1"/>
  <c r="M974" i="1"/>
  <c r="P974" i="1" s="1"/>
  <c r="M797" i="1"/>
  <c r="P797" i="1" s="1"/>
  <c r="M209" i="1"/>
  <c r="P209" i="1" s="1"/>
  <c r="M1511" i="1"/>
  <c r="P1511" i="1" s="1"/>
  <c r="M1707" i="1"/>
  <c r="P1707" i="1" s="1"/>
  <c r="M482" i="1"/>
  <c r="P482" i="1" s="1"/>
  <c r="M842" i="1"/>
  <c r="P842" i="1" s="1"/>
  <c r="M65" i="1"/>
  <c r="P65" i="1" s="1"/>
  <c r="M1390" i="1"/>
  <c r="P1390" i="1" s="1"/>
  <c r="M1049" i="1"/>
  <c r="P1049" i="1" s="1"/>
  <c r="M726" i="1"/>
  <c r="P726" i="1" s="1"/>
  <c r="M739" i="1"/>
  <c r="P739" i="1" s="1"/>
  <c r="M487" i="1"/>
  <c r="P487" i="1" s="1"/>
  <c r="M218" i="1"/>
  <c r="P218" i="1" s="1"/>
  <c r="M1158" i="1"/>
  <c r="P1158" i="1" s="1"/>
  <c r="M906" i="1"/>
  <c r="P906" i="1" s="1"/>
  <c r="M139" i="1"/>
  <c r="P139" i="1" s="1"/>
  <c r="M249" i="1"/>
  <c r="P249" i="1" s="1"/>
  <c r="M313" i="1"/>
  <c r="P313" i="1" s="1"/>
  <c r="M597" i="1"/>
  <c r="P597" i="1" s="1"/>
  <c r="M961" i="1"/>
  <c r="P961" i="1" s="1"/>
  <c r="M201" i="1"/>
  <c r="P201" i="1" s="1"/>
  <c r="M1421" i="1"/>
  <c r="P1421" i="1" s="1"/>
  <c r="M796" i="1"/>
  <c r="P796" i="1" s="1"/>
  <c r="M1284" i="1"/>
  <c r="P1284" i="1" s="1"/>
  <c r="M705" i="1"/>
  <c r="P705" i="1" s="1"/>
  <c r="M1279" i="1"/>
  <c r="P1279" i="1" s="1"/>
  <c r="M435" i="1"/>
  <c r="P435" i="1" s="1"/>
  <c r="M194" i="1"/>
  <c r="P194" i="1" s="1"/>
  <c r="M1192" i="1"/>
  <c r="P1192" i="1" s="1"/>
  <c r="M1300" i="1"/>
  <c r="P1300" i="1" s="1"/>
  <c r="M222" i="1"/>
  <c r="P222" i="1" s="1"/>
  <c r="M243" i="1"/>
  <c r="P243" i="1" s="1"/>
  <c r="M36" i="1"/>
  <c r="P36" i="1" s="1"/>
  <c r="M6" i="1"/>
  <c r="P6" i="1" s="1"/>
  <c r="M1120" i="1"/>
  <c r="P1120" i="1" s="1"/>
  <c r="M1399" i="1"/>
  <c r="P1399" i="1" s="1"/>
  <c r="M265" i="1"/>
  <c r="P265" i="1" s="1"/>
  <c r="M317" i="1"/>
  <c r="P317" i="1" s="1"/>
  <c r="M746" i="1"/>
  <c r="P746" i="1" s="1"/>
  <c r="M951" i="1"/>
  <c r="P951" i="1" s="1"/>
  <c r="M683" i="1"/>
  <c r="P683" i="1" s="1"/>
  <c r="M902" i="1"/>
  <c r="P902" i="1" s="1"/>
  <c r="M257" i="1"/>
  <c r="P257" i="1" s="1"/>
  <c r="M1453" i="1"/>
  <c r="P1453" i="1" s="1"/>
  <c r="M1862" i="1"/>
  <c r="P1862" i="1" s="1"/>
  <c r="M592" i="1"/>
  <c r="P592" i="1" s="1"/>
  <c r="M213" i="1"/>
  <c r="P213" i="1" s="1"/>
  <c r="M181" i="1"/>
  <c r="P181" i="1" s="1"/>
  <c r="M866" i="1"/>
  <c r="P866" i="1" s="1"/>
  <c r="M187" i="1"/>
  <c r="P187" i="1" s="1"/>
  <c r="M1610" i="1"/>
  <c r="P1610" i="1" s="1"/>
  <c r="M1876" i="1"/>
  <c r="P1876" i="1" s="1"/>
  <c r="M315" i="1"/>
  <c r="P315" i="1" s="1"/>
  <c r="M822" i="1"/>
  <c r="P822" i="1" s="1"/>
  <c r="M586" i="1"/>
  <c r="P586" i="1" s="1"/>
  <c r="M1867" i="1"/>
  <c r="P1867" i="1" s="1"/>
  <c r="M1456" i="1"/>
  <c r="P1456" i="1" s="1"/>
  <c r="M1127" i="1"/>
  <c r="P1127" i="1" s="1"/>
  <c r="M766" i="1"/>
  <c r="P766" i="1" s="1"/>
  <c r="M1462" i="1"/>
  <c r="P1462" i="1" s="1"/>
  <c r="M159" i="1"/>
  <c r="P159" i="1" s="1"/>
  <c r="M1149" i="1"/>
  <c r="P1149" i="1" s="1"/>
  <c r="M1807" i="1"/>
  <c r="P1807" i="1" s="1"/>
  <c r="M1137" i="1"/>
  <c r="P1137" i="1" s="1"/>
  <c r="M1860" i="1"/>
  <c r="P1860" i="1" s="1"/>
  <c r="M1037" i="1"/>
  <c r="P1037" i="1" s="1"/>
  <c r="M306" i="1"/>
  <c r="P306" i="1" s="1"/>
  <c r="M748" i="1"/>
  <c r="P748" i="1" s="1"/>
  <c r="M364" i="1"/>
  <c r="P364" i="1" s="1"/>
  <c r="M361" i="1"/>
  <c r="P361" i="1" s="1"/>
  <c r="M1177" i="1"/>
  <c r="P1177" i="1" s="1"/>
  <c r="M1403" i="1"/>
  <c r="P1403" i="1" s="1"/>
  <c r="M1774" i="1"/>
  <c r="P1774" i="1" s="1"/>
  <c r="M1473" i="1"/>
  <c r="P1473" i="1" s="1"/>
  <c r="M134" i="1"/>
  <c r="P134" i="1" s="1"/>
  <c r="M1448" i="1"/>
  <c r="P1448" i="1" s="1"/>
  <c r="M1480" i="1"/>
  <c r="P1480" i="1" s="1"/>
  <c r="M514" i="1"/>
  <c r="P514" i="1" s="1"/>
  <c r="M977" i="1"/>
  <c r="P977" i="1" s="1"/>
  <c r="M1159" i="1"/>
  <c r="P1159" i="1" s="1"/>
  <c r="M1903" i="1"/>
  <c r="P1903" i="1" s="1"/>
  <c r="M69" i="1"/>
  <c r="P69" i="1" s="1"/>
  <c r="M490" i="1"/>
  <c r="P490" i="1" s="1"/>
  <c r="M821" i="1"/>
  <c r="P821" i="1" s="1"/>
  <c r="M1801" i="1"/>
  <c r="P1801" i="1" s="1"/>
  <c r="M606" i="1"/>
  <c r="P606" i="1" s="1"/>
  <c r="M1549" i="1"/>
  <c r="P1549" i="1" s="1"/>
  <c r="M655" i="1"/>
  <c r="P655" i="1" s="1"/>
  <c r="M1841" i="1"/>
  <c r="P1841" i="1" s="1"/>
  <c r="M286" i="1"/>
  <c r="P286" i="1" s="1"/>
  <c r="M1818" i="1"/>
  <c r="P1818" i="1" s="1"/>
  <c r="M158" i="1"/>
  <c r="P158" i="1" s="1"/>
  <c r="M936" i="1"/>
  <c r="P936" i="1" s="1"/>
  <c r="M100" i="1"/>
  <c r="P100" i="1" s="1"/>
  <c r="M862" i="1"/>
  <c r="P862" i="1" s="1"/>
  <c r="M42" i="1"/>
  <c r="P42" i="1" s="1"/>
  <c r="M125" i="1"/>
  <c r="P125" i="1" s="1"/>
  <c r="M1736" i="1"/>
  <c r="P1736" i="1" s="1"/>
  <c r="M1656" i="1"/>
  <c r="P1656" i="1" s="1"/>
  <c r="M174" i="1"/>
  <c r="P174" i="1" s="1"/>
  <c r="M1708" i="1"/>
  <c r="P1708" i="1" s="1"/>
  <c r="M720" i="1"/>
  <c r="P720" i="1" s="1"/>
  <c r="M1902" i="1"/>
  <c r="P1902" i="1" s="1"/>
  <c r="M436" i="1"/>
  <c r="P436" i="1" s="1"/>
  <c r="M1853" i="1"/>
  <c r="P1853" i="1" s="1"/>
  <c r="M1430" i="1"/>
  <c r="P1430" i="1" s="1"/>
  <c r="M1003" i="1"/>
  <c r="P1003" i="1" s="1"/>
  <c r="M328" i="1"/>
  <c r="P328" i="1" s="1"/>
  <c r="M953" i="1"/>
  <c r="P953" i="1" s="1"/>
  <c r="M1811" i="1"/>
  <c r="P1811" i="1" s="1"/>
  <c r="M525" i="1"/>
  <c r="P525" i="1" s="1"/>
  <c r="M466" i="1"/>
  <c r="P466" i="1" s="1"/>
  <c r="M1434" i="1"/>
  <c r="P1434" i="1" s="1"/>
  <c r="M1488" i="1"/>
  <c r="P1488" i="1" s="1"/>
  <c r="M1245" i="1"/>
  <c r="P1245" i="1" s="1"/>
  <c r="M390" i="1"/>
  <c r="P390" i="1" s="1"/>
  <c r="M153" i="1"/>
  <c r="P153" i="1" s="1"/>
  <c r="M1226" i="1"/>
  <c r="P1226" i="1" s="1"/>
  <c r="M522" i="1"/>
  <c r="P522" i="1" s="1"/>
  <c r="M1225" i="1"/>
  <c r="P1225" i="1" s="1"/>
  <c r="M636" i="1"/>
  <c r="P636" i="1" s="1"/>
  <c r="M488" i="1"/>
  <c r="P488" i="1" s="1"/>
  <c r="M1400" i="1"/>
  <c r="P1400" i="1" s="1"/>
  <c r="M851" i="1"/>
  <c r="P851" i="1" s="1"/>
  <c r="M175" i="1"/>
  <c r="P175" i="1" s="1"/>
  <c r="M1153" i="1"/>
  <c r="P1153" i="1" s="1"/>
  <c r="M93" i="1"/>
  <c r="P93" i="1" s="1"/>
  <c r="M793" i="1"/>
  <c r="P793" i="1" s="1"/>
  <c r="M1428" i="1"/>
  <c r="P1428" i="1" s="1"/>
  <c r="M225" i="1"/>
  <c r="P225" i="1" s="1"/>
  <c r="M576" i="1"/>
  <c r="P576" i="1" s="1"/>
  <c r="M498" i="1"/>
  <c r="P498" i="1" s="1"/>
  <c r="M967" i="1"/>
  <c r="P967" i="1" s="1"/>
  <c r="M383" i="1"/>
  <c r="P383" i="1" s="1"/>
  <c r="M403" i="1"/>
  <c r="P403" i="1" s="1"/>
  <c r="M1012" i="1"/>
  <c r="P1012" i="1" s="1"/>
  <c r="M303" i="1"/>
  <c r="P303" i="1" s="1"/>
  <c r="M1909" i="1"/>
  <c r="P1909" i="1" s="1"/>
  <c r="M502" i="1"/>
  <c r="P502" i="1" s="1"/>
  <c r="M1642" i="1"/>
  <c r="P1642" i="1" s="1"/>
  <c r="M2" i="1"/>
  <c r="P2" i="1" s="1"/>
  <c r="M1227" i="1"/>
  <c r="P1227" i="1" s="1"/>
  <c r="M642" i="1"/>
  <c r="P642" i="1" s="1"/>
  <c r="M1197" i="1"/>
  <c r="P1197" i="1" s="1"/>
  <c r="M1193" i="1"/>
  <c r="P1193" i="1" s="1"/>
  <c r="M429" i="1"/>
  <c r="P429" i="1" s="1"/>
  <c r="M733" i="1"/>
  <c r="P733" i="1" s="1"/>
  <c r="M1131" i="1"/>
  <c r="P1131" i="1" s="1"/>
  <c r="M340" i="1"/>
  <c r="P340" i="1" s="1"/>
  <c r="M1160" i="1"/>
  <c r="P1160" i="1" s="1"/>
  <c r="M1118" i="1"/>
  <c r="P1118" i="1" s="1"/>
  <c r="M1210" i="1"/>
  <c r="P1210" i="1" s="1"/>
  <c r="M219" i="1"/>
  <c r="P219" i="1" s="1"/>
  <c r="M1593" i="1"/>
  <c r="P1593" i="1" s="1"/>
  <c r="M505" i="1"/>
  <c r="P505" i="1" s="1"/>
  <c r="M1053" i="1"/>
  <c r="P1053" i="1" s="1"/>
  <c r="M128" i="1"/>
  <c r="P128" i="1" s="1"/>
  <c r="M919" i="1"/>
  <c r="P919" i="1" s="1"/>
  <c r="M1465" i="1"/>
  <c r="P1465" i="1" s="1"/>
  <c r="M1844" i="1"/>
  <c r="P1844" i="1" s="1"/>
  <c r="M1027" i="1"/>
  <c r="P1027" i="1" s="1"/>
  <c r="M163" i="1"/>
  <c r="P163" i="1" s="1"/>
  <c r="M401" i="1"/>
  <c r="P401" i="1" s="1"/>
  <c r="M930" i="1"/>
  <c r="P930" i="1" s="1"/>
  <c r="M1471" i="1"/>
  <c r="P1471" i="1" s="1"/>
  <c r="M1588" i="1"/>
  <c r="P1588" i="1" s="1"/>
  <c r="M860" i="1"/>
  <c r="P860" i="1" s="1"/>
  <c r="M1631" i="1"/>
  <c r="P1631" i="1" s="1"/>
  <c r="M1794" i="1"/>
  <c r="P1794" i="1" s="1"/>
  <c r="M248" i="1"/>
  <c r="P248" i="1" s="1"/>
  <c r="M971" i="1"/>
  <c r="P971" i="1" s="1"/>
  <c r="M716" i="1"/>
  <c r="P716" i="1" s="1"/>
  <c r="M830" i="1"/>
  <c r="P830" i="1" s="1"/>
  <c r="M1717" i="1"/>
  <c r="P1717" i="1" s="1"/>
  <c r="M90" i="1"/>
  <c r="P90" i="1" s="1"/>
  <c r="M737" i="1"/>
  <c r="P737" i="1" s="1"/>
  <c r="M184" i="1"/>
  <c r="P184" i="1" s="1"/>
  <c r="M900" i="1"/>
  <c r="P900" i="1" s="1"/>
  <c r="M1800" i="1"/>
  <c r="P1800" i="1" s="1"/>
  <c r="M1519" i="1"/>
  <c r="P1519" i="1" s="1"/>
  <c r="M516" i="1"/>
  <c r="P516" i="1" s="1"/>
  <c r="M1230" i="1"/>
  <c r="P1230" i="1" s="1"/>
  <c r="M1426" i="1"/>
  <c r="P1426" i="1" s="1"/>
  <c r="M1114" i="1"/>
  <c r="P1114" i="1" s="1"/>
  <c r="M1665" i="1"/>
  <c r="P1665" i="1" s="1"/>
  <c r="M458" i="1"/>
  <c r="P458" i="1" s="1"/>
  <c r="M1731" i="1"/>
  <c r="P1731" i="1" s="1"/>
  <c r="M1787" i="1"/>
  <c r="P1787" i="1" s="1"/>
  <c r="M1552" i="1"/>
  <c r="P1552" i="1" s="1"/>
  <c r="M1059" i="1"/>
  <c r="P1059" i="1" s="1"/>
  <c r="M1248" i="1"/>
  <c r="P1248" i="1" s="1"/>
  <c r="M172" i="1"/>
  <c r="P172" i="1" s="1"/>
  <c r="M647" i="1"/>
  <c r="P647" i="1" s="1"/>
  <c r="M440" i="1"/>
  <c r="P440" i="1" s="1"/>
  <c r="M420" i="1"/>
  <c r="P420" i="1" s="1"/>
  <c r="M1283" i="1"/>
  <c r="P1283" i="1" s="1"/>
  <c r="M295" i="1"/>
  <c r="P295" i="1" s="1"/>
  <c r="M1155" i="1"/>
  <c r="P1155" i="1" s="1"/>
  <c r="M1169" i="1"/>
  <c r="P1169" i="1" s="1"/>
  <c r="M1259" i="1"/>
  <c r="P1259" i="1" s="1"/>
  <c r="M1738" i="1"/>
  <c r="P1738" i="1" s="1"/>
  <c r="M772" i="1"/>
  <c r="P772" i="1" s="1"/>
  <c r="M1415" i="1"/>
  <c r="P1415" i="1" s="1"/>
  <c r="M1318" i="1"/>
  <c r="P1318" i="1" s="1"/>
  <c r="M1550" i="1"/>
  <c r="P1550" i="1" s="1"/>
  <c r="M1086" i="1"/>
  <c r="P1086" i="1" s="1"/>
  <c r="M1250" i="1"/>
  <c r="P1250" i="1" s="1"/>
  <c r="M785" i="1"/>
  <c r="P785" i="1" s="1"/>
  <c r="M169" i="1"/>
  <c r="P169" i="1" s="1"/>
  <c r="M1716" i="1"/>
  <c r="P1716" i="1" s="1"/>
  <c r="M1802" i="1"/>
  <c r="P1802" i="1" s="1"/>
  <c r="M1329" i="1"/>
  <c r="P1329" i="1" s="1"/>
  <c r="M233" i="1"/>
  <c r="P233" i="1" s="1"/>
  <c r="M1385" i="1"/>
  <c r="P1385" i="1" s="1"/>
  <c r="M1693" i="1"/>
  <c r="P1693" i="1" s="1"/>
  <c r="M263" i="1"/>
  <c r="P263" i="1" s="1"/>
  <c r="M1359" i="1"/>
  <c r="P1359" i="1" s="1"/>
  <c r="M1246" i="1"/>
  <c r="P1246" i="1" s="1"/>
  <c r="M679" i="1"/>
  <c r="P679" i="1" s="1"/>
  <c r="M922" i="1"/>
  <c r="P922" i="1" s="1"/>
  <c r="M925" i="1"/>
  <c r="P925" i="1" s="1"/>
  <c r="M122" i="1"/>
  <c r="P122" i="1" s="1"/>
  <c r="M1224" i="1"/>
  <c r="P1224" i="1" s="1"/>
  <c r="M1486" i="1"/>
  <c r="P1486" i="1" s="1"/>
  <c r="M16" i="1"/>
  <c r="P16" i="1" s="1"/>
  <c r="M927" i="1"/>
  <c r="P927" i="1" s="1"/>
  <c r="M1327" i="1"/>
  <c r="P1327" i="1" s="1"/>
  <c r="M1877" i="1"/>
  <c r="P1877" i="1" s="1"/>
  <c r="M775" i="1"/>
  <c r="P775" i="1" s="1"/>
  <c r="M39" i="1"/>
  <c r="P39" i="1" s="1"/>
  <c r="M1117" i="1"/>
  <c r="P1117" i="1" s="1"/>
  <c r="M1267" i="1"/>
  <c r="P1267" i="1" s="1"/>
  <c r="M324" i="1"/>
  <c r="P324" i="1" s="1"/>
  <c r="M901" i="1"/>
  <c r="P901" i="1" s="1"/>
  <c r="M924" i="1"/>
  <c r="P924" i="1" s="1"/>
  <c r="M791" i="1"/>
  <c r="P791" i="1" s="1"/>
  <c r="M1106" i="1"/>
  <c r="P1106" i="1" s="1"/>
  <c r="M1070" i="1"/>
  <c r="P1070" i="1" s="1"/>
  <c r="M1122" i="1"/>
  <c r="P1122" i="1" s="1"/>
  <c r="M76" i="1"/>
  <c r="P76" i="1" s="1"/>
  <c r="M1500" i="1"/>
  <c r="P1500" i="1" s="1"/>
  <c r="M1150" i="1"/>
  <c r="P1150" i="1" s="1"/>
  <c r="M527" i="1"/>
  <c r="P527" i="1" s="1"/>
  <c r="M164" i="1"/>
  <c r="P164" i="1" s="1"/>
  <c r="M305" i="1"/>
  <c r="P305" i="1" s="1"/>
  <c r="M433" i="1"/>
  <c r="P433" i="1" s="1"/>
  <c r="M1105" i="1"/>
  <c r="P1105" i="1" s="1"/>
  <c r="M573" i="1"/>
  <c r="P573" i="1" s="1"/>
  <c r="M682" i="1"/>
  <c r="P682" i="1" s="1"/>
  <c r="M1869" i="1"/>
  <c r="P1869" i="1" s="1"/>
  <c r="M850" i="1"/>
  <c r="P850" i="1" s="1"/>
  <c r="M84" i="1"/>
  <c r="P84" i="1" s="1"/>
  <c r="M1888" i="1"/>
  <c r="P1888" i="1" s="1"/>
  <c r="M877" i="1"/>
  <c r="P877" i="1" s="1"/>
  <c r="M905" i="1"/>
  <c r="P905" i="1" s="1"/>
  <c r="M1639" i="1"/>
  <c r="P1639" i="1" s="1"/>
  <c r="M1913" i="1"/>
  <c r="P1913" i="1" s="1"/>
  <c r="M131" i="1"/>
  <c r="P131" i="1" s="1"/>
  <c r="M717" i="1"/>
  <c r="P717" i="1" s="1"/>
  <c r="M244" i="1"/>
  <c r="P244" i="1" s="1"/>
  <c r="M1836" i="1"/>
  <c r="P1836" i="1" s="1"/>
  <c r="M1823" i="1"/>
  <c r="P1823" i="1" s="1"/>
  <c r="M369" i="1"/>
  <c r="P369" i="1" s="1"/>
  <c r="M1575" i="1"/>
  <c r="P1575" i="1" s="1"/>
  <c r="M1310" i="1"/>
  <c r="P1310" i="1" s="1"/>
  <c r="M1111" i="1"/>
  <c r="P1111" i="1" s="1"/>
  <c r="M675" i="1"/>
  <c r="P675" i="1" s="1"/>
  <c r="M373" i="1"/>
  <c r="P373" i="1" s="1"/>
  <c r="M266" i="1"/>
  <c r="P266" i="1" s="1"/>
  <c r="M1007" i="1"/>
  <c r="P1007" i="1" s="1"/>
  <c r="M1331" i="1"/>
  <c r="P1331" i="1" s="1"/>
  <c r="M1098" i="1"/>
  <c r="P1098" i="1" s="1"/>
  <c r="M685" i="1"/>
  <c r="P685" i="1" s="1"/>
  <c r="M572" i="1"/>
  <c r="P572" i="1" s="1"/>
  <c r="M805" i="1"/>
  <c r="P805" i="1" s="1"/>
  <c r="M239" i="1"/>
  <c r="P239" i="1" s="1"/>
  <c r="M1834" i="1"/>
  <c r="P1834" i="1" s="1"/>
  <c r="M1893" i="1"/>
  <c r="P1893" i="1" s="1"/>
  <c r="M216" i="1"/>
  <c r="P216" i="1" s="1"/>
  <c r="M1211" i="1"/>
  <c r="P1211" i="1" s="1"/>
  <c r="M1235" i="1"/>
  <c r="P1235" i="1" s="1"/>
  <c r="M1600" i="1"/>
  <c r="P1600" i="1" s="1"/>
  <c r="M273" i="1"/>
  <c r="P273" i="1" s="1"/>
  <c r="M292" i="1"/>
  <c r="P292" i="1" s="1"/>
  <c r="M753" i="1"/>
  <c r="P753" i="1" s="1"/>
  <c r="M1043" i="1"/>
  <c r="P1043" i="1" s="1"/>
  <c r="M863" i="1"/>
  <c r="P863" i="1" s="1"/>
  <c r="M325" i="1"/>
  <c r="P325" i="1" s="1"/>
  <c r="M1429" i="1"/>
  <c r="P1429" i="1" s="1"/>
  <c r="M1574" i="1"/>
  <c r="P1574" i="1" s="1"/>
  <c r="M903" i="1"/>
  <c r="P903" i="1" s="1"/>
  <c r="M1814" i="1"/>
  <c r="P1814" i="1" s="1"/>
  <c r="M133" i="1"/>
  <c r="P133" i="1" s="1"/>
  <c r="M1899" i="1"/>
  <c r="P1899" i="1" s="1"/>
  <c r="M320" i="1"/>
  <c r="P320" i="1" s="1"/>
  <c r="M1260" i="1"/>
  <c r="P1260" i="1" s="1"/>
  <c r="M1108" i="1"/>
  <c r="P1108" i="1" s="1"/>
  <c r="M1749" i="1"/>
  <c r="P1749" i="1" s="1"/>
  <c r="M1090" i="1"/>
  <c r="P1090" i="1" s="1"/>
  <c r="M1743" i="1"/>
  <c r="P1743" i="1" s="1"/>
  <c r="M983" i="1"/>
  <c r="P983" i="1" s="1"/>
  <c r="M1113" i="1"/>
  <c r="P1113" i="1" s="1"/>
  <c r="M836" i="1"/>
  <c r="P836" i="1" s="1"/>
  <c r="M1664" i="1"/>
  <c r="P1664" i="1" s="1"/>
  <c r="M1744" i="1"/>
  <c r="P1744" i="1" s="1"/>
  <c r="M1527" i="1"/>
  <c r="P1527" i="1" s="1"/>
  <c r="M1810" i="1"/>
  <c r="P1810" i="1" s="1"/>
  <c r="M755" i="1"/>
  <c r="P755" i="1" s="1"/>
  <c r="M1885" i="1"/>
  <c r="P1885" i="1" s="1"/>
  <c r="M1694" i="1"/>
  <c r="P1694" i="1" s="1"/>
  <c r="M1493" i="1"/>
  <c r="P1493" i="1" s="1"/>
  <c r="M1292" i="1"/>
  <c r="P1292" i="1" s="1"/>
  <c r="M1057" i="1"/>
  <c r="P1057" i="1" s="1"/>
  <c r="M909" i="1"/>
  <c r="P909" i="1" s="1"/>
  <c r="M1770" i="1"/>
  <c r="P1770" i="1" s="1"/>
  <c r="M1036" i="1"/>
  <c r="P1036" i="1" s="1"/>
  <c r="M1558" i="1"/>
  <c r="P1558" i="1" s="1"/>
  <c r="M1313" i="1"/>
  <c r="P1313" i="1" s="1"/>
  <c r="M150" i="1"/>
  <c r="P150" i="1" s="1"/>
  <c r="M857" i="1"/>
  <c r="P857" i="1" s="1"/>
  <c r="M1386" i="1"/>
  <c r="P1386" i="1" s="1"/>
  <c r="M430" i="1"/>
  <c r="P430" i="1" s="1"/>
  <c r="M713" i="1"/>
  <c r="P713" i="1" s="1"/>
  <c r="M639" i="1"/>
  <c r="P639" i="1" s="1"/>
  <c r="M79" i="1"/>
  <c r="P79" i="1" s="1"/>
  <c r="M1652" i="1"/>
  <c r="P1652" i="1" s="1"/>
  <c r="M703" i="1"/>
  <c r="P703" i="1" s="1"/>
  <c r="M890" i="1"/>
  <c r="P890" i="1" s="1"/>
  <c r="M1900" i="1"/>
  <c r="P1900" i="1" s="1"/>
  <c r="M557" i="1"/>
  <c r="P557" i="1" s="1"/>
  <c r="M1613" i="1"/>
  <c r="P1613" i="1" s="1"/>
  <c r="M1393" i="1"/>
  <c r="P1393" i="1" s="1"/>
  <c r="M723" i="1"/>
  <c r="P723" i="1" s="1"/>
  <c r="M1228" i="1"/>
  <c r="P1228" i="1" s="1"/>
  <c r="M413" i="1"/>
  <c r="P413" i="1" s="1"/>
  <c r="M99" i="1"/>
  <c r="P99" i="1" s="1"/>
  <c r="M385" i="1"/>
  <c r="P385" i="1" s="1"/>
  <c r="M643" i="1"/>
  <c r="P643" i="1" s="1"/>
  <c r="M408" i="1"/>
  <c r="P408" i="1" s="1"/>
  <c r="M1195" i="1"/>
  <c r="P1195" i="1" s="1"/>
  <c r="M535" i="1"/>
  <c r="P535" i="1" s="1"/>
  <c r="M276" i="1"/>
  <c r="P276" i="1" s="1"/>
  <c r="M1039" i="1"/>
  <c r="P1039" i="1" s="1"/>
  <c r="M1276" i="1"/>
  <c r="P1276" i="1" s="1"/>
  <c r="M1379" i="1"/>
  <c r="P1379" i="1" s="1"/>
  <c r="M1125" i="1"/>
  <c r="P1125" i="1" s="1"/>
  <c r="M1322" i="1"/>
  <c r="P1322" i="1" s="1"/>
  <c r="M1871" i="1"/>
  <c r="P1871" i="1" s="1"/>
  <c r="M1028" i="1"/>
  <c r="P1028" i="1" s="1"/>
  <c r="M1196" i="1"/>
  <c r="P1196" i="1" s="1"/>
  <c r="M419" i="1"/>
  <c r="P419" i="1" s="1"/>
  <c r="M195" i="1"/>
  <c r="P195" i="1" s="1"/>
  <c r="M145" i="1"/>
  <c r="P145" i="1" s="1"/>
  <c r="M1623" i="1"/>
  <c r="P1623" i="1" s="1"/>
  <c r="M594" i="1"/>
  <c r="P594" i="1" s="1"/>
  <c r="M708" i="1"/>
  <c r="P708" i="1" s="1"/>
  <c r="M1907" i="1"/>
  <c r="P1907" i="1" s="1"/>
  <c r="M302" i="1"/>
  <c r="P302" i="1" s="1"/>
  <c r="M426" i="1"/>
  <c r="P426" i="1" s="1"/>
  <c r="M1817" i="1"/>
  <c r="P1817" i="1" s="1"/>
  <c r="M500" i="1"/>
  <c r="P500" i="1" s="1"/>
  <c r="M388" i="1"/>
  <c r="P388" i="1" s="1"/>
  <c r="M407" i="1"/>
  <c r="P407" i="1" s="1"/>
  <c r="M389" i="1"/>
  <c r="P389" i="1" s="1"/>
  <c r="M409" i="1"/>
  <c r="P409" i="1" s="1"/>
  <c r="M1191" i="1"/>
  <c r="P1191" i="1" s="1"/>
  <c r="M1198" i="1"/>
  <c r="P1198" i="1" s="1"/>
  <c r="M1203" i="1"/>
  <c r="P1203" i="1" s="1"/>
  <c r="M1833" i="1"/>
  <c r="P1833" i="1" s="1"/>
  <c r="M1000" i="1"/>
  <c r="P1000" i="1" s="1"/>
  <c r="M1477" i="1"/>
  <c r="P1477" i="1" s="1"/>
  <c r="M200" i="1"/>
  <c r="P200" i="1" s="1"/>
  <c r="M1675" i="1"/>
  <c r="P1675" i="1" s="1"/>
  <c r="M463" i="1"/>
  <c r="P463" i="1" s="1"/>
  <c r="M547" i="1"/>
  <c r="P547" i="1" s="1"/>
  <c r="M40" i="1"/>
  <c r="P40" i="1" s="1"/>
  <c r="M855" i="1"/>
  <c r="P855" i="1" s="1"/>
  <c r="M550" i="1"/>
  <c r="P550" i="1" s="1"/>
  <c r="M86" i="1"/>
  <c r="P86" i="1" s="1"/>
  <c r="M852" i="1"/>
  <c r="P852" i="1" s="1"/>
  <c r="M545" i="1"/>
  <c r="P545" i="1" s="1"/>
  <c r="M638" i="1"/>
  <c r="P638" i="1" s="1"/>
  <c r="M645" i="1"/>
  <c r="P645" i="1" s="1"/>
  <c r="M392" i="1"/>
  <c r="P392" i="1" s="1"/>
  <c r="M10" i="1"/>
  <c r="P10" i="1" s="1"/>
  <c r="M382" i="1"/>
  <c r="P382" i="1" s="1"/>
  <c r="M109" i="1"/>
  <c r="P109" i="1" s="1"/>
  <c r="M251" i="1"/>
  <c r="P251" i="1" s="1"/>
  <c r="M546" i="1"/>
  <c r="P546" i="1" s="1"/>
  <c r="M654" i="1"/>
  <c r="P654" i="1" s="1"/>
  <c r="M1186" i="1"/>
  <c r="P1186" i="1" s="1"/>
  <c r="M294" i="1"/>
  <c r="P294" i="1" s="1"/>
  <c r="M777" i="1"/>
  <c r="P777" i="1" s="1"/>
  <c r="M1828" i="1"/>
  <c r="P1828" i="1" s="1"/>
  <c r="M553" i="1"/>
  <c r="P553" i="1" s="1"/>
  <c r="M1812" i="1"/>
  <c r="P1812" i="1" s="1"/>
  <c r="M1213" i="1"/>
  <c r="P1213" i="1" s="1"/>
  <c r="M684" i="1"/>
  <c r="P684" i="1" s="1"/>
  <c r="M1347" i="1"/>
  <c r="P1347" i="1" s="1"/>
  <c r="M1319" i="1"/>
  <c r="P1319" i="1" s="1"/>
  <c r="M1410" i="1"/>
  <c r="P1410" i="1" s="1"/>
  <c r="M1904" i="1"/>
  <c r="P1904" i="1" s="1"/>
  <c r="M67" i="1"/>
  <c r="P67" i="1" s="1"/>
  <c r="M854" i="1"/>
  <c r="P854" i="1" s="1"/>
  <c r="M745" i="1"/>
  <c r="P745" i="1" s="1"/>
  <c r="M1492" i="1"/>
  <c r="P1492" i="1" s="1"/>
  <c r="M827" i="1"/>
  <c r="P827" i="1" s="1"/>
  <c r="M1740" i="1"/>
  <c r="P1740" i="1" s="1"/>
  <c r="M1078" i="1"/>
  <c r="P1078" i="1" s="1"/>
  <c r="M848" i="1"/>
  <c r="P848" i="1" s="1"/>
  <c r="M1580" i="1"/>
  <c r="P1580" i="1" s="1"/>
  <c r="M1657" i="1"/>
  <c r="P1657" i="1" s="1"/>
  <c r="M439" i="1"/>
  <c r="P439" i="1" s="1"/>
  <c r="M1627" i="1"/>
  <c r="P1627" i="1" s="1"/>
  <c r="M1187" i="1"/>
  <c r="P1187" i="1" s="1"/>
  <c r="M1530" i="1"/>
  <c r="P1530" i="1" s="1"/>
  <c r="M1336" i="1"/>
  <c r="P1336" i="1" s="1"/>
  <c r="M728" i="1"/>
  <c r="P728" i="1" s="1"/>
  <c r="M1171" i="1"/>
  <c r="P1171" i="1" s="1"/>
  <c r="M1573" i="1"/>
  <c r="P1573" i="1" s="1"/>
  <c r="M837" i="1"/>
  <c r="P837" i="1" s="1"/>
  <c r="M954" i="1"/>
  <c r="P954" i="1" s="1"/>
  <c r="M970" i="1"/>
  <c r="P970" i="1" s="1"/>
  <c r="M422" i="1"/>
  <c r="P422" i="1" s="1"/>
  <c r="M97" i="1"/>
  <c r="P97" i="1" s="1"/>
  <c r="M1579" i="1"/>
  <c r="P1579" i="1" s="1"/>
  <c r="M431" i="1"/>
  <c r="P431" i="1" s="1"/>
  <c r="M77" i="1"/>
  <c r="P77" i="1" s="1"/>
  <c r="M1596" i="1"/>
  <c r="P1596" i="1" s="1"/>
  <c r="M1443" i="1"/>
  <c r="P1443" i="1" s="1"/>
  <c r="M427" i="1"/>
  <c r="P427" i="1" s="1"/>
  <c r="M95" i="1"/>
  <c r="P95" i="1" s="1"/>
  <c r="M994" i="1"/>
  <c r="P994" i="1" s="1"/>
  <c r="M1115" i="1"/>
  <c r="P1115" i="1" s="1"/>
  <c r="M406" i="1"/>
  <c r="P406" i="1" s="1"/>
  <c r="M1908" i="1"/>
  <c r="P1908" i="1" s="1"/>
  <c r="M444" i="1"/>
  <c r="P444" i="1" s="1"/>
  <c r="M402" i="1"/>
  <c r="P402" i="1" s="1"/>
  <c r="M979" i="1"/>
  <c r="P979" i="1" s="1"/>
  <c r="M1491" i="1"/>
  <c r="P1491" i="1" s="1"/>
  <c r="M1418" i="1"/>
  <c r="P1418" i="1" s="1"/>
  <c r="M792" i="1"/>
  <c r="P792" i="1" s="1"/>
  <c r="M1857" i="1"/>
  <c r="P1857" i="1" s="1"/>
  <c r="M1075" i="1"/>
  <c r="P1075" i="1" s="1"/>
  <c r="M1239" i="1"/>
  <c r="P1239" i="1" s="1"/>
  <c r="M1865" i="1"/>
  <c r="P1865" i="1" s="1"/>
  <c r="M1476" i="1"/>
  <c r="P1476" i="1" s="1"/>
  <c r="M1082" i="1"/>
  <c r="P1082" i="1" s="1"/>
  <c r="M241" i="1"/>
  <c r="P241" i="1" s="1"/>
  <c r="M1020" i="1"/>
  <c r="P1020" i="1" s="1"/>
  <c r="M1066" i="1"/>
  <c r="P1066" i="1" s="1"/>
  <c r="M818" i="1"/>
  <c r="P818" i="1" s="1"/>
  <c r="M663" i="1"/>
  <c r="P663" i="1" s="1"/>
  <c r="M735" i="1"/>
  <c r="P735" i="1" s="1"/>
  <c r="M1254" i="1"/>
  <c r="P1254" i="1" s="1"/>
  <c r="M596" i="1"/>
  <c r="P596" i="1" s="1"/>
  <c r="M1472" i="1"/>
  <c r="P1472" i="1" s="1"/>
  <c r="M1895" i="1"/>
  <c r="P1895" i="1" s="1"/>
  <c r="M765" i="1"/>
  <c r="P765" i="1" s="1"/>
  <c r="M681" i="1"/>
  <c r="P681" i="1" s="1"/>
  <c r="M1576" i="1"/>
  <c r="P1576" i="1" s="1"/>
  <c r="M882" i="1"/>
  <c r="P882" i="1" s="1"/>
  <c r="M680" i="1"/>
  <c r="P680" i="1" s="1"/>
  <c r="M393" i="1"/>
  <c r="P393" i="1" s="1"/>
  <c r="M1624" i="1"/>
  <c r="P1624" i="1" s="1"/>
  <c r="M1494" i="1"/>
  <c r="P1494" i="1" s="1"/>
  <c r="M618" i="1"/>
  <c r="P618" i="1" s="1"/>
  <c r="M1330" i="1"/>
  <c r="P1330" i="1" s="1"/>
  <c r="M1677" i="1"/>
  <c r="P1677" i="1" s="1"/>
  <c r="M1601" i="1"/>
  <c r="P1601" i="1" s="1"/>
  <c r="M1886" i="1"/>
  <c r="P1886" i="1" s="1"/>
  <c r="M1104" i="1"/>
  <c r="P1104" i="1" s="1"/>
  <c r="M787" i="1"/>
  <c r="P787" i="1" s="1"/>
  <c r="M1878" i="1"/>
  <c r="P1878" i="1" s="1"/>
  <c r="M1258" i="1"/>
  <c r="P1258" i="1" s="1"/>
  <c r="M491" i="1"/>
  <c r="P491" i="1" s="1"/>
  <c r="M1045" i="1"/>
  <c r="P1045" i="1" s="1"/>
  <c r="M1220" i="1"/>
  <c r="P1220" i="1" s="1"/>
  <c r="M1143" i="1"/>
  <c r="P1143" i="1" s="1"/>
  <c r="M1849" i="1"/>
  <c r="P1849" i="1" s="1"/>
  <c r="M1848" i="1"/>
  <c r="P1848" i="1" s="1"/>
  <c r="M1023" i="1"/>
  <c r="P1023" i="1" s="1"/>
  <c r="M1851" i="1"/>
  <c r="P1851" i="1" s="1"/>
  <c r="M693" i="1"/>
  <c r="P693" i="1" s="1"/>
  <c r="M1055" i="1"/>
  <c r="P1055" i="1" s="1"/>
  <c r="M1803" i="1"/>
  <c r="P1803" i="1" s="1"/>
  <c r="M1063" i="1"/>
  <c r="P1063" i="1" s="1"/>
  <c r="M412" i="1"/>
  <c r="P412" i="1" s="1"/>
  <c r="M1383" i="1"/>
  <c r="P1383" i="1" s="1"/>
  <c r="M1669" i="1"/>
  <c r="P1669" i="1" s="1"/>
  <c r="M1447" i="1"/>
  <c r="P1447" i="1" s="1"/>
  <c r="M1599" i="1"/>
  <c r="P1599" i="1" s="1"/>
  <c r="M38" i="1"/>
  <c r="P38" i="1" s="1"/>
  <c r="M1262" i="1"/>
  <c r="P1262" i="1" s="1"/>
  <c r="M1499" i="1"/>
  <c r="P1499" i="1" s="1"/>
  <c r="M1017" i="1"/>
  <c r="P1017" i="1" s="1"/>
  <c r="M338" i="1"/>
  <c r="P338" i="1" s="1"/>
  <c r="M1487" i="1"/>
  <c r="P1487" i="1" s="1"/>
  <c r="M1179" i="1"/>
  <c r="P1179" i="1" s="1"/>
  <c r="M1088" i="1"/>
  <c r="P1088" i="1" s="1"/>
  <c r="M1168" i="1"/>
  <c r="P1168" i="1" s="1"/>
  <c r="M1391" i="1"/>
  <c r="P1391" i="1" s="1"/>
  <c r="M1898" i="1"/>
  <c r="P1898" i="1" s="1"/>
  <c r="M988" i="1"/>
  <c r="P988" i="1" s="1"/>
  <c r="M1002" i="1"/>
  <c r="P1002" i="1" s="1"/>
  <c r="M1244" i="1"/>
  <c r="P1244" i="1" s="1"/>
  <c r="M997" i="1"/>
  <c r="P997" i="1" s="1"/>
  <c r="M474" i="1"/>
  <c r="P474" i="1" s="1"/>
  <c r="M1042" i="1"/>
  <c r="P1042" i="1" s="1"/>
  <c r="M1375" i="1"/>
  <c r="P1375" i="1" s="1"/>
  <c r="M418" i="1"/>
  <c r="P418" i="1" s="1"/>
  <c r="M280" i="1"/>
  <c r="P280" i="1" s="1"/>
  <c r="M32" i="1"/>
  <c r="P32" i="1" s="1"/>
  <c r="M1598" i="1"/>
  <c r="P1598" i="1" s="1"/>
  <c r="M747" i="1"/>
  <c r="P747" i="1" s="1"/>
  <c r="M1713" i="1"/>
  <c r="P1713" i="1" s="1"/>
  <c r="M250" i="1"/>
  <c r="P250" i="1" s="1"/>
  <c r="M843" i="1"/>
  <c r="P843" i="1" s="1"/>
  <c r="M1875" i="1"/>
  <c r="P1875" i="1" s="1"/>
  <c r="M1520" i="1"/>
  <c r="P1520" i="1" s="1"/>
  <c r="M1362" i="1"/>
  <c r="P1362" i="1" s="1"/>
  <c r="M692" i="1"/>
  <c r="P692" i="1" s="1"/>
  <c r="M507" i="1"/>
  <c r="P507" i="1" s="1"/>
  <c r="M1238" i="1"/>
  <c r="P1238" i="1" s="1"/>
  <c r="M892" i="1"/>
  <c r="P892" i="1" s="1"/>
  <c r="M1501" i="1"/>
  <c r="P1501" i="1" s="1"/>
  <c r="M1680" i="1"/>
  <c r="P1680" i="1" s="1"/>
  <c r="M260" i="1"/>
  <c r="P260" i="1" s="1"/>
  <c r="M798" i="1"/>
  <c r="P798" i="1" s="1"/>
  <c r="M1650" i="1"/>
  <c r="P1650" i="1" s="1"/>
  <c r="M899" i="1"/>
  <c r="P899" i="1" s="1"/>
  <c r="M176" i="1"/>
  <c r="P176" i="1" s="1"/>
  <c r="M604" i="1"/>
  <c r="P604" i="1" s="1"/>
  <c r="M1829" i="1"/>
  <c r="P1829" i="1" s="1"/>
  <c r="M1328" i="1"/>
  <c r="P1328" i="1" s="1"/>
  <c r="M1562" i="1"/>
  <c r="P1562" i="1" s="1"/>
  <c r="M126" i="1"/>
  <c r="P126" i="1" s="1"/>
  <c r="M506" i="1"/>
  <c r="P506" i="1" s="1"/>
  <c r="M1371" i="1"/>
  <c r="P1371" i="1" s="1"/>
  <c r="M1333" i="1"/>
  <c r="P1333" i="1" s="1"/>
  <c r="M1404" i="1"/>
  <c r="P1404" i="1" s="1"/>
  <c r="M590" i="1"/>
  <c r="P590" i="1" s="1"/>
  <c r="M1535" i="1"/>
  <c r="P1535" i="1" s="1"/>
  <c r="M1660" i="1"/>
  <c r="P1660" i="1" s="1"/>
  <c r="M323" i="1"/>
  <c r="P323" i="1" s="1"/>
  <c r="M1679" i="1"/>
  <c r="P1679" i="1" s="1"/>
  <c r="M1719" i="1"/>
  <c r="P1719" i="1" s="1"/>
  <c r="M1838" i="1"/>
  <c r="P1838" i="1" s="1"/>
  <c r="M891" i="1"/>
  <c r="P891" i="1" s="1"/>
  <c r="M11" i="1"/>
  <c r="P11" i="1" s="1"/>
  <c r="M1585" i="1"/>
  <c r="P1585" i="1" s="1"/>
  <c r="M1467" i="1"/>
  <c r="P1467" i="1" s="1"/>
  <c r="M1419" i="1"/>
  <c r="P1419" i="1" s="1"/>
  <c r="M865" i="1"/>
  <c r="P865" i="1" s="1"/>
  <c r="M35" i="1"/>
  <c r="P35" i="1" s="1"/>
  <c r="M894" i="1"/>
  <c r="P894" i="1" s="1"/>
  <c r="M1725" i="1"/>
  <c r="P1725" i="1" s="1"/>
  <c r="M1504" i="1"/>
  <c r="P1504" i="1" s="1"/>
  <c r="M814" i="1"/>
  <c r="P814" i="1" s="1"/>
  <c r="M528" i="1"/>
  <c r="P528" i="1" s="1"/>
  <c r="M1268" i="1"/>
  <c r="P1268" i="1" s="1"/>
  <c r="M1483" i="1"/>
  <c r="P1483" i="1" s="1"/>
  <c r="M1727" i="1"/>
  <c r="P1727" i="1" s="1"/>
  <c r="M1482" i="1"/>
  <c r="P1482" i="1" s="1"/>
  <c r="M356" i="1"/>
  <c r="P356" i="1" s="1"/>
  <c r="M1452" i="1"/>
  <c r="P1452" i="1" s="1"/>
  <c r="M1175" i="1"/>
  <c r="P1175" i="1" s="1"/>
  <c r="M1142" i="1"/>
  <c r="P1142" i="1" s="1"/>
  <c r="M1204" i="1"/>
  <c r="P1204" i="1" s="1"/>
  <c r="M871" i="1"/>
  <c r="P871" i="1" s="1"/>
  <c r="M556" i="1"/>
  <c r="P556" i="1" s="1"/>
  <c r="M1883" i="1"/>
  <c r="P1883" i="1" s="1"/>
  <c r="M1139" i="1"/>
  <c r="P1139" i="1" s="1"/>
  <c r="M478" i="1"/>
  <c r="P478" i="1" s="1"/>
  <c r="M918" i="1"/>
  <c r="P918" i="1" s="1"/>
  <c r="M1863" i="1"/>
  <c r="P1863" i="1" s="1"/>
  <c r="M1417" i="1"/>
  <c r="P1417" i="1" s="1"/>
  <c r="M1718" i="1"/>
  <c r="P1718" i="1" s="1"/>
  <c r="M1441" i="1"/>
  <c r="P1441" i="1" s="1"/>
  <c r="M1424" i="1"/>
  <c r="P1424" i="1" s="1"/>
  <c r="M1778" i="1"/>
  <c r="P1778" i="1" s="1"/>
  <c r="M1689" i="1"/>
  <c r="P1689" i="1" s="1"/>
  <c r="M689" i="1"/>
  <c r="P689" i="1" s="1"/>
  <c r="M898" i="1"/>
  <c r="P898" i="1" s="1"/>
  <c r="M833" i="1"/>
  <c r="P833" i="1" s="1"/>
  <c r="M1237" i="1"/>
  <c r="P1237" i="1" s="1"/>
  <c r="M895" i="1"/>
  <c r="P895" i="1" s="1"/>
  <c r="M1687" i="1"/>
  <c r="P1687" i="1" s="1"/>
  <c r="M672" i="1"/>
  <c r="P672" i="1" s="1"/>
  <c r="M1856" i="1"/>
  <c r="P1856" i="1" s="1"/>
  <c r="M30" i="1"/>
  <c r="P30" i="1" s="1"/>
  <c r="M1084" i="1"/>
  <c r="P1084" i="1" s="1"/>
  <c r="M790" i="1"/>
  <c r="P790" i="1" s="1"/>
  <c r="M214" i="1"/>
  <c r="P214" i="1" s="1"/>
  <c r="M162" i="1"/>
  <c r="P162" i="1" s="1"/>
  <c r="M217" i="1"/>
  <c r="P217" i="1" s="1"/>
  <c r="M497" i="1"/>
  <c r="P497" i="1" s="1"/>
  <c r="M1324" i="1"/>
  <c r="P1324" i="1" s="1"/>
  <c r="M1054" i="1"/>
  <c r="P1054" i="1" s="1"/>
  <c r="M702" i="1"/>
  <c r="P702" i="1" s="1"/>
  <c r="M764" i="1"/>
  <c r="P764" i="1" s="1"/>
  <c r="M1854" i="1"/>
  <c r="P1854" i="1" s="1"/>
  <c r="M1132" i="1"/>
  <c r="P1132" i="1" s="1"/>
  <c r="M230" i="1"/>
  <c r="P230" i="1" s="1"/>
  <c r="M869" i="1"/>
  <c r="P869" i="1" s="1"/>
  <c r="M470" i="1"/>
  <c r="P470" i="1" s="1"/>
  <c r="M1282" i="1"/>
  <c r="P1282" i="1" s="1"/>
  <c r="M948" i="1"/>
  <c r="P948" i="1" s="1"/>
  <c r="M937" i="1"/>
  <c r="P937" i="1" s="1"/>
  <c r="M1067" i="1"/>
  <c r="P1067" i="1" s="1"/>
  <c r="M1691" i="1"/>
  <c r="P1691" i="1" s="1"/>
  <c r="M1339" i="1"/>
  <c r="P1339" i="1" s="1"/>
  <c r="M1882" i="1"/>
  <c r="P1882" i="1" s="1"/>
  <c r="M8" i="1"/>
  <c r="P8" i="1" s="1"/>
  <c r="M1233" i="1"/>
  <c r="P1233" i="1" s="1"/>
  <c r="M1459" i="1"/>
  <c r="P1459" i="1" s="1"/>
  <c r="M1367" i="1"/>
  <c r="P1367" i="1" s="1"/>
  <c r="M920" i="1"/>
  <c r="P920" i="1" s="1"/>
  <c r="M254" i="1"/>
  <c r="P254" i="1" s="1"/>
  <c r="M706" i="1"/>
  <c r="P706" i="1" s="1"/>
  <c r="M629" i="1"/>
  <c r="P629" i="1" s="1"/>
  <c r="M1711" i="1"/>
  <c r="P1711" i="1" s="1"/>
  <c r="M704" i="1"/>
  <c r="P704" i="1" s="1"/>
  <c r="M437" i="1"/>
  <c r="P437" i="1" s="1"/>
  <c r="M1166" i="1"/>
  <c r="P1166" i="1" s="1"/>
  <c r="M55" i="1"/>
  <c r="P55" i="1" s="1"/>
  <c r="M288" i="1"/>
  <c r="P288" i="1" s="1"/>
  <c r="M1630" i="1"/>
  <c r="P1630" i="1" s="1"/>
  <c r="M1466" i="1"/>
  <c r="P1466" i="1" s="1"/>
  <c r="M319" i="1"/>
  <c r="P319" i="1" s="1"/>
  <c r="M1840" i="1"/>
  <c r="P1840" i="1" s="1"/>
  <c r="M1791" i="1"/>
  <c r="P1791" i="1" s="1"/>
  <c r="M1700" i="1"/>
  <c r="P1700" i="1" s="1"/>
  <c r="M738" i="1"/>
  <c r="P738" i="1" s="1"/>
  <c r="M21" i="1"/>
  <c r="P21" i="1" s="1"/>
  <c r="M511" i="1"/>
  <c r="P511" i="1" s="1"/>
  <c r="M1532" i="1"/>
  <c r="P1532" i="1" s="1"/>
  <c r="M1553" i="1"/>
  <c r="P1553" i="1" s="1"/>
  <c r="M600" i="1"/>
  <c r="P600" i="1" s="1"/>
  <c r="M788" i="1"/>
  <c r="P788" i="1" s="1"/>
  <c r="M1146" i="1"/>
  <c r="P1146" i="1" s="1"/>
  <c r="M752" i="1"/>
  <c r="P752" i="1" s="1"/>
  <c r="M1041" i="1"/>
  <c r="P1041" i="1" s="1"/>
  <c r="M31" i="1"/>
  <c r="P31" i="1" s="1"/>
  <c r="M366" i="1"/>
  <c r="P366" i="1" s="1"/>
  <c r="M1071" i="1"/>
  <c r="P1071" i="1" s="1"/>
  <c r="M489" i="1"/>
  <c r="P489" i="1" s="1"/>
  <c r="M485" i="1"/>
  <c r="P485" i="1" s="1"/>
  <c r="M1033" i="1"/>
  <c r="P1033" i="1" s="1"/>
  <c r="M1278" i="1"/>
  <c r="P1278" i="1" s="1"/>
  <c r="M1011" i="1"/>
  <c r="P1011" i="1" s="1"/>
  <c r="M529" i="1"/>
  <c r="P529" i="1" s="1"/>
  <c r="M980" i="1"/>
  <c r="P980" i="1" s="1"/>
  <c r="M51" i="1"/>
  <c r="P51" i="1" s="1"/>
  <c r="M1540" i="1"/>
  <c r="P1540" i="1" s="1"/>
  <c r="M404" i="1"/>
  <c r="P404" i="1" s="1"/>
  <c r="M880" i="1"/>
  <c r="P880" i="1" s="1"/>
  <c r="M1368" i="1"/>
  <c r="P1368" i="1" s="1"/>
  <c r="M1820" i="1"/>
  <c r="P1820" i="1" s="1"/>
  <c r="M227" i="1"/>
  <c r="P227" i="1" s="1"/>
  <c r="M1396" i="1"/>
  <c r="P1396" i="1" s="1"/>
  <c r="M1286" i="1"/>
  <c r="P1286" i="1" s="1"/>
  <c r="M1392" i="1"/>
  <c r="P1392" i="1" s="1"/>
  <c r="M177" i="1"/>
  <c r="P177" i="1" s="1"/>
  <c r="M1406" i="1"/>
  <c r="P1406" i="1" s="1"/>
  <c r="M657" i="1"/>
  <c r="P657" i="1" s="1"/>
  <c r="M1654" i="1"/>
  <c r="P1654" i="1" s="1"/>
  <c r="M993" i="1"/>
  <c r="P993" i="1" s="1"/>
  <c r="M1079" i="1"/>
  <c r="P1079" i="1" s="1"/>
  <c r="M741" i="1"/>
  <c r="P741" i="1" s="1"/>
  <c r="M1674" i="1"/>
  <c r="P1674" i="1" s="1"/>
  <c r="M845" i="1"/>
  <c r="P845" i="1" s="1"/>
  <c r="M870" i="1"/>
  <c r="P870" i="1" s="1"/>
  <c r="M789" i="1"/>
  <c r="P789" i="1" s="1"/>
  <c r="M710" i="1"/>
  <c r="P710" i="1" s="1"/>
  <c r="M794" i="1"/>
  <c r="P794" i="1" s="1"/>
  <c r="M888" i="1"/>
  <c r="P888" i="1" s="1"/>
  <c r="M1209" i="1"/>
  <c r="P1209" i="1" s="1"/>
  <c r="M1783" i="1"/>
  <c r="P1783" i="1" s="1"/>
  <c r="M1296" i="1"/>
  <c r="P1296" i="1" s="1"/>
  <c r="M1102" i="1"/>
  <c r="P1102" i="1" s="1"/>
  <c r="M1584" i="1"/>
  <c r="P1584" i="1" s="1"/>
  <c r="M476" i="1"/>
  <c r="P476" i="1" s="1"/>
  <c r="M674" i="1"/>
  <c r="P674" i="1" s="1"/>
  <c r="M1302" i="1"/>
  <c r="P1302" i="1" s="1"/>
  <c r="M1608" i="1"/>
  <c r="P1608" i="1" s="1"/>
  <c r="M203" i="1"/>
  <c r="P203" i="1" s="1"/>
  <c r="M1822" i="1"/>
  <c r="P1822" i="1" s="1"/>
  <c r="M1081" i="1"/>
  <c r="P1081" i="1" s="1"/>
  <c r="M375" i="1"/>
  <c r="P375" i="1" s="1"/>
  <c r="M1766" i="1"/>
  <c r="P1766" i="1" s="1"/>
  <c r="M908" i="1"/>
  <c r="P908" i="1" s="1"/>
  <c r="M48" i="1"/>
  <c r="P48" i="1" s="1"/>
  <c r="M381" i="1"/>
  <c r="P381" i="1" s="1"/>
  <c r="M480" i="1"/>
  <c r="P480" i="1" s="1"/>
  <c r="M1813" i="1"/>
  <c r="P1813" i="1" s="1"/>
  <c r="M66" i="1"/>
  <c r="P66" i="1" s="1"/>
  <c r="M734" i="1"/>
  <c r="P734" i="1" s="1"/>
  <c r="M635" i="1"/>
  <c r="P635" i="1" s="1"/>
  <c r="M1435" i="1"/>
  <c r="P1435" i="1" s="1"/>
  <c r="M743" i="1"/>
  <c r="P743" i="1" s="1"/>
  <c r="M826" i="1"/>
  <c r="P826" i="1" s="1"/>
  <c r="M771" i="1"/>
  <c r="P771" i="1" s="1"/>
  <c r="M603" i="1"/>
  <c r="P603" i="1" s="1"/>
  <c r="M1387" i="1"/>
  <c r="P1387" i="1" s="1"/>
  <c r="M285" i="1"/>
  <c r="P285" i="1" s="1"/>
  <c r="M399" i="1"/>
  <c r="P399" i="1" s="1"/>
  <c r="M261" i="1"/>
  <c r="P261" i="1" s="1"/>
  <c r="M1305" i="1"/>
  <c r="P1305" i="1" s="1"/>
  <c r="M616" i="1"/>
  <c r="P616" i="1" s="1"/>
  <c r="M1072" i="1"/>
  <c r="P1072" i="1" s="1"/>
  <c r="M1858" i="1"/>
  <c r="P1858" i="1" s="1"/>
  <c r="M913" i="1"/>
  <c r="P913" i="1" s="1"/>
  <c r="M1437" i="1"/>
  <c r="P1437" i="1" s="1"/>
  <c r="M872" i="1"/>
  <c r="P872" i="1" s="1"/>
  <c r="M220" i="1"/>
  <c r="P220" i="1" s="1"/>
  <c r="M1710" i="1"/>
  <c r="P1710" i="1" s="1"/>
  <c r="M183" i="1"/>
  <c r="P183" i="1" s="1"/>
  <c r="M989" i="1"/>
  <c r="P989" i="1" s="1"/>
  <c r="M806" i="1"/>
  <c r="P806" i="1" s="1"/>
  <c r="M558" i="1"/>
  <c r="P558" i="1" s="1"/>
  <c r="M62" i="1"/>
  <c r="P62" i="1" s="1"/>
  <c r="M1703" i="1"/>
  <c r="P1703" i="1" s="1"/>
  <c r="M923" i="1"/>
  <c r="P923" i="1" s="1"/>
  <c r="M1709" i="1"/>
  <c r="P1709" i="1" s="1"/>
  <c r="M398" i="1"/>
  <c r="P398" i="1" s="1"/>
  <c r="M564" i="1"/>
  <c r="P564" i="1" s="1"/>
  <c r="M1505" i="1"/>
  <c r="P1505" i="1" s="1"/>
  <c r="M1085" i="1"/>
  <c r="P1085" i="1" s="1"/>
  <c r="M617" i="1"/>
  <c r="P617" i="1" s="1"/>
  <c r="M1673" i="1"/>
  <c r="P1673" i="1" s="1"/>
  <c r="M875" i="1"/>
  <c r="P875" i="1" s="1"/>
  <c r="M1030" i="1"/>
  <c r="P1030" i="1" s="1"/>
  <c r="M1746" i="1"/>
  <c r="P1746" i="1" s="1"/>
  <c r="M472" i="1"/>
  <c r="P472" i="1" s="1"/>
  <c r="M950" i="1"/>
  <c r="P950" i="1" s="1"/>
  <c r="M1350" i="1"/>
  <c r="P1350" i="1" s="1"/>
  <c r="M441" i="1"/>
  <c r="P441" i="1" s="1"/>
  <c r="M1311" i="1"/>
  <c r="P1311" i="1" s="1"/>
  <c r="M799" i="1"/>
  <c r="P799" i="1" s="1"/>
  <c r="M1751" i="1"/>
  <c r="P1751" i="1" s="1"/>
  <c r="M568" i="1"/>
  <c r="P568" i="1" s="1"/>
  <c r="M1790" i="1"/>
  <c r="P1790" i="1" s="1"/>
  <c r="M543" i="1"/>
  <c r="P543" i="1" s="1"/>
  <c r="M179" i="1"/>
  <c r="P179" i="1" s="1"/>
  <c r="M1686" i="1"/>
  <c r="P1686" i="1" s="1"/>
  <c r="M612" i="1"/>
  <c r="P612" i="1" s="1"/>
  <c r="M1407" i="1"/>
  <c r="P1407" i="1" s="1"/>
  <c r="M473" i="1"/>
  <c r="P473" i="1" s="1"/>
  <c r="M828" i="1"/>
  <c r="P828" i="1" s="1"/>
  <c r="M1345" i="1"/>
  <c r="P1345" i="1" s="1"/>
  <c r="M155" i="1"/>
  <c r="P155" i="1" s="1"/>
  <c r="M1887" i="1"/>
  <c r="P1887" i="1" s="1"/>
  <c r="M1013" i="1"/>
  <c r="P1013" i="1" s="1"/>
  <c r="M454" i="1"/>
  <c r="P454" i="1" s="1"/>
  <c r="M1416" i="1"/>
  <c r="P1416" i="1" s="1"/>
  <c r="M1649" i="1"/>
  <c r="P1649" i="1" s="1"/>
  <c r="M769" i="1"/>
  <c r="P769" i="1" s="1"/>
  <c r="M192" i="1"/>
  <c r="P192" i="1" s="1"/>
  <c r="M1594" i="1"/>
  <c r="P1594" i="1" s="1"/>
  <c r="M1411" i="1"/>
  <c r="P1411" i="1" s="1"/>
  <c r="M730" i="1"/>
  <c r="P730" i="1" s="1"/>
  <c r="M587" i="1"/>
  <c r="P587" i="1" s="1"/>
  <c r="M893" i="1"/>
  <c r="P893" i="1" s="1"/>
  <c r="M1518" i="1"/>
  <c r="P1518" i="1" s="1"/>
  <c r="M49" i="1"/>
  <c r="P49" i="1" s="1"/>
  <c r="M1905" i="1"/>
  <c r="P1905" i="1" s="1"/>
  <c r="M75" i="1"/>
  <c r="P75" i="1" s="1"/>
  <c r="M897" i="1"/>
  <c r="P897" i="1" s="1"/>
  <c r="M1298" i="1"/>
  <c r="P1298" i="1" s="1"/>
  <c r="M1022" i="1"/>
  <c r="P1022" i="1" s="1"/>
  <c r="M9" i="1"/>
  <c r="P9" i="1" s="1"/>
  <c r="M1124" i="1"/>
  <c r="P1124" i="1" s="1"/>
  <c r="M1303" i="1"/>
  <c r="P1303" i="1" s="1"/>
  <c r="M1058" i="1"/>
  <c r="P1058" i="1" s="1"/>
  <c r="M611" i="1"/>
  <c r="P611" i="1" s="1"/>
  <c r="M1425" i="1"/>
  <c r="P1425" i="1" s="1"/>
  <c r="M630" i="1"/>
  <c r="P630" i="1" s="1"/>
  <c r="M1380" i="1"/>
  <c r="P1380" i="1" s="1"/>
  <c r="M316" i="1"/>
  <c r="P316" i="1" s="1"/>
  <c r="M802" i="1"/>
  <c r="P802" i="1" s="1"/>
  <c r="M665" i="1"/>
  <c r="P665" i="1" s="1"/>
  <c r="M876" i="1"/>
  <c r="P876" i="1" s="1"/>
  <c r="M142" i="1"/>
  <c r="P142" i="1" s="1"/>
  <c r="M1750" i="1"/>
  <c r="P1750" i="1" s="1"/>
  <c r="M824" i="1"/>
  <c r="P824" i="1" s="1"/>
  <c r="M1529" i="1"/>
  <c r="P1529" i="1" s="1"/>
  <c r="M54" i="1"/>
  <c r="P54" i="1" s="1"/>
  <c r="M196" i="1"/>
  <c r="P196" i="1" s="1"/>
  <c r="M1835" i="1"/>
  <c r="P1835" i="1" s="1"/>
  <c r="M1219" i="1"/>
  <c r="P1219" i="1" s="1"/>
  <c r="M81" i="1"/>
  <c r="P81" i="1" s="1"/>
  <c r="M469" i="1"/>
  <c r="P469" i="1" s="1"/>
  <c r="M1457" i="1"/>
  <c r="P1457" i="1" s="1"/>
  <c r="M1451" i="1"/>
  <c r="P1451" i="1" s="1"/>
  <c r="M234" i="1"/>
  <c r="P234" i="1" s="1"/>
  <c r="M1019" i="1"/>
  <c r="P1019" i="1" s="1"/>
  <c r="M904" i="1"/>
  <c r="P904" i="1" s="1"/>
  <c r="M1846" i="1"/>
  <c r="P1846" i="1" s="1"/>
  <c r="M301" i="1"/>
  <c r="P301" i="1" s="1"/>
  <c r="M202" i="1"/>
  <c r="P202" i="1" s="1"/>
  <c r="M73" i="1"/>
  <c r="P73" i="1" s="1"/>
  <c r="M712" i="1"/>
  <c r="P712" i="1" s="1"/>
  <c r="M1745" i="1"/>
  <c r="P1745" i="1" s="1"/>
  <c r="M149" i="1"/>
  <c r="P149" i="1" s="1"/>
  <c r="M1889" i="1"/>
  <c r="P1889" i="1" s="1"/>
  <c r="M1659" i="1"/>
  <c r="P1659" i="1" s="1"/>
  <c r="M1762" i="1"/>
  <c r="P1762" i="1" s="1"/>
  <c r="M1185" i="1"/>
  <c r="P1185" i="1" s="1"/>
  <c r="M1478" i="1"/>
  <c r="P1478" i="1" s="1"/>
  <c r="M120" i="1"/>
  <c r="P120" i="1" s="1"/>
  <c r="M377" i="1"/>
  <c r="P377" i="1" s="1"/>
  <c r="M1508" i="1"/>
  <c r="P1508" i="1" s="1"/>
  <c r="M834" i="1"/>
  <c r="P834" i="1" s="1"/>
  <c r="M801" i="1"/>
  <c r="P801" i="1" s="1"/>
  <c r="M255" i="1"/>
  <c r="P255" i="1" s="1"/>
  <c r="M714" i="1"/>
  <c r="P714" i="1" s="1"/>
  <c r="M676" i="1"/>
  <c r="P676" i="1" s="1"/>
  <c r="M513" i="1"/>
  <c r="P513" i="1" s="1"/>
  <c r="M579" i="1"/>
  <c r="P579" i="1" s="1"/>
  <c r="M25" i="1"/>
  <c r="P25" i="1" s="1"/>
  <c r="M1723" i="1"/>
  <c r="P1723" i="1" s="1"/>
  <c r="M161" i="1"/>
  <c r="P161" i="1" s="1"/>
  <c r="M1176" i="1"/>
  <c r="P1176" i="1" s="1"/>
  <c r="M1648" i="1"/>
  <c r="P1648" i="1" s="1"/>
  <c r="M1357" i="1"/>
  <c r="P1357" i="1" s="1"/>
  <c r="M1145" i="1"/>
  <c r="P1145" i="1" s="1"/>
  <c r="M538" i="1"/>
  <c r="P538" i="1" s="1"/>
  <c r="M1842" i="1"/>
  <c r="P1842" i="1" s="1"/>
  <c r="M140" i="1"/>
  <c r="P140" i="1" s="1"/>
  <c r="M1775" i="1"/>
  <c r="P1775" i="1" s="1"/>
  <c r="M1024" i="1"/>
  <c r="P1024" i="1" s="1"/>
  <c r="M583" i="1"/>
  <c r="P583" i="1" s="1"/>
  <c r="M1741" i="1"/>
  <c r="P1741" i="1" s="1"/>
  <c r="M858" i="1"/>
  <c r="P858" i="1" s="1"/>
  <c r="M1855" i="1"/>
  <c r="P1855" i="1" s="1"/>
  <c r="M1025" i="1"/>
  <c r="P1025" i="1" s="1"/>
  <c r="M581" i="1"/>
  <c r="P581" i="1" s="1"/>
  <c r="M135" i="1"/>
  <c r="P135" i="1" s="1"/>
  <c r="M1052" i="1"/>
  <c r="P1052" i="1" s="1"/>
  <c r="M1460" i="1"/>
  <c r="P1460" i="1" s="1"/>
  <c r="M874" i="1"/>
  <c r="P874" i="1" s="1"/>
  <c r="M1554" i="1"/>
  <c r="P1554" i="1" s="1"/>
  <c r="M370" i="1"/>
  <c r="P370" i="1" s="1"/>
  <c r="M565" i="1"/>
  <c r="P565" i="1" s="1"/>
  <c r="M298" i="1"/>
  <c r="P298" i="1" s="1"/>
  <c r="M584" i="1"/>
  <c r="P584" i="1" s="1"/>
  <c r="M1490" i="1"/>
  <c r="P1490" i="1" s="1"/>
  <c r="M1077" i="1"/>
  <c r="P1077" i="1" s="1"/>
  <c r="M1789" i="1"/>
  <c r="P1789" i="1" s="1"/>
  <c r="M938" i="1"/>
  <c r="P938" i="1" s="1"/>
  <c r="M1363" i="1"/>
  <c r="P1363" i="1" s="1"/>
  <c r="M154" i="1"/>
  <c r="P154" i="1" s="1"/>
  <c r="M1516" i="1"/>
  <c r="P1516" i="1" s="1"/>
  <c r="M668" i="1"/>
  <c r="P668" i="1" s="1"/>
  <c r="M210" i="1"/>
  <c r="P210" i="1" s="1"/>
  <c r="L1915" i="1" l="1"/>
  <c r="M1915" i="1" l="1"/>
  <c r="P1915" i="1" s="1"/>
  <c r="O1915" i="1"/>
  <c r="R8" i="8" l="1"/>
  <c r="R8" i="8" a="1"/>
  <c r="R6" i="8"/>
  <c r="R7" i="8"/>
  <c r="R6" i="8" a="1"/>
  <c r="R7" i="8" a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tc={EF03EA0A-FAC7-4ED3-A848-3FEBCF841515}</author>
  </authors>
  <commentList>
    <comment ref="O1931" authorId="0" shapeId="0" xr:uid="{EF03EA0A-FAC7-4ED3-A848-3FEBCF84151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ajuster arrondi a partir de cet exeple poiur ttHT t TTC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<sst xmlns="http://schemas.openxmlformats.org/spreadsheetml/2006/main" count="12185" uniqueCount="1326">
  <si>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</si>
  <si>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</si>
  <si>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</si>
  <si>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</si>
  <si>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</si>
  <si>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</si>
  <si>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</si>
  <si>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</si>
  <si>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</si>
  <si>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</si>
  <si>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</si>
  <si>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</si>
  <si>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</si>
  <si>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</si>
  <si>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</si>
  <si>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</si>
  <si>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</si>
  <si>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</si>
  <si>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</si>
  <si>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</si>
  <si>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</si>
  <si>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</si>
  <si>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</si>
  <si>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</si>
  <si>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</si>
  <si>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</si>
  <si>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</si>
  <si>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</si>
  <si>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</si>
  <si>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</si>
  <si>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</si>
  <si>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</si>
  <si>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</si>
  <si>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</si>
  <si>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</si>
  <si>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</si>
  <si>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</si>
  <si>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</si>
  <si>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</si>
  <si>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</si>
  <si>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</si>
  <si>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</si>
  <si>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</si>
  <si>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</si>
  <si>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</si>
  <si>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</si>
  <si>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</si>
  <si>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</si>
  <si>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</si>
  <si>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</si>
  <si>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</si>
  <si>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</si>
  <si>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</si>
  <si>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</si>
  <si>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</si>
  <si>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</si>
  <si>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</si>
  <si>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</si>
  <si>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</si>
  <si>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</si>
  <si>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</si>
  <si>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</si>
  <si>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</si>
  <si>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</si>
  <si>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</si>
  <si>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</si>
  <si>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</si>
  <si>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</si>
  <si>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</si>
  <si>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</si>
  <si>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</si>
  <si>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</si>
  <si>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</si>
  <si>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</si>
  <si>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</si>
  <si>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</si>
  <si>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</si>
  <si>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</si>
  <si>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</si>
  <si>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</si>
  <si>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</si>
  <si>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</si>
  <si>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</si>
  <si>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</si>
  <si>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</si>
  <si>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</si>
  <si>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</si>
  <si>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</si>
  <si>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</si>
  <si>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</si>
  <si>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</si>
  <si>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</si>
  <si>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</si>
  <si>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</si>
  <si>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</si>
  <si>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</si>
  <si>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</si>
  <si>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</si>
  <si>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</si>
  <si>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</si>
  <si>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</si>
  <si>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</si>
  <si>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</si>
  <si>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</si>
  <si>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</si>
  <si>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</si>
  <si>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</si>
  <si>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</si>
  <si>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</si>
  <si>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</si>
  <si>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</si>
  <si>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</si>
  <si>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</si>
  <si>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</si>
  <si>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</si>
  <si>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</si>
  <si>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</si>
  <si>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</si>
  <si>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</si>
  <si>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</si>
  <si>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</si>
  <si>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</si>
  <si>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</si>
  <si>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</si>
  <si>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</si>
  <si>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</si>
  <si>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</si>
  <si>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</si>
  <si>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</si>
  <si>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</si>
  <si>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</si>
  <si>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</si>
  <si>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</si>
  <si>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</si>
  <si>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</si>
  <si>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</si>
  <si>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</si>
  <si>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</si>
  <si>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</si>
  <si>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</si>
  <si>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</si>
  <si>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</si>
  <si>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</si>
  <si>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</si>
  <si>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</si>
  <si>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</si>
  <si>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</si>
  <si>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</si>
  <si>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</si>
  <si>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</si>
  <si>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</si>
  <si>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</si>
  <si>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</si>
  <si>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</si>
  <si>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</si>
  <si>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</si>
  <si>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</si>
  <si>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</si>
  <si>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</si>
  <si>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</si>
  <si>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</si>
  <si>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</si>
  <si>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</si>
  <si>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</si>
  <si>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</si>
  <si>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</si>
  <si>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</si>
  <si>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</si>
  <si>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</si>
  <si>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</si>
  <si>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</si>
  <si>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</si>
  <si>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</si>
  <si>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</si>
  <si>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</si>
  <si>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</si>
  <si>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</si>
  <si>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</si>
  <si>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</si>
  <si>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</si>
  <si>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</si>
  <si>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</si>
  <si>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</si>
  <si>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</si>
  <si>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</si>
  <si>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</si>
  <si>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</si>
  <si>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</si>
  <si>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</si>
  <si>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</si>
  <si>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</si>
  <si>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</si>
  <si>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</si>
  <si>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</si>
  <si>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</si>
  <si>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</si>
  <si>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</si>
  <si>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</si>
  <si>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</si>
  <si>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</si>
  <si>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</si>
  <si>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</si>
  <si>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</si>
  <si>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</si>
  <si>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</si>
  <si>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</si>
  <si>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</si>
  <si>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</si>
  <si>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</si>
  <si>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</si>
  <si>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</si>
  <si>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</si>
  <si>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</si>
  <si>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</si>
  <si>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</si>
  <si>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</si>
  <si>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</si>
  <si>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</si>
  <si>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</si>
  <si>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</si>
  <si>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</si>
  <si>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</si>
  <si>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</si>
  <si>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</si>
  <si>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</si>
  <si>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</si>
  <si>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</si>
  <si>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</si>
  <si>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</si>
  <si>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</si>
  <si>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</si>
  <si>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</si>
  <si>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</si>
  <si>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</si>
  <si>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</si>
  <si>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</si>
  <si>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</si>
  <si>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</si>
  <si>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</si>
  <si>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</si>
  <si>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</si>
  <si>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</si>
  <si>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</si>
  <si>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</si>
  <si>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</si>
  <si>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</si>
  <si>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</si>
  <si>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</si>
  <si>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</si>
  <si>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</si>
  <si>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</si>
  <si>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</si>
  <si>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</si>
  <si>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</si>
  <si>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</si>
  <si>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</si>
  <si>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</si>
  <si>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</si>
  <si>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</si>
  <si>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</si>
  <si>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</si>
  <si>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</si>
  <si>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</si>
  <si>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</si>
  <si>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</si>
  <si>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</si>
  <si>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</si>
  <si>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</si>
  <si>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</si>
  <si>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</si>
  <si>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</si>
  <si>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</si>
  <si>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</si>
  <si>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</si>
  <si>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</si>
  <si>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</si>
  <si>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</si>
  <si>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</si>
  <si>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</si>
  <si>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</si>
  <si>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</si>
  <si>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</si>
  <si>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</si>
  <si>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</si>
  <si>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</si>
  <si>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</si>
  <si>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</si>
  <si>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</si>
  <si>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</si>
  <si>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</si>
  <si>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</si>
  <si>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</si>
  <si>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</si>
  <si>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</si>
  <si>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</si>
  <si>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</si>
  <si>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</si>
  <si>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</si>
  <si>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</si>
  <si>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</si>
  <si>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</si>
  <si>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</si>
  <si>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</si>
  <si>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</si>
  <si>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</si>
  <si>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</si>
  <si>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</si>
  <si>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</si>
  <si>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</si>
  <si>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</si>
  <si>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</si>
  <si>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</si>
  <si>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</si>
  <si>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</si>
  <si>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</si>
  <si>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</si>
  <si>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</si>
  <si>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</si>
  <si>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</si>
  <si>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</si>
  <si>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</si>
  <si>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</si>
  <si>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</si>
  <si>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</si>
  <si>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</si>
  <si>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</si>
  <si>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</si>
  <si>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</si>
  <si>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</si>
  <si>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</si>
  <si>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</si>
  <si>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</si>
  <si>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</si>
  <si>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</si>
  <si>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</si>
  <si>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</si>
  <si>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</si>
  <si>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</si>
  <si>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</si>
  <si>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</si>
  <si>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</si>
  <si>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</si>
  <si>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</si>
  <si>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</si>
  <si>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</si>
  <si>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</si>
  <si>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</si>
  <si>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</si>
  <si>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</si>
  <si>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</si>
  <si>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</si>
  <si>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</si>
  <si>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</si>
  <si>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</si>
  <si>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</si>
  <si>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</si>
  <si>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</si>
  <si>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</si>
  <si>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</si>
  <si>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</si>
  <si>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</si>
  <si>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</si>
  <si>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</si>
  <si>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</si>
  <si>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</si>
  <si>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</si>
  <si>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</si>
  <si>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</si>
  <si>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</si>
  <si>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</si>
  <si>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</si>
  <si>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</si>
  <si>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</si>
  <si>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</si>
  <si>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</si>
  <si>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</si>
  <si>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</si>
  <si>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</si>
  <si>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</si>
  <si>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</si>
  <si>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</si>
  <si>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</si>
  <si>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</si>
  <si>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</si>
  <si>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</si>
  <si>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</si>
  <si>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</si>
  <si>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</si>
  <si>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</si>
  <si>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</si>
  <si>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</si>
  <si>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</si>
  <si>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</si>
  <si>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</si>
  <si>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</si>
  <si>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</si>
  <si>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</si>
  <si>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</si>
  <si>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</si>
  <si>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</si>
  <si>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</si>
  <si>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</si>
  <si>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</si>
  <si>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</si>
  <si>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</si>
  <si>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</si>
  <si>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</si>
  <si>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</si>
  <si>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</si>
  <si>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</si>
  <si>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</si>
  <si>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</si>
  <si>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</si>
  <si>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</si>
  <si>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</si>
  <si>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</si>
  <si>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</si>
  <si>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</si>
  <si>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</si>
  <si>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</si>
  <si>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</si>
  <si>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</si>
  <si>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</si>
  <si>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</si>
  <si>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</si>
  <si>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</si>
  <si>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</si>
  <si>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</si>
  <si>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</si>
  <si>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</si>
  <si>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</si>
  <si>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</si>
  <si>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</si>
  <si>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</si>
  <si>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</si>
  <si>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</si>
  <si>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</si>
  <si>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</si>
  <si>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</si>
  <si>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</si>
  <si>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</si>
  <si>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</si>
  <si>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</si>
  <si>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</si>
  <si>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</si>
  <si>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</si>
  <si>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</si>
  <si>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</si>
  <si>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</si>
  <si>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</si>
  <si>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</si>
  <si>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</si>
  <si>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</si>
  <si>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</si>
  <si>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</si>
  <si>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</si>
  <si>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</si>
  <si>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</si>
  <si>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</si>
  <si>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</si>
  <si>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</si>
  <si>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</si>
  <si>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</si>
  <si>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</si>
  <si>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</si>
  <si>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</si>
  <si>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</si>
  <si>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</si>
  <si>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</si>
  <si>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</si>
  <si>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</si>
  <si>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</si>
  <si>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</si>
  <si>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</si>
  <si>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</si>
  <si>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</si>
  <si>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</si>
  <si>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</si>
  <si>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</si>
  <si>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</si>
  <si>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</si>
  <si>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</si>
  <si>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</si>
  <si>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</si>
  <si>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</si>
  <si>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</si>
  <si>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</si>
  <si>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</si>
  <si>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</si>
  <si>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</si>
  <si>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</si>
  <si>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</si>
  <si>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</si>
  <si>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</si>
  <si>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</si>
  <si>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</si>
  <si>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</si>
  <si>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</si>
  <si>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</si>
  <si>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</si>
  <si>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</si>
  <si>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</si>
  <si>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</si>
  <si>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</si>
  <si>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</si>
  <si>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</si>
  <si>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</si>
  <si>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</si>
  <si>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</si>
  <si>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</si>
  <si>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</si>
  <si>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</si>
  <si>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</si>
  <si>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</si>
  <si>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</si>
  <si>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</si>
  <si>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</si>
  <si>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</si>
  <si>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</si>
  <si>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</si>
  <si>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</si>
  <si>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</si>
  <si>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</si>
  <si>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</si>
  <si>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</si>
  <si>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</si>
  <si>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</si>
  <si>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</si>
  <si>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</si>
  <si>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</si>
  <si>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</si>
  <si>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</si>
  <si>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</si>
  <si>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</si>
  <si>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</si>
  <si>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</si>
  <si>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</si>
  <si>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</si>
  <si>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</si>
  <si>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</si>
  <si>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</si>
  <si>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</si>
  <si>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</si>
  <si>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</si>
  <si>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</si>
  <si>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</si>
  <si>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</si>
  <si>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</si>
  <si>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</si>
  <si>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</si>
  <si>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</si>
  <si>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</si>
  <si>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</si>
  <si>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</si>
  <si>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</si>
  <si>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</si>
  <si>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</si>
  <si>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</si>
  <si>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</si>
  <si>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</si>
  <si>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</si>
  <si>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</si>
  <si>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</si>
  <si>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</si>
  <si>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</si>
  <si>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</si>
  <si>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</si>
  <si>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</si>
  <si>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</si>
  <si>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</si>
  <si>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</si>
  <si>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</si>
  <si>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</si>
  <si>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</si>
  <si>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</si>
  <si>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</si>
  <si>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</si>
  <si>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</si>
  <si>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</si>
  <si>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</si>
  <si>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</si>
  <si>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</si>
  <si>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</si>
  <si>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</si>
  <si>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</si>
  <si>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</si>
  <si>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</si>
  <si>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</si>
  <si>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</si>
  <si>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</si>
  <si>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</si>
  <si>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</si>
  <si>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</si>
  <si>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</si>
  <si>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</si>
  <si>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</si>
  <si>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</si>
  <si>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</si>
  <si>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</si>
  <si>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</si>
  <si>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</si>
  <si>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</si>
  <si>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</si>
  <si>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</si>
  <si>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</si>
  <si>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</si>
  <si>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</si>
  <si>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</si>
  <si>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</si>
  <si>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</si>
  <si>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</si>
  <si>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</si>
  <si>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</si>
  <si>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</si>
  <si>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</si>
  <si>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</si>
  <si>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</si>
  <si>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</si>
  <si>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</si>
  <si>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</si>
  <si>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</si>
  <si>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</si>
  <si>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</si>
  <si>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</si>
  <si>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</si>
  <si>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</si>
  <si>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</si>
  <si>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</si>
  <si>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</si>
  <si>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</si>
  <si>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</si>
  <si>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</si>
  <si>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</si>
  <si>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</si>
  <si>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</si>
  <si>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</si>
  <si>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</si>
  <si>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</si>
  <si>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</si>
  <si>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</si>
  <si>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</si>
  <si>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</si>
  <si>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</si>
  <si>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</si>
  <si>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</si>
  <si>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</si>
  <si>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</si>
  <si>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</si>
  <si>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</si>
  <si>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</si>
  <si>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</si>
  <si>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</si>
  <si>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</si>
  <si>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</si>
  <si>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</si>
  <si>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</si>
  <si>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</si>
  <si>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</si>
  <si>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</si>
  <si>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</si>
  <si>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</si>
  <si>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</si>
  <si>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</si>
  <si>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</si>
  <si>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</si>
  <si>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</si>
  <si>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</si>
  <si>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</si>
  <si>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</si>
  <si>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</si>
  <si>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</si>
  <si>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</si>
  <si>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</si>
  <si>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</si>
  <si>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</si>
  <si>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</si>
  <si>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</si>
  <si>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</si>
  <si>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</si>
  <si>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</si>
  <si>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</si>
  <si>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</si>
  <si>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</si>
  <si>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</si>
  <si>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</si>
  <si>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</si>
  <si>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</si>
  <si>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</si>
  <si>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</si>
  <si>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</si>
  <si>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</si>
  <si>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</si>
  <si>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</si>
  <si>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</si>
  <si>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</si>
  <si>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</si>
  <si>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</si>
  <si>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</si>
  <si>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</si>
  <si>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</si>
  <si>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</si>
  <si>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</si>
  <si>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</si>
  <si>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</si>
  <si>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</si>
  <si>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</si>
  <si>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</si>
  <si>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</si>
  <si>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</si>
  <si>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</si>
  <si>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</si>
  <si>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</si>
  <si>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</si>
  <si>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</si>
  <si>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</si>
  <si>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</si>
  <si>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</si>
  <si>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</si>
  <si>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</si>
  <si>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</si>
  <si>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</si>
  <si>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</si>
  <si>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</si>
  <si>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</si>
  <si>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</si>
  <si>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</si>
  <si>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</si>
  <si>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</si>
  <si>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</si>
  <si>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</si>
  <si>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</si>
  <si>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</si>
  <si>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</si>
  <si>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</si>
  <si>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</si>
  <si>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</si>
  <si>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</si>
  <si>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</si>
  <si>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</si>
  <si>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</si>
  <si>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</si>
  <si>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</si>
  <si>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</si>
  <si>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</si>
  <si>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</si>
  <si>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</si>
  <si>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</si>
  <si>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</si>
  <si>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</si>
  <si>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</si>
  <si>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</si>
  <si>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</si>
  <si>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</si>
  <si>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</si>
  <si>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</si>
  <si>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</si>
  <si>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</si>
  <si>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</si>
  <si>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</si>
  <si>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</si>
  <si>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</si>
  <si>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</si>
  <si>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</si>
  <si>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</si>
  <si>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</si>
  <si>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</si>
  <si>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</si>
  <si>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</si>
  <si>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</si>
  <si>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</si>
  <si>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</si>
  <si>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</si>
  <si>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</si>
  <si>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</si>
  <si>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</si>
  <si>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</si>
  <si>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</si>
  <si>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</si>
  <si>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</si>
  <si>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</si>
  <si>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</si>
  <si>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</si>
  <si>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</si>
  <si>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</si>
  <si>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</si>
  <si>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</si>
  <si>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</si>
  <si>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</si>
  <si>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</si>
  <si>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</si>
  <si>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</si>
  <si>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</si>
  <si>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</si>
  <si>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</si>
  <si>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</si>
  <si>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</si>
  <si>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</si>
  <si>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</si>
  <si>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</si>
  <si>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</si>
  <si>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</si>
  <si>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</si>
  <si>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</si>
  <si>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</si>
  <si>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</si>
  <si>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</si>
  <si>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</si>
  <si>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</si>
  <si>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</si>
  <si>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</si>
  <si>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</si>
  <si>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</si>
  <si>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</si>
  <si>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</si>
  <si>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</si>
  <si>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</si>
  <si>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</si>
  <si>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</si>
  <si>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</si>
  <si>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</si>
  <si>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</si>
  <si>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</si>
  <si>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</si>
  <si>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</si>
  <si>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</si>
  <si>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</si>
  <si>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</si>
  <si>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</si>
  <si>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</si>
  <si>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</si>
  <si>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</si>
  <si>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</si>
  <si>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</si>
  <si>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</si>
  <si>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</si>
  <si>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</si>
  <si>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</si>
  <si>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</si>
  <si>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</si>
  <si>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</si>
  <si>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</si>
  <si>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</si>
  <si>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</si>
  <si>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</si>
  <si>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</si>
  <si>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</si>
  <si>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</si>
  <si>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</si>
  <si>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</si>
  <si>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</si>
  <si>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</si>
  <si>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</si>
  <si>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</si>
  <si>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</si>
  <si>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</si>
  <si>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</si>
  <si>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</si>
  <si>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</si>
  <si>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</si>
  <si>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</si>
  <si>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</si>
  <si>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</si>
  <si>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</si>
  <si>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</si>
  <si>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</si>
  <si>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</si>
  <si>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</si>
  <si>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</si>
  <si>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</si>
  <si>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</si>
  <si>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</si>
  <si>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</si>
  <si>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</si>
  <si>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</si>
  <si>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</si>
  <si>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</si>
  <si>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</si>
  <si>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</si>
  <si>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</si>
  <si>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</si>
  <si>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</si>
  <si>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</si>
  <si>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</si>
  <si>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</si>
  <si>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</si>
  <si>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</si>
  <si>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</si>
  <si>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</si>
  <si>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</si>
  <si>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</si>
  <si>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</si>
  <si>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</si>
  <si>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</si>
  <si>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</si>
  <si>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</si>
  <si>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</si>
  <si>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</si>
  <si>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</si>
  <si>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</si>
  <si>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</si>
  <si>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</si>
  <si>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</si>
  <si>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</si>
  <si>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</si>
  <si>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</si>
  <si>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</si>
  <si>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</si>
  <si>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</si>
  <si>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</si>
  <si>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</si>
  <si>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</si>
  <si>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</si>
  <si>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</si>
  <si>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</si>
  <si>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</si>
  <si>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</si>
  <si>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</si>
  <si>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</si>
  <si>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</si>
  <si>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</si>
  <si>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</si>
  <si>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</si>
  <si>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</si>
  <si>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</si>
  <si>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</si>
  <si>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</si>
  <si>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</si>
  <si>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</si>
  <si>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</si>
  <si>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</si>
  <si>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</si>
  <si>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</si>
  <si>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</si>
  <si>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</si>
  <si>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</si>
  <si>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</si>
  <si>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</si>
  <si>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</si>
  <si>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</si>
  <si>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</si>
  <si>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</si>
  <si>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</si>
  <si>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</si>
  <si>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</si>
  <si>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</si>
  <si>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</si>
  <si>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</si>
  <si>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</si>
  <si>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</si>
  <si>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</si>
  <si>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</si>
  <si>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</si>
  <si>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</si>
  <si>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</si>
  <si>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</si>
  <si>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</si>
  <si>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</si>
  <si>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</si>
  <si>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</si>
  <si>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</si>
  <si>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</si>
  <si>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</si>
  <si>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</si>
  <si>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</si>
  <si>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</si>
  <si>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</si>
  <si>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</si>
  <si>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</si>
  <si>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</si>
  <si>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</si>
  <si>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</si>
  <si>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</si>
  <si>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</si>
  <si>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</si>
  <si>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</si>
  <si>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</si>
  <si>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</si>
  <si>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</si>
  <si>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</si>
  <si>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</si>
  <si>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</si>
  <si>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</si>
  <si>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</si>
  <si>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</si>
  <si>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</si>
  <si>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</si>
  <si>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</si>
  <si>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</si>
  <si>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</si>
  <si>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</si>
  <si>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</si>
  <si>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</si>
  <si>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</si>
  <si>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</si>
  <si>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</si>
  <si>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</si>
  <si>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</si>
  <si>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</si>
  <si>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</si>
  <si>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</si>
  <si>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</si>
  <si>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</si>
  <si>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</si>
  <si>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</si>
  <si>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</si>
  <si>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</si>
  <si>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</si>
  <si>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</si>
  <si>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</si>
  <si>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</si>
  <si>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</si>
  <si>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</si>
  <si>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</si>
  <si>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</si>
  <si>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</si>
  <si>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</si>
  <si>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</si>
  <si>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</si>
  <si>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</si>
  <si>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</si>
  <si>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</si>
  <si>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</si>
  <si>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</si>
  <si>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</si>
  <si>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</si>
  <si>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</si>
  <si>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</si>
  <si>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</si>
  <si>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</si>
  <si>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</si>
  <si>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</si>
  <si>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</si>
  <si>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</si>
  <si>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</si>
  <si>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</si>
  <si>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</si>
  <si>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</si>
  <si>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</si>
  <si>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</si>
  <si>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</si>
  <si>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</si>
  <si>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</si>
  <si>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</si>
  <si>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</si>
  <si>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</si>
  <si>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</si>
  <si>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</si>
  <si>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</si>
  <si>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</si>
  <si>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</si>
  <si>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</si>
  <si>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</si>
  <si>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</si>
  <si>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</si>
  <si>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</si>
  <si>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</si>
  <si>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</si>
  <si>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</si>
  <si>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</si>
  <si>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</si>
  <si>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</si>
  <si>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</si>
  <si>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</si>
  <si>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</si>
  <si>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</si>
  <si>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</si>
  <si>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</si>
  <si>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</si>
  <si>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</si>
  <si>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</si>
  <si>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</si>
  <si>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</si>
  <si>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</si>
  <si>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</si>
  <si>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</si>
  <si>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</si>
  <si>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</si>
  <si>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</si>
  <si>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</si>
  <si>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</si>
  <si>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</si>
  <si>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</si>
  <si>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</si>
  <si>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</si>
  <si>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</si>
  <si>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</si>
  <si>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</si>
  <si>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</si>
  <si>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</si>
  <si>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</si>
  <si>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</si>
  <si>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</si>
  <si>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</si>
  <si>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</si>
  <si>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</si>
  <si>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</si>
  <si>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</si>
  <si>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</si>
  <si>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</si>
  <si>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</si>
  <si>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</si>
  <si>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</si>
  <si>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</si>
  <si>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</si>
  <si>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</si>
  <si>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</si>
  <si>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</si>
  <si>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</si>
  <si>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</si>
  <si>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</si>
  <si>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</si>
  <si>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</si>
  <si>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</si>
  <si>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</si>
  <si>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</si>
  <si>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</si>
  <si>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</si>
  <si>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</si>
  <si>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</si>
  <si>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</si>
  <si>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</si>
  <si>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</si>
  <si>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</si>
  <si>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</si>
  <si>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</si>
  <si>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</si>
  <si>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</si>
  <si>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</si>
  <si>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</si>
  <si>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</si>
  <si>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</si>
  <si>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</si>
  <si>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</si>
  <si>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</si>
  <si>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</si>
  <si>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</si>
  <si>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</si>
  <si>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</si>
  <si>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</si>
  <si>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</si>
  <si>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</si>
  <si>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</si>
  <si>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</si>
  <si>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</si>
  <si>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</si>
  <si>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</si>
  <si>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</si>
  <si>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</si>
  <si>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</si>
  <si>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</si>
  <si>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</si>
  <si>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</si>
  <si>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</si>
  <si>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</si>
  <si>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</si>
  <si>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</si>
  <si>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</si>
  <si>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</si>
  <si>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</si>
  <si>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</si>
  <si>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</si>
  <si>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</si>
  <si>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</si>
  <si>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</si>
  <si>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</si>
  <si>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</si>
  <si>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</si>
  <si>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</si>
  <si>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</si>
  <si>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</si>
  <si>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</si>
  <si>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</si>
  <si>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</si>
  <si>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</si>
  <si>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</si>
  <si>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</si>
  <si>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</si>
  <si>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</si>
  <si>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</si>
  <si>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</si>
  <si>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</si>
  <si>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</si>
  <si>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</si>
  <si>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</si>
  <si>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</si>
  <si>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</si>
  <si>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</si>
  <si>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</si>
  <si>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</si>
  <si>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</si>
  <si>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</si>
  <si>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</si>
  <si>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</si>
  <si>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</si>
  <si>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</si>
  <si>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</si>
  <si>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</si>
  <si>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</si>
  <si>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</si>
  <si>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</si>
  <si>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</si>
  <si>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</si>
  <si>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</si>
  <si>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</si>
  <si>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</si>
  <si>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</si>
  <si>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</si>
  <si>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</si>
  <si>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</si>
  <si>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</si>
  <si>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</si>
  <si>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</si>
  <si>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</si>
  <si>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</si>
  <si>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</si>
  <si>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</si>
  <si>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</si>
  <si>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</si>
  <si>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</si>
  <si>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</si>
  <si>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</si>
  <si>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</si>
  <si>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</si>
  <si>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</si>
  <si>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</si>
  <si>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</si>
  <si>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</si>
  <si>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</si>
  <si>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</si>
  <si>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</si>
  <si>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</si>
  <si>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</si>
  <si>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</si>
  <si>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</si>
  <si>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</si>
  <si>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</si>
  <si>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</si>
  <si>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</si>
  <si>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</si>
  <si>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</si>
  <si>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</si>
  <si>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</si>
  <si>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</si>
  <si>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</si>
  <si>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</si>
  <si>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</si>
  <si>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</si>
  <si>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</si>
  <si>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</si>
  <si>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</si>
  <si>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</si>
  <si>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</si>
  <si>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</si>
  <si>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</si>
  <si>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</si>
  <si>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</si>
  <si>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</si>
  <si>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</si>
  <si>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</si>
  <si>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</si>
  <si>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</si>
  <si>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</si>
  <si>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</si>
  <si>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</si>
  <si>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</si>
  <si>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</si>
  <si>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</si>
  <si>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</si>
  <si>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</si>
  <si>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</si>
  <si>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</si>
  <si>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</si>
  <si>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</si>
  <si>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</si>
  <si>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</si>
  <si>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</si>
  <si>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</si>
  <si>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</si>
  <si>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</si>
  <si>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</si>
  <si>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</si>
  <si>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</si>
  <si>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20V01113</t>
  </si>
  <si>
    <t>GD_SM</t>
  </si>
  <si>
    <t xml:space="preserve">Bloss London Dry Gin </t>
  </si>
  <si>
    <t>Bloss Gran Reserva</t>
  </si>
  <si>
    <t>Bloss Peach</t>
  </si>
  <si>
    <t>Meukow Arima</t>
  </si>
  <si>
    <t>TH Tonic Water</t>
  </si>
  <si>
    <t>TH Ginger Ale</t>
  </si>
  <si>
    <t>TH Soda Water</t>
  </si>
  <si>
    <t>TH Bitter Lemon</t>
  </si>
  <si>
    <t>TH Cherry Blossom</t>
  </si>
  <si>
    <t>TH Spicy Ginger Beer</t>
  </si>
  <si>
    <t>TH Elderflower</t>
  </si>
  <si>
    <t>TH Mate Mate</t>
  </si>
  <si>
    <t>JGR TAP MACHINE 3bt</t>
  </si>
  <si>
    <t>JGR TAP MACHINE 1 bt</t>
  </si>
  <si>
    <t>JGR SHOT GLASSES FREEZER</t>
  </si>
  <si>
    <t>JGR MINI FREEZER</t>
  </si>
  <si>
    <t>JGR SPEED POURER</t>
  </si>
  <si>
    <t>Vodka Imperial Gold</t>
  </si>
  <si>
    <t>Vodka Imperial</t>
  </si>
  <si>
    <t>2020</t>
  </si>
  <si>
    <t>Code Ebt</t>
  </si>
  <si>
    <t>Type Ebt</t>
  </si>
  <si>
    <t>20V01286</t>
  </si>
  <si>
    <t>20V01287</t>
  </si>
  <si>
    <t>20V01288</t>
  </si>
  <si>
    <t>20V01289</t>
  </si>
  <si>
    <t>Boisson</t>
  </si>
  <si>
    <t>Qte_unit_v2</t>
  </si>
  <si>
    <t>20V01114</t>
  </si>
  <si>
    <t>20V01165</t>
  </si>
  <si>
    <t>20V01166</t>
  </si>
  <si>
    <t>20V01167</t>
  </si>
  <si>
    <t>20V01168</t>
  </si>
  <si>
    <t>20V01169</t>
  </si>
  <si>
    <t>20V01170</t>
  </si>
  <si>
    <t>20V01151</t>
  </si>
  <si>
    <t>GROSSISTE</t>
  </si>
  <si>
    <t>20V01152</t>
  </si>
  <si>
    <t>20V01153</t>
  </si>
  <si>
    <t>20V01154</t>
  </si>
  <si>
    <t>20V01155</t>
  </si>
  <si>
    <t>20V01156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</si>
</sst>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6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44" fontId="23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34" fillId="0" borderId="0" applyFont="0" applyFill="0" applyBorder="0" applyAlignment="0" applyProtection="0"/>
  </cellStyleXfs>
  <cellXfs count="215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3" fillId="0" borderId="0" xfId="0" applyFont="1" applyProtection="1">
      <protection locked="0"/>
    </xf>
    <xf numFmtId="0" fontId="5" fillId="0" borderId="0" xfId="43"/>
    <xf numFmtId="0" fontId="25" fillId="0" borderId="11" xfId="43" applyFont="1" applyBorder="1" applyAlignment="1">
      <alignment horizontal="center"/>
    </xf>
    <xf numFmtId="0" fontId="25" fillId="0" borderId="11" xfId="43" applyFont="1" applyBorder="1" applyAlignment="1">
      <alignment horizontal="left" indent="9"/>
    </xf>
    <xf numFmtId="0" fontId="21" fillId="0" borderId="11" xfId="43" applyFont="1" applyBorder="1" applyAlignment="1">
      <alignment horizontal="left" indent="9"/>
    </xf>
    <xf numFmtId="0" fontId="26" fillId="0" borderId="11" xfId="43" applyFont="1" applyBorder="1" applyAlignment="1">
      <alignment horizontal="center"/>
    </xf>
    <xf numFmtId="0" fontId="25" fillId="34" borderId="12" xfId="43" applyFont="1" applyFill="1" applyBorder="1" applyAlignment="1">
      <alignment horizontal="left" indent="8"/>
    </xf>
    <xf numFmtId="0" fontId="5" fillId="34" borderId="13" xfId="43" applyFill="1" applyBorder="1"/>
    <xf numFmtId="0" fontId="5" fillId="34" borderId="14" xfId="43" applyFill="1" applyBorder="1"/>
    <xf numFmtId="0" fontId="27" fillId="0" borderId="11" xfId="43" applyFont="1" applyBorder="1" applyAlignment="1">
      <alignment horizontal="center" vertical="center"/>
    </xf>
    <xf numFmtId="0" fontId="5" fillId="0" borderId="0" xfId="43" applyAlignment="1">
      <alignment horizontal="left" indent="9"/>
    </xf>
    <xf numFmtId="0" fontId="5" fillId="0" borderId="0" xfId="43" applyAlignment="1">
      <alignment horizontal="center"/>
    </xf>
    <xf numFmtId="0" fontId="28" fillId="34" borderId="11" xfId="43" applyFont="1" applyFill="1" applyBorder="1" applyAlignment="1">
      <alignment horizontal="right"/>
    </xf>
    <xf numFmtId="0" fontId="5" fillId="0" borderId="0" xfId="43" applyAlignment="1">
      <alignment horizontal="right"/>
    </xf>
    <xf numFmtId="0" fontId="5" fillId="0" borderId="16" xfId="43" applyBorder="1" applyAlignment="1">
      <alignment horizontal="left" vertical="center" indent="13"/>
    </xf>
    <xf numFmtId="0" fontId="5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5" fillId="0" borderId="17" xfId="43" applyBorder="1"/>
    <xf numFmtId="0" fontId="5" fillId="0" borderId="16" xfId="43" applyBorder="1"/>
    <xf numFmtId="0" fontId="31" fillId="0" borderId="15" xfId="43" applyFont="1" applyBorder="1" applyAlignment="1">
      <alignment horizontal="center"/>
    </xf>
    <xf numFmtId="0" fontId="31" fillId="0" borderId="17" xfId="43" applyFont="1" applyBorder="1" applyAlignment="1">
      <alignment horizontal="center"/>
    </xf>
    <xf numFmtId="0" fontId="5" fillId="34" borderId="18" xfId="43" applyFill="1" applyBorder="1"/>
    <xf numFmtId="44" fontId="0" fillId="34" borderId="19" xfId="45" applyFont="1" applyFill="1" applyBorder="1"/>
    <xf numFmtId="0" fontId="5" fillId="34" borderId="20" xfId="43" applyFill="1" applyBorder="1"/>
    <xf numFmtId="44" fontId="27" fillId="0" borderId="15" xfId="45" applyFont="1" applyBorder="1"/>
    <xf numFmtId="44" fontId="27" fillId="0" borderId="16" xfId="45" applyFont="1" applyBorder="1"/>
    <xf numFmtId="44" fontId="5" fillId="0" borderId="17" xfId="43" applyNumberFormat="1" applyBorder="1"/>
    <xf numFmtId="44" fontId="5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5" fillId="0" borderId="22" xfId="43" applyBorder="1"/>
    <xf numFmtId="0" fontId="31" fillId="0" borderId="21" xfId="43" applyFont="1" applyBorder="1" applyAlignment="1">
      <alignment horizontal="center"/>
    </xf>
    <xf numFmtId="0" fontId="31" fillId="0" borderId="0" xfId="43" applyFont="1" applyAlignment="1">
      <alignment horizontal="center"/>
    </xf>
    <xf numFmtId="0" fontId="5" fillId="34" borderId="23" xfId="43" applyFill="1" applyBorder="1"/>
    <xf numFmtId="44" fontId="0" fillId="34" borderId="24" xfId="45" applyFont="1" applyFill="1" applyBorder="1"/>
    <xf numFmtId="0" fontId="5" fillId="34" borderId="25" xfId="43" applyFill="1" applyBorder="1"/>
    <xf numFmtId="44" fontId="27" fillId="0" borderId="21" xfId="45" applyFont="1" applyBorder="1"/>
    <xf numFmtId="44" fontId="27" fillId="0" borderId="22" xfId="45" applyFont="1" applyBorder="1"/>
    <xf numFmtId="44" fontId="5" fillId="0" borderId="0" xfId="43" applyNumberFormat="1"/>
    <xf numFmtId="44" fontId="5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5" fillId="0" borderId="10" xfId="43" applyBorder="1"/>
    <xf numFmtId="0" fontId="5" fillId="0" borderId="27" xfId="43" applyBorder="1"/>
    <xf numFmtId="0" fontId="31" fillId="0" borderId="26" xfId="43" applyFont="1" applyBorder="1" applyAlignment="1">
      <alignment horizontal="center"/>
    </xf>
    <xf numFmtId="0" fontId="31" fillId="0" borderId="10" xfId="43" applyFont="1" applyBorder="1" applyAlignment="1">
      <alignment horizontal="center"/>
    </xf>
    <xf numFmtId="0" fontId="5" fillId="34" borderId="28" xfId="43" applyFill="1" applyBorder="1"/>
    <xf numFmtId="44" fontId="0" fillId="34" borderId="29" xfId="45" applyFont="1" applyFill="1" applyBorder="1"/>
    <xf numFmtId="0" fontId="5" fillId="34" borderId="30" xfId="43" applyFill="1" applyBorder="1"/>
    <xf numFmtId="44" fontId="27" fillId="0" borderId="26" xfId="45" applyFont="1" applyBorder="1"/>
    <xf numFmtId="44" fontId="27" fillId="0" borderId="27" xfId="45" applyFont="1" applyBorder="1"/>
    <xf numFmtId="44" fontId="5" fillId="0" borderId="10" xfId="43" applyNumberFormat="1" applyBorder="1"/>
    <xf numFmtId="44" fontId="5" fillId="35" borderId="27" xfId="43" applyNumberFormat="1" applyFill="1" applyBorder="1"/>
    <xf numFmtId="1" fontId="5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 vertical="center"/>
    </xf>
    <xf numFmtId="44" fontId="0" fillId="0" borderId="0" xfId="42" applyFont="1"/>
    <xf numFmtId="0" fontId="32" fillId="0" borderId="0" xfId="0" applyFont="1"/>
    <xf numFmtId="0" fontId="33" fillId="0" borderId="0" xfId="0" applyFont="1" applyAlignment="1">
      <alignment horizontal="left" indent="2"/>
    </xf>
    <xf numFmtId="0" fontId="4" fillId="0" borderId="17" xfId="43" applyFont="1" applyBorder="1"/>
    <xf numFmtId="0" fontId="4" fillId="0" borderId="0" xfId="43" applyFont="1"/>
    <xf numFmtId="0" fontId="4" fillId="0" borderId="10" xfId="43" applyFont="1" applyBorder="1"/>
    <xf numFmtId="0" fontId="30" fillId="0" borderId="15" xfId="43" applyFont="1" applyBorder="1" applyAlignment="1">
      <alignment horizontal="left" vertical="center" indent="3"/>
    </xf>
    <xf numFmtId="44" fontId="5" fillId="34" borderId="23" xfId="42" applyFont="1" applyFill="1" applyBorder="1"/>
    <xf numFmtId="44" fontId="5" fillId="34" borderId="23" xfId="42" applyFont="1" applyFill="1" applyBorder="1" applyAlignment="1">
      <alignment horizontal="left" indent="2"/>
    </xf>
    <xf numFmtId="44" fontId="5" fillId="34" borderId="18" xfId="42" applyFont="1" applyFill="1" applyBorder="1" applyAlignment="1">
      <alignment horizontal="left"/>
    </xf>
    <xf numFmtId="44" fontId="5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5" fillId="34" borderId="20" xfId="42" applyFont="1" applyFill="1" applyBorder="1"/>
    <xf numFmtId="44" fontId="0" fillId="34" borderId="24" xfId="42" applyFont="1" applyFill="1" applyBorder="1"/>
    <xf numFmtId="44" fontId="5" fillId="34" borderId="25" xfId="42" applyFont="1" applyFill="1" applyBorder="1"/>
    <xf numFmtId="44" fontId="5" fillId="34" borderId="28" xfId="42" applyFont="1" applyFill="1" applyBorder="1"/>
    <xf numFmtId="44" fontId="0" fillId="34" borderId="29" xfId="42" applyFont="1" applyFill="1" applyBorder="1"/>
    <xf numFmtId="44" fontId="5" fillId="34" borderId="30" xfId="42" applyFont="1" applyFill="1" applyBorder="1"/>
    <xf numFmtId="44" fontId="5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5" fillId="0" borderId="0" xfId="43" applyBorder="1"/>
    <xf numFmtId="0" fontId="31" fillId="0" borderId="0" xfId="43" applyFont="1" applyBorder="1" applyAlignment="1">
      <alignment horizontal="center"/>
    </xf>
    <xf numFmtId="44" fontId="27" fillId="0" borderId="0" xfId="45" applyFont="1" applyBorder="1"/>
    <xf numFmtId="0" fontId="30" fillId="0" borderId="15" xfId="43" applyFont="1" applyBorder="1" applyAlignment="1">
      <alignment horizontal="left" vertical="center" indent="2"/>
    </xf>
    <xf numFmtId="0" fontId="4" fillId="0" borderId="0" xfId="43" applyFont="1" applyBorder="1"/>
    <xf numFmtId="44" fontId="0" fillId="0" borderId="0" xfId="45" applyFont="1" applyFill="1" applyBorder="1"/>
    <xf numFmtId="44" fontId="5" fillId="0" borderId="0" xfId="43" applyNumberFormat="1" applyFill="1"/>
    <xf numFmtId="44" fontId="5" fillId="0" borderId="0" xfId="43" applyNumberFormat="1" applyFill="1" applyBorder="1"/>
    <xf numFmtId="0" fontId="5" fillId="0" borderId="0" xfId="43" applyFill="1" applyBorder="1"/>
    <xf numFmtId="0" fontId="5" fillId="0" borderId="0" xfId="43" applyFill="1"/>
    <xf numFmtId="44" fontId="27" fillId="0" borderId="0" xfId="45" applyFont="1" applyFill="1" applyBorder="1"/>
    <xf numFmtId="0" fontId="36" fillId="0" borderId="0" xfId="43" applyFont="1" applyBorder="1" applyAlignment="1">
      <alignment horizontal="left"/>
    </xf>
    <xf numFmtId="0" fontId="35" fillId="0" borderId="0" xfId="0" applyNumberFormat="1" applyFont="1"/>
    <xf numFmtId="0" fontId="35" fillId="36" borderId="0" xfId="0" applyNumberFormat="1" applyFont="1" applyFill="1"/>
    <xf numFmtId="2" fontId="35" fillId="36" borderId="0" xfId="0" applyNumberFormat="1" applyFont="1" applyFill="1"/>
    <xf numFmtId="2" fontId="35" fillId="0" borderId="0" xfId="0" applyNumberFormat="1" applyFont="1"/>
    <xf numFmtId="2" fontId="35" fillId="36" borderId="31" xfId="0" applyNumberFormat="1" applyFont="1" applyFill="1" applyBorder="1"/>
    <xf numFmtId="0" fontId="35" fillId="0" borderId="0" xfId="0" applyNumberFormat="1" applyFont="1" applyFill="1" applyBorder="1"/>
    <xf numFmtId="2" fontId="35" fillId="0" borderId="0" xfId="0" applyNumberFormat="1" applyFont="1" applyFill="1" applyBorder="1"/>
    <xf numFmtId="0" fontId="35" fillId="35" borderId="0" xfId="0" applyNumberFormat="1" applyFont="1" applyFill="1"/>
    <xf numFmtId="0" fontId="36" fillId="0" borderId="0" xfId="43" applyFont="1" applyFill="1" applyBorder="1" applyAlignment="1">
      <alignment horizontal="left"/>
    </xf>
    <xf numFmtId="0" fontId="37" fillId="0" borderId="0" xfId="43" applyFont="1" applyBorder="1"/>
    <xf numFmtId="1" fontId="23" fillId="0" borderId="0" xfId="0" applyNumberFormat="1" applyFont="1" applyProtection="1">
      <protection locked="0"/>
    </xf>
    <xf numFmtId="0" fontId="31" fillId="0" borderId="0" xfId="43" applyFont="1" applyFill="1" applyBorder="1" applyAlignment="1">
      <alignment horizontal="center"/>
    </xf>
    <xf numFmtId="44" fontId="5" fillId="0" borderId="0" xfId="42" applyFont="1" applyFill="1" applyBorder="1"/>
    <xf numFmtId="44" fontId="0" fillId="0" borderId="0" xfId="42" applyFont="1" applyFill="1" applyBorder="1"/>
    <xf numFmtId="0" fontId="30" fillId="0" borderId="12" xfId="43" applyFont="1" applyBorder="1" applyAlignment="1">
      <alignment horizontal="left" vertical="center" indent="3"/>
    </xf>
    <xf numFmtId="0" fontId="5" fillId="0" borderId="14" xfId="43" applyBorder="1" applyAlignment="1">
      <alignment horizontal="left" vertical="center" indent="13"/>
    </xf>
    <xf numFmtId="0" fontId="5" fillId="0" borderId="14" xfId="43" applyBorder="1"/>
    <xf numFmtId="0" fontId="38" fillId="0" borderId="11" xfId="43" applyFont="1" applyBorder="1" applyAlignment="1">
      <alignment vertical="center"/>
    </xf>
    <xf numFmtId="44" fontId="4" fillId="34" borderId="18" xfId="42" applyFont="1" applyFill="1" applyBorder="1" applyAlignment="1">
      <alignment horizontal="left"/>
    </xf>
    <xf numFmtId="44" fontId="4" fillId="34" borderId="20" xfId="42" applyFont="1" applyFill="1" applyBorder="1"/>
    <xf numFmtId="44" fontId="4" fillId="34" borderId="23" xfId="42" applyFont="1" applyFill="1" applyBorder="1" applyAlignment="1">
      <alignment horizontal="left"/>
    </xf>
    <xf numFmtId="44" fontId="4" fillId="34" borderId="25" xfId="42" applyFont="1" applyFill="1" applyBorder="1"/>
    <xf numFmtId="44" fontId="39" fillId="34" borderId="19" xfId="42" applyFont="1" applyFill="1" applyBorder="1"/>
    <xf numFmtId="44" fontId="39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5" fillId="0" borderId="0" xfId="43" applyNumberFormat="1"/>
    <xf numFmtId="164" fontId="5" fillId="0" borderId="0" xfId="46" applyNumberFormat="1" applyFont="1"/>
    <xf numFmtId="0" fontId="0" fillId="37" borderId="0" xfId="0" applyFill="1"/>
    <xf numFmtId="0" fontId="23" fillId="0" borderId="0" xfId="0" applyFont="1"/>
    <xf numFmtId="165" fontId="5" fillId="35" borderId="22" xfId="42" applyNumberFormat="1" applyFont="1" applyFill="1" applyBorder="1"/>
    <xf numFmtId="44" fontId="5" fillId="0" borderId="0" xfId="42" applyFont="1"/>
    <xf numFmtId="44" fontId="5" fillId="0" borderId="0" xfId="42" applyFont="1" applyAlignment="1">
      <alignment horizontal="center" vertical="center"/>
    </xf>
    <xf numFmtId="165" fontId="5" fillId="0" borderId="17" xfId="42" applyNumberFormat="1" applyFont="1" applyFill="1" applyBorder="1"/>
    <xf numFmtId="165" fontId="5" fillId="0" borderId="10" xfId="42" applyNumberFormat="1" applyFont="1" applyFill="1" applyBorder="1"/>
    <xf numFmtId="44" fontId="5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4" fillId="0" borderId="13" xfId="43" applyFont="1" applyBorder="1"/>
    <xf numFmtId="0" fontId="5" fillId="0" borderId="13" xfId="43" applyBorder="1"/>
    <xf numFmtId="0" fontId="31" fillId="0" borderId="12" xfId="43" applyFont="1" applyBorder="1" applyAlignment="1">
      <alignment horizontal="center"/>
    </xf>
    <xf numFmtId="0" fontId="31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5" fillId="34" borderId="33" xfId="43" applyFill="1" applyBorder="1"/>
    <xf numFmtId="44" fontId="27" fillId="0" borderId="12" xfId="45" applyFont="1" applyBorder="1"/>
    <xf numFmtId="44" fontId="27" fillId="0" borderId="14" xfId="45" applyFont="1" applyBorder="1"/>
    <xf numFmtId="44" fontId="5" fillId="0" borderId="13" xfId="43" applyNumberFormat="1" applyBorder="1"/>
    <xf numFmtId="44" fontId="5" fillId="35" borderId="14" xfId="43" applyNumberFormat="1" applyFill="1" applyBorder="1"/>
    <xf numFmtId="44" fontId="5" fillId="34" borderId="28" xfId="42" applyFont="1" applyFill="1" applyBorder="1" applyAlignment="1">
      <alignment horizontal="left"/>
    </xf>
    <xf numFmtId="165" fontId="5" fillId="35" borderId="27" xfId="42" applyNumberFormat="1" applyFont="1" applyFill="1" applyBorder="1"/>
    <xf numFmtId="44" fontId="5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5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4" fillId="0" borderId="36" xfId="43" applyFont="1" applyBorder="1"/>
    <xf numFmtId="0" fontId="5" fillId="0" borderId="36" xfId="43" applyBorder="1"/>
    <xf numFmtId="0" fontId="5" fillId="0" borderId="37" xfId="43" applyBorder="1"/>
    <xf numFmtId="0" fontId="31" fillId="0" borderId="35" xfId="43" applyFont="1" applyBorder="1" applyAlignment="1">
      <alignment horizontal="center"/>
    </xf>
    <xf numFmtId="0" fontId="31" fillId="0" borderId="36" xfId="43" applyFont="1" applyBorder="1" applyAlignment="1">
      <alignment horizontal="center"/>
    </xf>
    <xf numFmtId="44" fontId="5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5" fillId="34" borderId="40" xfId="42" applyFont="1" applyFill="1" applyBorder="1"/>
    <xf numFmtId="0" fontId="5" fillId="0" borderId="41" xfId="43" applyBorder="1"/>
    <xf numFmtId="44" fontId="27" fillId="0" borderId="35" xfId="45" applyFont="1" applyBorder="1"/>
    <xf numFmtId="44" fontId="27" fillId="0" borderId="37" xfId="45" applyFont="1" applyBorder="1"/>
    <xf numFmtId="44" fontId="5" fillId="0" borderId="36" xfId="43" applyNumberFormat="1" applyBorder="1"/>
    <xf numFmtId="165" fontId="5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4" fillId="0" borderId="41" xfId="43" applyFont="1" applyBorder="1"/>
    <xf numFmtId="0" fontId="5" fillId="0" borderId="42" xfId="43" applyBorder="1"/>
    <xf numFmtId="0" fontId="31" fillId="0" borderId="43" xfId="43" applyFont="1" applyBorder="1" applyAlignment="1">
      <alignment horizontal="center"/>
    </xf>
    <xf numFmtId="0" fontId="31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5" fillId="34" borderId="46" xfId="42" applyFont="1" applyFill="1" applyBorder="1"/>
    <xf numFmtId="44" fontId="27" fillId="0" borderId="43" xfId="45" applyFont="1" applyBorder="1"/>
    <xf numFmtId="44" fontId="27" fillId="0" borderId="42" xfId="45" applyFont="1" applyBorder="1"/>
    <xf numFmtId="44" fontId="5" fillId="0" borderId="41" xfId="43" applyNumberFormat="1" applyBorder="1"/>
    <xf numFmtId="44" fontId="5" fillId="35" borderId="42" xfId="43" applyNumberFormat="1" applyFill="1" applyBorder="1"/>
    <xf numFmtId="44" fontId="5" fillId="35" borderId="37" xfId="43" applyNumberFormat="1" applyFill="1" applyBorder="1"/>
    <xf numFmtId="44" fontId="5" fillId="34" borderId="44" xfId="42" applyFont="1" applyFill="1" applyBorder="1" applyAlignment="1">
      <alignment horizontal="left"/>
    </xf>
    <xf numFmtId="44" fontId="5" fillId="34" borderId="44" xfId="42" applyFont="1" applyFill="1" applyBorder="1"/>
    <xf numFmtId="44" fontId="4" fillId="34" borderId="44" xfId="42" applyFont="1" applyFill="1" applyBorder="1" applyAlignment="1">
      <alignment horizontal="left"/>
    </xf>
    <xf numFmtId="44" fontId="39" fillId="34" borderId="45" xfId="42" applyFont="1" applyFill="1" applyBorder="1"/>
    <xf numFmtId="44" fontId="4" fillId="34" borderId="46" xfId="42" applyFont="1" applyFill="1" applyBorder="1"/>
    <xf numFmtId="0" fontId="3" fillId="0" borderId="0" xfId="43" applyFont="1"/>
    <xf numFmtId="0" fontId="2" fillId="0" borderId="10" xfId="43" applyFont="1" applyBorder="1"/>
    <xf numFmtId="14" fontId="23" fillId="0" borderId="0" xfId="0" applyNumberFormat="1" applyFont="1" applyProtection="1">
      <protection locked="0"/>
    </xf>
    <xf numFmtId="0" fontId="25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1" fillId="0" borderId="11" xfId="43" applyFont="1" applyBorder="1" applyAlignment="1">
      <alignment horizontal="center" vertical="center"/>
    </xf>
    <xf numFmtId="0" fontId="21" fillId="35" borderId="12" xfId="43" applyFont="1" applyFill="1" applyBorder="1" applyAlignment="1">
      <alignment horizontal="center" vertical="center"/>
    </xf>
    <xf numFmtId="0" fontId="31" fillId="0" borderId="15" xfId="43" applyFont="1" applyBorder="1" applyAlignment="1">
      <alignment vertical="center"/>
    </xf>
    <xf numFmtId="0" fontId="31" fillId="0" borderId="17" xfId="43" applyFont="1" applyBorder="1" applyAlignment="1">
      <alignment vertical="center"/>
    </xf>
    <xf numFmtId="0" fontId="31" fillId="0" borderId="21" xfId="43" applyFont="1" applyBorder="1" applyAlignment="1"/>
    <xf numFmtId="0" fontId="31" fillId="0" borderId="0" xfId="43" applyFont="1" applyAlignment="1"/>
    <xf numFmtId="0" fontId="31" fillId="0" borderId="43" xfId="43" applyFont="1" applyBorder="1" applyAlignment="1"/>
    <xf numFmtId="0" fontId="31" fillId="0" borderId="41" xfId="43" applyFont="1" applyBorder="1" applyAlignment="1"/>
    <xf numFmtId="44" fontId="5" fillId="0" borderId="0" xfId="42" applyFont="1" applyFill="1" applyBorder="1" applyAlignment="1">
      <alignment horizontal="left" indent="2"/>
    </xf>
    <xf numFmtId="0" fontId="40" fillId="37" borderId="0" xfId="43" applyFont="1" applyFill="1" applyAlignment="1">
      <alignment vertical="center"/>
    </xf>
    <xf numFmtId="0" fontId="1" fillId="0" borderId="0" xfId="43" applyFont="1"/>
    <xf numFmtId="0" fontId="1" fillId="0" borderId="0" xfId="43" applyFont="1" applyFill="1" applyAlignment="1">
      <alignment horizontal="left"/>
    </xf>
    <xf numFmtId="0" fontId="1" fillId="0" borderId="17" xfId="43" applyFont="1" applyBorder="1"/>
    <xf numFmtId="0" fontId="1" fillId="0" borderId="41" xfId="43" applyFont="1" applyBorder="1"/>
    <xf numFmtId="0" fontId="1" fillId="0" borderId="0" xfId="43" applyFont="1" applyFill="1" applyBorder="1" applyAlignment="1">
      <alignment horizontal="left"/>
    </xf>
    <xf numFmtId="0" fontId="5" fillId="0" borderId="26" xfId="43" applyBorder="1"/>
    <xf numFmtId="0" fontId="30" fillId="0" borderId="12" xfId="43" applyFont="1" applyBorder="1" applyAlignment="1">
      <alignment horizontal="left" vertical="center" indent="4"/>
    </xf>
    <xf numFmtId="0" fontId="0" fillId="0" borderId="14" xfId="0" applyBorder="1"/>
    <xf numFmtId="44" fontId="5" fillId="34" borderId="0" xfId="42" applyFont="1" applyFill="1" applyBorder="1" applyAlignment="1">
      <alignment horizontal="left"/>
    </xf>
    <xf numFmtId="44" fontId="0" fillId="34" borderId="0" xfId="42" applyFont="1" applyFill="1" applyBorder="1"/>
    <xf numFmtId="44" fontId="5" fillId="34" borderId="0" xfId="42" applyFont="1" applyFill="1" applyBorder="1"/>
    <xf numFmtId="44" fontId="5" fillId="35" borderId="0" xfId="43" applyNumberFormat="1" applyFill="1" applyBorder="1"/>
    <xf numFmtId="0" fontId="1" fillId="0" borderId="36" xfId="43" applyFont="1" applyBorder="1"/>
    <xf numFmtId="0" fontId="1" fillId="0" borderId="10" xfId="43" applyFont="1" applyBorder="1"/>
    <xf numFmtId="0" fontId="24" fillId="33" borderId="10" xfId="43" applyFont="1" applyFill="1" applyBorder="1" applyAlignment="1">
      <alignment horizontal="center"/>
    </xf>
    <xf numFmtId="0" fontId="29" fillId="0" borderId="12" xfId="43" applyFont="1" applyBorder="1" applyAlignment="1">
      <alignment horizontal="center" vertical="center"/>
    </xf>
    <xf numFmtId="0" fontId="29" fillId="0" borderId="14" xfId="43" applyFont="1" applyBorder="1" applyAlignment="1">
      <alignment horizontal="center" vertical="center"/>
    </xf>
    <xf numFmtId="2" fontId="23" fillId="0" borderId="0" xfId="0" applyNumberFormat="1" applyFont="1" applyProtection="1">
      <protection locked="0"/>
    </xf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">
    <dxf>
      <numFmt numFmtId="2" formatCode="0.00"/>
      <protection locked="0" hidden="0"/>
    </dxf>
    <dxf>
      <numFmt numFmtId="0" formatCode="General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border outline="0">
        <top style="thick">
          <color auto="1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</dxf>
    <dxf>
      <font>
        <b val="0"/>
        <i/>
        <color rgb="FFFFC000"/>
      </font>
    </dxf>
    <dxf>
      <font>
        <color rgb="FFC00000"/>
      </font>
    </dxf>
    <dxf>
      <numFmt numFmtId="2" formatCode="0.00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connections" Target="connections.xml"/><Relationship Id="rId39" Type="http://schemas.openxmlformats.org/officeDocument/2006/relationships/customXml" Target="../customXml/item7.xml"/><Relationship Id="rId21" Type="http://schemas.microsoft.com/office/2007/relationships/slicerCache" Target="slicerCaches/slicerCache1.xml"/><Relationship Id="rId34" Type="http://schemas.openxmlformats.org/officeDocument/2006/relationships/customXml" Target="../customXml/item2.xml"/><Relationship Id="rId42" Type="http://schemas.openxmlformats.org/officeDocument/2006/relationships/customXml" Target="../customXml/item10.xml"/><Relationship Id="rId47" Type="http://schemas.openxmlformats.org/officeDocument/2006/relationships/customXml" Target="../customXml/item15.xml"/><Relationship Id="rId50" Type="http://schemas.openxmlformats.org/officeDocument/2006/relationships/customXml" Target="../customXml/item18.xml"/><Relationship Id="rId55" Type="http://schemas.openxmlformats.org/officeDocument/2006/relationships/customXml" Target="../customXml/item2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9" Type="http://schemas.openxmlformats.org/officeDocument/2006/relationships/sheetMetadata" Target="metadata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4.xml"/><Relationship Id="rId32" Type="http://schemas.openxmlformats.org/officeDocument/2006/relationships/calcChain" Target="calcChain.xml"/><Relationship Id="rId37" Type="http://schemas.openxmlformats.org/officeDocument/2006/relationships/customXml" Target="../customXml/item5.xml"/><Relationship Id="rId40" Type="http://schemas.openxmlformats.org/officeDocument/2006/relationships/customXml" Target="../customXml/item8.xml"/><Relationship Id="rId45" Type="http://schemas.openxmlformats.org/officeDocument/2006/relationships/customXml" Target="../customXml/item13.xml"/><Relationship Id="rId53" Type="http://schemas.openxmlformats.org/officeDocument/2006/relationships/customXml" Target="../customXml/item21.xml"/><Relationship Id="rId58" Type="http://schemas.openxmlformats.org/officeDocument/2006/relationships/customXml" Target="../customXml/item26.xml"/><Relationship Id="rId5" Type="http://schemas.openxmlformats.org/officeDocument/2006/relationships/worksheet" Target="worksheets/sheet5.xml"/><Relationship Id="rId19" Type="http://schemas.openxmlformats.org/officeDocument/2006/relationships/pivotCacheDefinition" Target="pivotCache/pivotCacheDefinition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microsoft.com/office/2007/relationships/slicerCache" Target="slicerCaches/slicerCache2.xml"/><Relationship Id="rId27" Type="http://schemas.openxmlformats.org/officeDocument/2006/relationships/styles" Target="styles.xml"/><Relationship Id="rId30" Type="http://schemas.openxmlformats.org/officeDocument/2006/relationships/powerPivotData" Target="model/item.data"/><Relationship Id="rId35" Type="http://schemas.openxmlformats.org/officeDocument/2006/relationships/customXml" Target="../customXml/item3.xml"/><Relationship Id="rId43" Type="http://schemas.openxmlformats.org/officeDocument/2006/relationships/customXml" Target="../customXml/item11.xml"/><Relationship Id="rId48" Type="http://schemas.openxmlformats.org/officeDocument/2006/relationships/customXml" Target="../customXml/item16.xml"/><Relationship Id="rId56" Type="http://schemas.openxmlformats.org/officeDocument/2006/relationships/customXml" Target="../customXml/item24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9.xml"/><Relationship Id="rId3" Type="http://schemas.openxmlformats.org/officeDocument/2006/relationships/worksheet" Target="worksheets/sheet3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theme" Target="theme/theme1.xml"/><Relationship Id="rId33" Type="http://schemas.openxmlformats.org/officeDocument/2006/relationships/customXml" Target="../customXml/item1.xml"/><Relationship Id="rId38" Type="http://schemas.openxmlformats.org/officeDocument/2006/relationships/customXml" Target="../customXml/item6.xml"/><Relationship Id="rId46" Type="http://schemas.openxmlformats.org/officeDocument/2006/relationships/customXml" Target="../customXml/item14.xml"/><Relationship Id="rId59" Type="http://schemas.openxmlformats.org/officeDocument/2006/relationships/customXml" Target="../customXml/item27.xml"/><Relationship Id="rId20" Type="http://schemas.openxmlformats.org/officeDocument/2006/relationships/pivotCacheDefinition" Target="pivotCache/pivotCacheDefinition9.xml"/><Relationship Id="rId41" Type="http://schemas.openxmlformats.org/officeDocument/2006/relationships/customXml" Target="../customXml/item9.xml"/><Relationship Id="rId54" Type="http://schemas.openxmlformats.org/officeDocument/2006/relationships/customXml" Target="../customXml/item2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4.xml"/><Relationship Id="rId23" Type="http://schemas.microsoft.com/office/2007/relationships/slicerCache" Target="slicerCaches/slicerCache3.xml"/><Relationship Id="rId28" Type="http://schemas.openxmlformats.org/officeDocument/2006/relationships/sharedStrings" Target="sharedStrings.xml"/><Relationship Id="rId36" Type="http://schemas.openxmlformats.org/officeDocument/2006/relationships/customXml" Target="../customXml/item4.xml"/><Relationship Id="rId49" Type="http://schemas.openxmlformats.org/officeDocument/2006/relationships/customXml" Target="../customXml/item17.xml"/><Relationship Id="rId57" Type="http://schemas.openxmlformats.org/officeDocument/2006/relationships/customXml" Target="../customXml/item25.xml"/><Relationship Id="rId10" Type="http://schemas.openxmlformats.org/officeDocument/2006/relationships/worksheet" Target="worksheets/sheet10.xml"/><Relationship Id="rId31" Type="http://schemas.microsoft.com/office/2017/10/relationships/person" Target="persons/person.xml"/><Relationship Id="rId44" Type="http://schemas.openxmlformats.org/officeDocument/2006/relationships/customXml" Target="../customXml/item12.xml"/><Relationship Id="rId52" Type="http://schemas.openxmlformats.org/officeDocument/2006/relationships/customXml" Target="../customXml/item20.xml"/><Relationship Id="rId60" Type="http://schemas.openxmlformats.org/officeDocument/2006/relationships/customXml" Target="../customXml/item2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PB DECIMAUX DANS ADDITION - 2020 0205.xlsx]TCD_Evol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85.499935897435861</c:v>
                </c:pt>
                <c:pt idx="1">
                  <c:v>105.47704819277109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PB DECIMAUX DANS ADDITION - 2020 0205.xlsx]TCD_Evol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85.499935897435861</c:v>
                </c:pt>
                <c:pt idx="1">
                  <c:v>105.47704819277109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PB DECIMAUX DANS ADDITION - 2020 0205.xlsx]Evol_Volumétrie_Réfs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99</c:v>
                </c:pt>
                <c:pt idx="3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Prio'!$C$4:$C$8</c:f>
              <c:numCache>
                <c:formatCode>0.00</c:formatCode>
                <c:ptCount val="4"/>
                <c:pt idx="0">
                  <c:v>69</c:v>
                </c:pt>
                <c:pt idx="1">
                  <c:v>128.61000000000001</c:v>
                </c:pt>
                <c:pt idx="2">
                  <c:v>1418.6199999999994</c:v>
                </c:pt>
                <c:pt idx="3">
                  <c:v>1418.67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'Evol_Volumétrie_Réfs Spi Prio'!$D$4:$D$8</c:f>
              <c:numCache>
                <c:formatCode>0.00%</c:formatCode>
                <c:ptCount val="4"/>
                <c:pt idx="0">
                  <c:v>0.51281206409876234</c:v>
                </c:pt>
                <c:pt idx="1">
                  <c:v>0.43012669280701188</c:v>
                </c:pt>
                <c:pt idx="2">
                  <c:v>0.95847885424477719</c:v>
                </c:pt>
                <c:pt idx="3">
                  <c:v>1.2652366799565062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PB DECIMAUX DANS ADDITION - 2020 0205.xlsx]Evol_CA_Réfs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99</c:v>
                </c:pt>
                <c:pt idx="3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Prio'!$C$4:$C$8</c:f>
              <c:numCache>
                <c:formatCode>#\ ##0.00\ "€"</c:formatCode>
                <c:ptCount val="4"/>
                <c:pt idx="0">
                  <c:v>1498.4954700000001</c:v>
                </c:pt>
                <c:pt idx="1">
                  <c:v>5157.5159676000021</c:v>
                </c:pt>
                <c:pt idx="2">
                  <c:v>36692.032065600004</c:v>
                </c:pt>
                <c:pt idx="3">
                  <c:v>37901.944694520025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'Evol_CA_Réfs Spi Prio'!$D$4:$D$8</c:f>
              <c:numCache>
                <c:formatCode>#\ ##0.00\ "€"</c:formatCode>
                <c:ptCount val="4"/>
                <c:pt idx="0">
                  <c:v>166.49949666666669</c:v>
                </c:pt>
                <c:pt idx="1">
                  <c:v>257.87579838000011</c:v>
                </c:pt>
                <c:pt idx="2">
                  <c:v>370.62658652121218</c:v>
                </c:pt>
                <c:pt idx="3">
                  <c:v>505.35926259360036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PB DECIMAUX DANS ADDITION - 2020 0205.xlsx]Evol_Vtes_JGM_TM!Tableau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Evol_Vtes_JGM_TM!$B$4:$B$8</c:f>
              <c:numCache>
                <c:formatCode>General</c:formatCode>
                <c:ptCount val="4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Evol_Vtes_JGM_TM!$C$4:$C$8</c:f>
              <c:numCache>
                <c:formatCode>#\ ##0.00\ "€"</c:formatCode>
                <c:ptCount val="4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PB DECIMAUX DANS ADDITION - 2020 0205.xlsx]Evol_CA_Global!Tableau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174316.53122912016</c:v>
                </c:pt>
                <c:pt idx="1">
                  <c:v>201859.77660252</c:v>
                </c:pt>
                <c:pt idx="2">
                  <c:v>345620.16355567914</c:v>
                </c:pt>
                <c:pt idx="3">
                  <c:v>422361.12300899922</c:v>
                </c:pt>
                <c:pt idx="4">
                  <c:v>4802.2312271999999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0.15171682015471827</c:v>
                </c:pt>
                <c:pt idx="1">
                  <c:v>0.1756891512659933</c:v>
                </c:pt>
                <c:pt idx="2">
                  <c:v>0.30081135636584772</c:v>
                </c:pt>
                <c:pt idx="3">
                  <c:v>0.36760303849596404</c:v>
                </c:pt>
                <c:pt idx="4">
                  <c:v>4.1796337174747709E-3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56.777504745369" createdVersion="6" refreshedVersion="6" minRefreshableVersion="3" recordCount="1914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20-01-10T00:00:00" count="396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  <d v="2020-01-09T00:00:00"/>
      </sharedItems>
      <fieldGroup par="17" base="0">
        <rangePr groupBy="months" startDate="2016-01-12T00:00:00" endDate="2020-01-10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1/2020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ntainsBlank="1" count="73">
        <s v="TH Bitter Lemon"/>
        <s v="TH Cherry Blossom"/>
        <s v="COGNAC BRUGEROLLE VS"/>
        <s v="Danzinger Goldwasser "/>
        <s v="TH Elderflower"/>
        <s v="Meukow Arima"/>
        <s v="FRAIS"/>
        <s v="JGR MINI FREEZER"/>
        <s v="Gerin Rouge"/>
        <s v="TH Ginger Ale"/>
        <s v="Bloss Gran Reserva"/>
        <s v="Jägermeister"/>
        <s v="Jägermeister distributeur miniatures"/>
        <s v="Jägermeister Scharf"/>
        <s v="Limoncello di Capri "/>
        <s v="LIQUEUR JÄGERMEISTER SPICE"/>
        <s v="Bloss London Dry Gin "/>
        <s v="TH 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Bloss 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JGR SHOT GLASSES FREEZER"/>
        <s v="TH Soda Water"/>
        <s v="TH Spicy Ginger Beer"/>
        <s v="JGR SPEED POURER"/>
        <s v="JGR TAP MACHINE 3bt"/>
        <s v="JGR TAP MACHINE 1 bt"/>
        <s v="TH Tonic Water"/>
        <s v="TRANSPORT"/>
        <s v="VERRE SHOOTER JÄGER"/>
        <s v="VODKA IMPERIAL GOLD"/>
        <s v="WILD TURKEY 101'"/>
        <s v="WILD TURKEY 81'"/>
        <s v="WILD TURKEY RYE 101'"/>
        <m u="1"/>
        <s v="Bitter Lemon" u="1"/>
        <s v="TAP MACHINE JÄGERMEISTER 1 bll" u="1"/>
        <s v="Elderflower" u="1"/>
        <s v="Mate Mate" u="1"/>
        <s v="SHOT GLASSES FREEZER JAGERMEIS" u="1"/>
        <s v="Félin Arima sans étui" u="1"/>
        <s v="Soda Water" u="1"/>
        <s v="London Dry Gin " u="1"/>
        <s v="Ginger Ale" u="1"/>
        <s v="Cherry Blossom" u="1"/>
        <s v="Spicy Ginger Beer" u="1"/>
        <s v="Gran Reserva" u="1"/>
        <s v="FREEZER JÄGERMEISTER" u="1"/>
        <s v="TAP MACHINE JÄGERMEISTER" u="1"/>
        <s v="Peach" u="1"/>
        <s v="TAP MACHINE JÄGER SPEED POURER" u="1"/>
        <s v="Tonic Water" u="1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tring="0" containsBlank="1" containsNumber="1" containsInteger="1" minValue="-120" maxValue="1200"/>
    </cacheField>
    <cacheField name="CA_HT" numFmtId="0">
      <sharedItems containsSemiMixedTypes="0" containsString="0" containsNumber="1" minValue="-1492.97964" maxValue="7464.8981999999996"/>
    </cacheField>
    <cacheField name="CA_TTC" numFmtId="0">
      <sharedItems containsSemiMixedTypes="0" containsString="0" containsNumber="1" minValue="-1791.5755680000002" maxValue="8957.877840000001"/>
    </cacheField>
    <cacheField name="Qte_Unit_btl" numFmtId="0">
      <sharedItems containsString="0" containsBlank="1" containsNumber="1" minValue="-120" maxValue="1200"/>
    </cacheField>
    <cacheField name="Trimestres" numFmtId="0" databaseField="0">
      <fieldGroup base="0">
        <rangePr groupBy="quarters" startDate="2016-01-12T00:00:00" endDate="2020-01-10T00:00:00"/>
        <groupItems count="6">
          <s v="&lt;12/01/2016"/>
          <s v="Trimestre1"/>
          <s v="Trimestre2"/>
          <s v="Trimestre3"/>
          <s v="Trimestre4"/>
          <s v="&gt;10/01/2020"/>
        </groupItems>
      </fieldGroup>
    </cacheField>
    <cacheField name="Années" numFmtId="0" databaseField="0">
      <fieldGroup base="0">
        <rangePr groupBy="years" startDate="2016-01-12T00:00:00" endDate="2020-01-10T00:00:00"/>
        <groupItems count="7">
          <s v="&lt;12/01/2016"/>
          <s v="2016"/>
          <s v="2017"/>
          <s v="2018"/>
          <s v="2019"/>
          <s v="2020"/>
          <s v="&gt;10/01/2020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89351849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9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8" level="1">
      <sharedItems containsSemiMixedTypes="0" containsNonDate="0" containsString="0"/>
    </cacheField>
    <cacheField name="[Measures].[Somme de CA_TTC]" caption="Somme de CA_TTC" numFmtId="0" hierarchy="35" level="32767"/>
    <cacheField name="Dummy0" numFmtId="0" hierarchy="38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0393519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Tableau1].[Type_Produit].[Type_Produit]" caption="Type_Produit" numFmtId="0" hierarchy="8" level="1">
      <sharedItems containsSemiMixedTypes="0" containsNonDate="0" containsString="0"/>
    </cacheField>
    <cacheField name="[Measures].[Somme de Qte_commande]" caption="Somme de Qte_commande" numFmtId="0" hierarchy="37" level="32767"/>
    <cacheField name="[Measures].[Somme de CA_TTC]" caption="Somme de CA_TTC" numFmtId="0" hierarchy="35" level="32767"/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2245374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8" level="32767"/>
    <cacheField name="[Measures].[mesure 2]" caption="mesure 2" numFmtId="0" hierarchy="23" level="32767"/>
    <cacheField name="[Measures].[Somme de CA_TTC]" caption="Somme de CA_TTC" numFmtId="0" hierarchy="35" level="32767"/>
    <cacheField name="[Tableau1].[Designation].[Designation]" caption="Designation" numFmtId="0" hierarchy="7" level="1">
      <sharedItems containsSemiMixedTypes="0" containsNonDate="0" containsString="0"/>
    </cacheField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4328706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8" level="32767"/>
    <cacheField name="[Measures].[Sum of Qte_Unit_btl]" caption="Sum of Qte_Unit_btl" numFmtId="0" hierarchy="27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Measures].[mesure 1]" caption="mesure 1" numFmtId="0" hierarchy="22" level="32767"/>
    <cacheField name="[Tableau1].[Designation].[Designation]" caption="Designation" numFmtId="0" hierarchy="7" level="1">
      <sharedItems containsSemiMixedTypes="0" containsNonDate="0" containsString="0"/>
    </cacheField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6412038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9" level="1">
      <sharedItems count="4">
        <s v="2016"/>
        <s v="2017"/>
        <s v="2018"/>
        <s v="2019"/>
      </sharedItems>
    </cacheField>
    <cacheField name="[Measures].[mesure 1]" caption="mesure 1" numFmtId="0" hierarchy="22" level="32767"/>
    <cacheField name="[Tableau1].[Type ebt].[Type ebt]" caption="Type ebt" numFmtId="0" hierarchy="18" level="1">
      <sharedItems containsSemiMixedTypes="0" containsNonDate="0" containsString="0"/>
    </cacheField>
  </cacheFields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1087965" backgroundQuery="1" createdVersion="3" refreshedVersion="6" minRefreshableVersion="3" recordCount="0" supportSubquery="1" supportAdvancedDrill="1" xr:uid="{DAD0FD5A-1046-4DCF-9725-0ADFD39B9BB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730869753"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3518521" backgroundQuery="1" createdVersion="3" refreshedVersion="6" minRefreshableVersion="3" recordCount="0" supportSubquery="1" supportAdvancedDrill="1" xr:uid="{FFDB110A-AB5A-4C36-899A-EECF6389A4C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20087568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56.846695486114" backgroundQuery="1" createdVersion="3" refreshedVersion="6" minRefreshableVersion="3" recordCount="0" supportSubquery="1" supportAdvancedDrill="1" xr:uid="{E0792BFC-C98D-4F7C-A293-B08BD5E30DFA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8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130" unbalanced="0"/>
    <cacheHierarchy uniqueName="[Tableau1].[Type Ebt 1]" caption="Type Ebt 1" attribute="1" defaultMemberUniqueName="[Tableau1].[Type Ebt 1].[All]" allUniqueName="[Tableau1].[Type Ebt 1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Qte_unit_v2]" caption="Qte_unit_v2" attribute="1" defaultMemberUniqueName="[Tableau1].[Qte_unit_v2].[All]" allUniqueName="[Tableau1].[Qte_unit_v2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54755367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4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s v="JGR_TM"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s v="JGR_TM"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s v="JGR_TM"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s v="JGR_TM"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s v="JGR_TM"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s v="JGR_TM"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s v="JGR_TM"/>
    <n v="6"/>
    <n v="125"/>
    <n v="139"/>
    <n v="166.8"/>
    <n v="1"/>
    <n v="139"/>
    <n v="166.8"/>
    <n v="1"/>
  </r>
  <r>
    <x v="133"/>
    <s v="16V04176"/>
    <s v="FAUSTO"/>
    <m/>
    <s v="CHR"/>
    <s v="ANGERS"/>
    <x v="7"/>
    <s v="JGR_TM"/>
    <n v="6"/>
    <n v="125"/>
    <n v="139"/>
    <n v="166.8"/>
    <n v="1"/>
    <n v="139"/>
    <n v="166.8"/>
    <n v="1"/>
  </r>
  <r>
    <x v="128"/>
    <s v="16V08222"/>
    <s v="HIGH"/>
    <m/>
    <s v="CHR"/>
    <s v="TOURS"/>
    <x v="7"/>
    <s v="JGR_TM"/>
    <n v="6"/>
    <n v="125"/>
    <n v="139"/>
    <n v="166.8"/>
    <n v="2"/>
    <n v="278"/>
    <n v="333.6"/>
    <n v="2"/>
  </r>
  <r>
    <x v="128"/>
    <s v="16V08223"/>
    <s v="HIGH"/>
    <m/>
    <s v="CHR"/>
    <s v="TOURS"/>
    <x v="7"/>
    <s v="JGR_TM"/>
    <n v="6"/>
    <n v="125"/>
    <n v="139"/>
    <n v="166.8"/>
    <n v="2"/>
    <n v="278"/>
    <n v="333.6"/>
    <n v="2"/>
  </r>
  <r>
    <x v="128"/>
    <s v="16V08224"/>
    <s v="HIGH"/>
    <m/>
    <s v="CHR"/>
    <s v="TOURS"/>
    <x v="7"/>
    <s v="JGR_TM"/>
    <n v="6"/>
    <n v="125"/>
    <n v="139"/>
    <n v="166.8"/>
    <n v="1"/>
    <n v="139"/>
    <n v="166.8"/>
    <n v="1"/>
  </r>
  <r>
    <x v="128"/>
    <s v="16V08225"/>
    <s v="HIGH"/>
    <m/>
    <s v="CHR"/>
    <s v="TOURS"/>
    <x v="7"/>
    <s v="JGR_TM"/>
    <n v="6"/>
    <n v="125"/>
    <n v="139"/>
    <n v="166.8"/>
    <n v="1"/>
    <n v="139"/>
    <n v="166.8"/>
    <n v="1"/>
  </r>
  <r>
    <x v="134"/>
    <s v="16V09084"/>
    <s v="HIGH"/>
    <m/>
    <s v="CHR"/>
    <s v="TOURS"/>
    <x v="7"/>
    <s v="JGR_TM"/>
    <n v="6"/>
    <n v="125"/>
    <n v="139"/>
    <n v="166.8"/>
    <n v="1"/>
    <n v="139"/>
    <n v="166.8"/>
    <n v="1"/>
  </r>
  <r>
    <x v="131"/>
    <s v="16V09194"/>
    <s v="HIGH"/>
    <m/>
    <s v="CHR"/>
    <s v="TOURS"/>
    <x v="7"/>
    <s v="JGR_TM"/>
    <n v="6"/>
    <n v="125"/>
    <n v="139"/>
    <n v="166.8"/>
    <n v="2"/>
    <n v="278"/>
    <n v="333.6"/>
    <n v="2"/>
  </r>
  <r>
    <x v="135"/>
    <s v="16V09419"/>
    <s v="HIGH"/>
    <m/>
    <s v="CHR"/>
    <s v="TOURS"/>
    <x v="7"/>
    <s v="JGR_TM"/>
    <n v="6"/>
    <n v="125"/>
    <n v="139"/>
    <n v="166.8"/>
    <n v="1"/>
    <n v="139"/>
    <n v="166.8"/>
    <n v="1"/>
  </r>
  <r>
    <x v="134"/>
    <s v="16V09085"/>
    <s v="JAMES"/>
    <m/>
    <s v="CHR"/>
    <s v="ANGERS"/>
    <x v="7"/>
    <s v="JGR_TM"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s v="JGR_TM"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s v="JGR_TM"/>
    <n v="6"/>
    <n v="125"/>
    <n v="139"/>
    <n v="166.8"/>
    <n v="1"/>
    <n v="139"/>
    <n v="166.8"/>
    <n v="1"/>
  </r>
  <r>
    <x v="136"/>
    <s v="16V08337"/>
    <s v="L'ASCOT"/>
    <m/>
    <s v="CHR"/>
    <s v="VENDOME"/>
    <x v="7"/>
    <s v="JGR_TM"/>
    <n v="6"/>
    <n v="125"/>
    <n v="139"/>
    <n v="166.8"/>
    <n v="1"/>
    <n v="139"/>
    <n v="166.8"/>
    <n v="1"/>
  </r>
  <r>
    <x v="133"/>
    <s v="16V04177"/>
    <s v="L'ATELIER"/>
    <m/>
    <s v="CHR"/>
    <s v="ANGERS"/>
    <x v="7"/>
    <s v="JGR_TM"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s v="JGR_TM"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s v="JGR_TM"/>
    <n v="6"/>
    <n v="125"/>
    <n v="139"/>
    <n v="166.8"/>
    <n v="1"/>
    <n v="139"/>
    <n v="166.8"/>
    <n v="1"/>
  </r>
  <r>
    <x v="130"/>
    <s v="17V03578"/>
    <s v="LE SAINT"/>
    <m/>
    <s v="CHR"/>
    <s v="BLOIS"/>
    <x v="7"/>
    <s v="JGR_TM"/>
    <n v="6"/>
    <n v="125"/>
    <n v="139"/>
    <n v="166.8"/>
    <n v="1"/>
    <n v="139"/>
    <n v="166.8"/>
    <n v="1"/>
  </r>
  <r>
    <x v="128"/>
    <s v="16V08212"/>
    <s v="LE SHELTER"/>
    <m/>
    <s v="CHR"/>
    <s v="TOURS"/>
    <x v="7"/>
    <s v="JGR_TM"/>
    <n v="6"/>
    <n v="125"/>
    <n v="139"/>
    <n v="166.8"/>
    <n v="1"/>
    <n v="139"/>
    <n v="166.8"/>
    <n v="1"/>
  </r>
  <r>
    <x v="130"/>
    <s v="17V03590"/>
    <s v="MAC COOL'S"/>
    <m/>
    <s v="CHR"/>
    <s v="TOURS"/>
    <x v="7"/>
    <s v="JGR_TM"/>
    <n v="6"/>
    <n v="125"/>
    <n v="139"/>
    <n v="166.8"/>
    <n v="1"/>
    <n v="139"/>
    <n v="166.8"/>
    <n v="1"/>
  </r>
  <r>
    <x v="138"/>
    <s v="16V02090"/>
    <s v="MCLG"/>
    <m/>
    <s v="CHR"/>
    <s v="BOURGES"/>
    <x v="7"/>
    <s v="JGR_TM"/>
    <n v="6"/>
    <n v="125"/>
    <n v="139"/>
    <n v="166.8"/>
    <n v="1"/>
    <n v="139"/>
    <n v="166.8"/>
    <n v="1"/>
  </r>
  <r>
    <x v="131"/>
    <s v="16V09190"/>
    <s v="MEX CAFE"/>
    <m/>
    <s v="CHR"/>
    <s v="ORLEANS"/>
    <x v="7"/>
    <s v="JGR_TM"/>
    <n v="6"/>
    <n v="125"/>
    <n v="139"/>
    <n v="166.8"/>
    <n v="1"/>
    <n v="139"/>
    <n v="166.8"/>
    <n v="1"/>
  </r>
  <r>
    <x v="139"/>
    <s v="16V09147"/>
    <s v="NIGHT WAY"/>
    <m/>
    <s v="CHR"/>
    <s v="SARAN"/>
    <x v="7"/>
    <s v="JGR_TM"/>
    <n v="6"/>
    <n v="125"/>
    <n v="139"/>
    <n v="166.8"/>
    <n v="1"/>
    <n v="139"/>
    <n v="166.8"/>
    <n v="1"/>
  </r>
  <r>
    <x v="140"/>
    <s v="16V10216"/>
    <s v="THE SYL"/>
    <m/>
    <s v="CHR"/>
    <s v="BLOIS"/>
    <x v="7"/>
    <s v="JGR_TM"/>
    <n v="6"/>
    <n v="125"/>
    <n v="139"/>
    <n v="166.8"/>
    <n v="1"/>
    <n v="139"/>
    <n v="166.8"/>
    <n v="1"/>
  </r>
  <r>
    <x v="139"/>
    <s v="16V09148"/>
    <s v="VICTORIA"/>
    <m/>
    <s v="CHR"/>
    <s v="ORLEANS"/>
    <x v="7"/>
    <s v="JGR_TM"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4603514006849"/>
    <n v="17.222239999999999"/>
    <n v="20.666688000000001"/>
    <n v="24"/>
    <n v="413.33375999999998"/>
    <n v="496.00051200000001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4603514006849"/>
    <n v="17.222239999999999"/>
    <n v="20.666688000000001"/>
    <n v="30"/>
    <n v="516.66719999999998"/>
    <n v="620.00063999999998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4603514006849"/>
    <n v="17.222239999999999"/>
    <n v="20.666688000000001"/>
    <n v="60"/>
    <n v="1033.3344"/>
    <n v="1240.00128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4603514006849"/>
    <n v="17.222239999999999"/>
    <n v="20.666688000000001"/>
    <n v="12"/>
    <n v="206.66687999999999"/>
    <n v="248.00025600000001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  <r>
    <x v="395"/>
    <s v="20V01113"/>
    <s v="SUPER U VE"/>
    <s v="GD_SM"/>
    <s v="CHR"/>
    <s v="VERNOU SUR BRENNE"/>
    <x v="44"/>
    <s v="Boisson_Spirit"/>
    <n v="20"/>
    <n v="4260310553849"/>
    <n v="0.89"/>
    <n v="0.93895000000000006"/>
    <m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21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 ebt].&amp;"/>
      </members>
    </pivotHierarchy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74">
        <item m="1" x="56"/>
        <item x="10"/>
        <item x="16"/>
        <item x="29"/>
        <item m="1" x="65"/>
        <item x="2"/>
        <item x="3"/>
        <item m="1" x="58"/>
        <item m="1" x="61"/>
        <item x="6"/>
        <item m="1" x="68"/>
        <item x="8"/>
        <item m="1" x="64"/>
        <item m="1" x="67"/>
        <item x="11"/>
        <item x="12"/>
        <item x="13"/>
        <item x="7"/>
        <item x="42"/>
        <item x="45"/>
        <item x="47"/>
        <item x="46"/>
        <item x="14"/>
        <item x="15"/>
        <item m="1" x="63"/>
        <item m="1" x="59"/>
        <item x="18"/>
        <item x="5"/>
        <item x="19"/>
        <item x="20"/>
        <item x="21"/>
        <item x="22"/>
        <item x="23"/>
        <item x="24"/>
        <item x="25"/>
        <item x="26"/>
        <item x="27"/>
        <item x="28"/>
        <item m="1" x="70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m="1" x="60"/>
        <item m="1" x="62"/>
        <item m="1" x="66"/>
        <item m="1" x="71"/>
        <item m="1" x="69"/>
        <item m="1" x="57"/>
        <item x="0"/>
        <item x="1"/>
        <item x="4"/>
        <item x="9"/>
        <item x="17"/>
        <item x="43"/>
        <item x="44"/>
        <item x="48"/>
        <item m="1" x="72"/>
        <item x="49"/>
        <item x="50"/>
        <item x="51"/>
        <item x="52"/>
        <item x="53"/>
        <item x="54"/>
        <item m="1" x="5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x="5"/>
        <item t="default"/>
      </items>
    </pivotField>
    <pivotField axis="axisRow" showAll="0">
      <items count="8">
        <item sd="0" x="0"/>
        <item x="1"/>
        <item sd="0" x="2"/>
        <item sd="0" x="3"/>
        <item sd="0" x="4"/>
        <item x="5"/>
        <item x="6"/>
        <item t="default"/>
      </items>
    </pivotField>
  </pivotFields>
  <rowFields count="1">
    <field x="17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20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3" level="1">
        <member name="[Tableau1].[Designation].&amp;[Gerin Rouge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19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5" level="1">
        <member name="[Tableau1].[Designation].&amp;[Gerin Rouge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18" applyNumberFormats="0" applyBorderFormats="0" applyFontFormats="0" applyPatternFormats="0" applyAlignmentFormats="0" applyWidthHeightFormats="1" dataCaption="Valeurs" tag="0adabdf4-2cc3-4468-b3f7-fa15cefd2f47" updatedVersion="6" minRefreshableVersion="3" useAutoFormatting="1" itemPrintTitles="1" createdVersion="6" indent="0" outline="1" outlineData="1" multipleFieldFilters="0" chartFormat="1">
  <location ref="A3:C8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8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17" applyNumberFormats="0" applyBorderFormats="0" applyFontFormats="0" applyPatternFormats="0" applyAlignmentFormats="0" applyWidthHeightFormats="1" dataCaption="Valeurs" tag="27d5cee0-1791-45c4-9b1f-eab5c8c5c124" updatedVersion="6" minRefreshableVersion="3" useAutoFormatting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8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9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954755367">
      <levels count="2">
        <level uniqueName="[Tableau1].[Type ebt].[(All)]" sourceCaption="(All)" count="0"/>
        <level uniqueName="[Tableau1].[Type ebt].[Type ebt]" sourceCaption="Type ebt" count="1">
          <ranges>
            <range startItem="0">
              <i n="[Tableau1].[Type ebt].&amp;" c="(vide)"/>
            </range>
          </ranges>
        </level>
      </levels>
      <selections count="1">
        <selection n="[Tableau1].[Type ebt].&amp;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73">
        <i x="10" s="1"/>
        <i x="16" s="1"/>
        <i x="29" s="1"/>
        <i x="2" s="1"/>
        <i x="3" s="1"/>
        <i x="6" s="1"/>
        <i x="8" s="1"/>
        <i x="11" s="1"/>
        <i x="12" s="1"/>
        <i x="13" s="1"/>
        <i x="7" s="1"/>
        <i x="42" s="1"/>
        <i x="45" s="1"/>
        <i x="47" s="1"/>
        <i x="46" s="1"/>
        <i x="14" s="1"/>
        <i x="15" s="1"/>
        <i x="18" s="1"/>
        <i x="5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0" s="1"/>
        <i x="1" s="1"/>
        <i x="4" s="1"/>
        <i x="9" s="1"/>
        <i x="17" s="1"/>
        <i x="43" s="1"/>
        <i x="44" s="1"/>
        <i x="48" s="1"/>
        <i x="49" s="1"/>
        <i x="50" s="1"/>
        <i x="51" s="1"/>
        <i x="52" s="1"/>
        <i x="53" s="1"/>
        <i x="54" s="1"/>
        <i x="56" s="1" nd="1"/>
        <i x="65" s="1" nd="1"/>
        <i x="58" s="1" nd="1"/>
        <i x="61" s="1" nd="1"/>
        <i x="68" s="1" nd="1"/>
        <i x="64" s="1" nd="1"/>
        <i x="67" s="1" nd="1"/>
        <i x="63" s="1" nd="1"/>
        <i x="59" s="1" nd="1"/>
        <i x="70" s="1" nd="1"/>
        <i x="60" s="1" nd="1"/>
        <i x="62" s="1" nd="1"/>
        <i x="66" s="1" nd="1"/>
        <i x="71" s="1" nd="1"/>
        <i x="69" s="1" nd="1"/>
        <i x="57" s="1" nd="1"/>
        <i x="72" s="1" nd="1"/>
        <i x="5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220087568">
      <levels count="2">
        <level uniqueName="[Tableau1].[Designation].[(All)]" sourceCaption="(All)" count="0"/>
        <level uniqueName="[Tableau1].[Designation].[Designation]" sourceCaption="Designation" count="55">
          <ranges>
            <range startItem="0">
              <i n="[Tableau1].[Designation].&amp;" c="(vide)"/>
              <i n="[Tableau1].[Designation].&amp;[Bloss Gran Reserva]" c="Bloss Gran Reserva"/>
              <i n="[Tableau1].[Designation].&amp;[Bloss London Dry Gin]" c="Bloss London Dry Gin"/>
              <i n="[Tableau1].[Designation].&amp;[Bloss Peach]" c="Bloss Peach"/>
              <i n="[Tableau1].[Designation].&amp;[COGNAC BRUGEROLLE VS]" c="COGNAC BRUGEROLLE VS"/>
              <i n="[Tableau1].[Designation].&amp;[Danzinger Goldwasser]" c="Danzinger Goldwasser"/>
              <i n="[Tableau1].[Designation].&amp;[FRAIS]" c="FRAIS"/>
              <i n="[Tableau1].[Designation].&amp;[Gerin Rouge]" c="Gerin Rouge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JGR MINI FREEZER]" c="JGR MINI FREEZER"/>
              <i n="[Tableau1].[Designation].&amp;[JGR SHOT GLASSES FREEZER]" c="JGR SHOT GLASSES FREEZER"/>
              <i n="[Tableau1].[Designation].&amp;[JGR SPEED POURER]" c="JGR SPEED POURER"/>
              <i n="[Tableau1].[Designation].&amp;[JGR TAP MACHINE 1 bt]" c="JGR TAP MACHINE 1 bt"/>
              <i n="[Tableau1].[Designation].&amp;[JGR TAP MACHINE 3bt]" c="JGR TAP MACHINE 3bt"/>
              <i n="[Tableau1].[Designation].&amp;[Limoncello di Capri]" c="Limoncello di Capri"/>
              <i n="[Tableau1].[Designation].&amp;[LIQUEUR JÄGERMEISTER SPICE]" c="LIQUEUR JÄGERMEISTER SPICE"/>
              <i n="[Tableau1].[Designation].&amp;[Meukow 90' boite métal]" c="Meukow 90' boite métal"/>
              <i n="[Tableau1].[Designation].&amp;[Meukow Arima]" c="Meukow Arima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TH Bitter Lemon]" c="TH Bitter Lemon"/>
              <i n="[Tableau1].[Designation].&amp;[TH Cherry Blossom]" c="TH Cherry Blossom"/>
              <i n="[Tableau1].[Designation].&amp;[TH Elderflower]" c="TH Elderflower"/>
              <i n="[Tableau1].[Designation].&amp;[TH Ginger Ale]" c="TH Ginger Ale"/>
              <i n="[Tableau1].[Designation].&amp;[TH Mate Mate]" c="TH Mate Mate"/>
              <i n="[Tableau1].[Designation].&amp;[TH Soda Water]" c="TH Soda Water"/>
              <i n="[Tableau1].[Designation].&amp;[TH Spicy Ginger Beer]" c="TH Spicy Ginger Beer"/>
              <i n="[Tableau1].[Designation].&amp;[TH Tonic Water]" c="TH 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3">
        <selection n="[Tableau1].[Designation].&amp;[Gerin Rouge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730869753">
      <levels count="2">
        <level uniqueName="[Tableau1].[Designation].[(All)]" sourceCaption="(All)" count="0"/>
        <level uniqueName="[Tableau1].[Designation].[Designation]" sourceCaption="Designation" count="55">
          <ranges>
            <range startItem="0">
              <i n="[Tableau1].[Designation].&amp;" c="(vide)"/>
              <i n="[Tableau1].[Designation].&amp;[Bloss Gran Reserva]" c="Bloss Gran Reserva"/>
              <i n="[Tableau1].[Designation].&amp;[Bloss London Dry Gin]" c="Bloss London Dry Gin"/>
              <i n="[Tableau1].[Designation].&amp;[Bloss Peach]" c="Bloss Peach"/>
              <i n="[Tableau1].[Designation].&amp;[COGNAC BRUGEROLLE VS]" c="COGNAC BRUGEROLLE VS"/>
              <i n="[Tableau1].[Designation].&amp;[Danzinger Goldwasser]" c="Danzinger Goldwasser"/>
              <i n="[Tableau1].[Designation].&amp;[FRAIS]" c="FRAIS"/>
              <i n="[Tableau1].[Designation].&amp;[Gerin Rouge]" c="Gerin Rouge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JGR MINI FREEZER]" c="JGR MINI FREEZER"/>
              <i n="[Tableau1].[Designation].&amp;[JGR SHOT GLASSES FREEZER]" c="JGR SHOT GLASSES FREEZER"/>
              <i n="[Tableau1].[Designation].&amp;[JGR SPEED POURER]" c="JGR SPEED POURER"/>
              <i n="[Tableau1].[Designation].&amp;[JGR TAP MACHINE 1 bt]" c="JGR TAP MACHINE 1 bt"/>
              <i n="[Tableau1].[Designation].&amp;[JGR TAP MACHINE 3bt]" c="JGR TAP MACHINE 3bt"/>
              <i n="[Tableau1].[Designation].&amp;[Limoncello di Capri]" c="Limoncello di Capri"/>
              <i n="[Tableau1].[Designation].&amp;[LIQUEUR JÄGERMEISTER SPICE]" c="LIQUEUR JÄGERMEISTER SPICE"/>
              <i n="[Tableau1].[Designation].&amp;[Meukow 90' boite métal]" c="Meukow 90' boite métal"/>
              <i n="[Tableau1].[Designation].&amp;[Meukow Arima]" c="Meukow Arima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TH Bitter Lemon]" c="TH Bitter Lemon"/>
              <i n="[Tableau1].[Designation].&amp;[TH Cherry Blossom]" c="TH Cherry Blossom"/>
              <i n="[Tableau1].[Designation].&amp;[TH Elderflower]" c="TH Elderflower"/>
              <i n="[Tableau1].[Designation].&amp;[TH Ginger Ale]" c="TH Ginger Ale"/>
              <i n="[Tableau1].[Designation].&amp;[TH Mate Mate]" c="TH Mate Mate"/>
              <i n="[Tableau1].[Designation].&amp;[TH Soda Water]" c="TH Soda Water"/>
              <i n="[Tableau1].[Designation].&amp;[TH Spicy Ginger Beer]" c="TH Spicy Ginger Beer"/>
              <i n="[Tableau1].[Designation].&amp;[TH Tonic Water]" c="TH 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5">
        <selection n="[Tableau1].[Designation].&amp;[Gerin Rouge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R1935" totalsRowShown="0" headerRowDxfId="26" dataDxfId="25">
  <autoFilter ref="A1:R1935" xr:uid="{7A1FE91C-0030-4267-83D8-66074FC53EF4}"/>
  <sortState xmlns:xlrd2="http://schemas.microsoft.com/office/spreadsheetml/2017/richdata2" ref="A2:R1924">
    <sortCondition ref="A1:A1924"/>
  </sortState>
  <tableColumns count="18">
    <tableColumn id="2" xr3:uid="{1DD1C0BA-7E0D-49A7-AD23-B970AD3AC8F1}" name="Date_Cde" dataDxfId="24"/>
    <tableColumn id="1" xr3:uid="{28408E99-A169-4EEC-B9ED-74867CDCCAD0}" name="Nu_Cde" dataDxfId="23"/>
    <tableColumn id="3" xr3:uid="{1CCE74E9-A426-4E44-A5F4-511A9BF113DE}" name="Tiers_Nom_Ebt" dataDxfId="22"/>
    <tableColumn id="17" xr3:uid="{96221F25-2661-4BE1-BFA6-36806B296FB2}" name="Code Ebt" dataDxfId="21"/>
    <tableColumn id="10" xr3:uid="{D7BEBD84-49ED-48BA-8A63-F4A0071A9D1B}" name="Type Ebt" dataDxfId="20"/>
    <tableColumn id="9" xr3:uid="{B4DA13C7-6675-4EBF-9983-8A5EA805DA40}" name="Tarificat° client" dataDxfId="19"/>
    <tableColumn id="4" xr3:uid="{3ADBAE9D-C705-4EA2-AC84-1DE48DABF98A}" name="Tiers_ville" dataDxfId="18"/>
    <tableColumn id="5" xr3:uid="{AEFBB646-E4F8-4074-9C26-00216CEBE2EE}" name="Designation" dataDxfId="17"/>
    <tableColumn id="15" xr3:uid="{C1C48767-00AC-4AD1-8770-D133B9EF4FB8}" name="Type_Produit" dataDxfId="16"/>
    <tableColumn id="6" xr3:uid="{01A65666-60ED-4872-B85A-79BBC626577C}" name="CL" dataDxfId="15"/>
    <tableColumn id="11" xr3:uid="{0B45D6EF-ABEC-4B7E-80A7-28DB12ECF602}" name="EAN" dataDxfId="14">
      <calculatedColumnFormula array="1">IFERROR(INDEX(Grille_Tarifs_Modulable!$B$2:$B$204,MATCH(Tableau1[[#This Row],[Designation]]&amp;Tableau1[[#This Row],[CL]],Grille_Tarifs_Modulable!$C$2:$C$204&amp;Grille_Tarifs_Modulable!$F$2:$F$204,0)),0)</calculatedColumnFormula>
    </tableColumn>
    <tableColumn id="14" xr3:uid="{8BE43315-FCAD-4268-ADAD-DDABC5E39C56}" name="Prix_Unit_HT" dataDxfId="13">
      <calculatedColumnFormula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calculatedColumnFormula>
    </tableColumn>
    <tableColumn id="12" xr3:uid="{C0088EF7-84A3-4517-A954-0542BC22A136}" name="Prix_Unit_TTC" dataDxfId="12">
      <calculatedColumnFormula>IF(Tableau1[[#This Row],[Prix_Unit_HT]]=0,0,Tableau1[[#This Row],[Prix_Unit_HT]]+(Tableau1[[#This Row],[Prix_Unit_HT]]*VLOOKUP(Tableau1[[#This Row],[EAN]],Grille_Tarifs_Modulable!$B$10:$Q$204,16,FALSE)))</calculatedColumnFormula>
    </tableColumn>
    <tableColumn id="7" xr3:uid="{AE0F9A7B-4A5F-4AB8-A8A9-9060ABC7577F}" name="Qte_commande" dataDxfId="2"/>
    <tableColumn id="13" xr3:uid="{6F2B01A6-3DC7-4F96-85F2-39B9E6DE90D1}" name="CA_HT" dataDxfId="0">
      <calculatedColumnFormula>Tableau1[[#This Row],[Prix_Unit_HT]]*Tableau1[[#This Row],[Qte_commande]]</calculatedColumnFormula>
    </tableColumn>
    <tableColumn id="16" xr3:uid="{FF58A816-10B3-4353-913D-B8E8A3509C53}" name="CA_TTC" dataDxfId="1">
      <calculatedColumnFormula>Tableau1[[#This Row],[Prix_Unit_TTC]]*Tableau1[[#This Row],[Qte_commande]]</calculatedColumnFormula>
    </tableColumn>
    <tableColumn id="8" xr3:uid="{7286148B-86B0-48FB-A819-303BBA30D224}" name="Qte_Unit_btl" dataDxfId="11"/>
    <tableColumn id="18" xr3:uid="{2076F250-83DE-42BC-B209-93B82CD57C0F}" name="Qte_unit_v2" dataDxfId="10">
      <calculatedColumnFormula>IF(COUNTIF(Tableau1[[#This Row],[Type_Produit]],"*Boisson*"),(PRODUCT(Tableau1[[#This Row],[CL]],Tableau1[[#This Row],[Qte_commande]])/100)/0.7,IF(COUNTIF(Tableau1[[#This Row],[Type_Produit]],"*JGR*"),Tableau1[[#This Row],[Qte_commande]],"0"))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3D652F9-BCC6-4062-B302-09569E7C8C64}" name="Tableau7" displayName="Tableau7" ref="C10:C118" headerRowCount="0" totalsRowShown="0" headerRowDxfId="7" dataDxfId="6" tableBorderDxfId="5" headerRowCellStyle="Normal 2" dataCellStyle="Normal 2">
  <tableColumns count="1">
    <tableColumn id="1" xr3:uid="{559DDEC2-4BB1-4C7F-807C-15D6FC7014A9}" name="Colonne1" headerRowDxfId="4" dataDxfId="3" headerRowCellStyle="Normal 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O1931" dT="2020-02-01T21:57:41.06" personId="{6D9F5A8F-4E94-4030-A336-EB0761EFCE07}" id="{EF03EA0A-FAC7-4ED3-A848-3FEBCF841515}">
    <text>ajuster arrondi a partir de cet exeple poiur ttHT t TTC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1156</v>
      </c>
      <c r="B3" t="s">
        <v>1256</v>
      </c>
    </row>
    <row r="4" spans="1:4" x14ac:dyDescent="0.2">
      <c r="A4" s="5" t="s">
        <v>1157</v>
      </c>
      <c r="B4" s="6">
        <v>85.499935897435861</v>
      </c>
    </row>
    <row r="5" spans="1:4" x14ac:dyDescent="0.2">
      <c r="A5" s="5" t="s">
        <v>1158</v>
      </c>
      <c r="B5" s="6">
        <v>105.47704819277109</v>
      </c>
    </row>
    <row r="6" spans="1:4" x14ac:dyDescent="0.2">
      <c r="A6" s="5" t="s">
        <v>1159</v>
      </c>
      <c r="B6" s="6">
        <v>101.17016326530616</v>
      </c>
    </row>
    <row r="7" spans="1:4" x14ac:dyDescent="0.2">
      <c r="A7" s="5" t="s">
        <v>1160</v>
      </c>
      <c r="B7" s="6">
        <v>121.20807692307693</v>
      </c>
    </row>
    <row r="8" spans="1:4" x14ac:dyDescent="0.2">
      <c r="A8" s="5" t="s">
        <v>1264</v>
      </c>
      <c r="B8" s="6">
        <v>103.95613861386157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9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1156</v>
      </c>
      <c r="B3" t="s">
        <v>1267</v>
      </c>
      <c r="C3" t="s">
        <v>1268</v>
      </c>
    </row>
    <row r="4" spans="1:3" x14ac:dyDescent="0.2">
      <c r="A4" s="5" t="s">
        <v>1157</v>
      </c>
      <c r="B4" s="6">
        <v>173069.29835263957</v>
      </c>
      <c r="C4" s="3">
        <v>144759.45562720002</v>
      </c>
    </row>
    <row r="5" spans="1:3" x14ac:dyDescent="0.2">
      <c r="A5" s="5" t="s">
        <v>1158</v>
      </c>
      <c r="B5" s="6">
        <v>200565.23580743946</v>
      </c>
      <c r="C5" s="3">
        <v>168494.7805062001</v>
      </c>
    </row>
    <row r="6" spans="1:3" x14ac:dyDescent="0.2">
      <c r="A6" s="5" t="s">
        <v>1159</v>
      </c>
      <c r="B6" s="6">
        <v>343209.31419295981</v>
      </c>
      <c r="C6" s="3">
        <v>287715.41716080019</v>
      </c>
    </row>
    <row r="7" spans="1:3" x14ac:dyDescent="0.2">
      <c r="A7" s="5" t="s">
        <v>1160</v>
      </c>
      <c r="B7" s="6">
        <v>419608.62420179945</v>
      </c>
      <c r="C7" s="3">
        <v>351627.96050150011</v>
      </c>
    </row>
    <row r="8" spans="1:3" x14ac:dyDescent="0.2">
      <c r="A8" s="5" t="s">
        <v>1303</v>
      </c>
      <c r="B8" s="6">
        <v>0</v>
      </c>
      <c r="C8" s="3">
        <v>0</v>
      </c>
    </row>
    <row r="9" spans="1:3" x14ac:dyDescent="0.2">
      <c r="A9" s="5" t="s">
        <v>1264</v>
      </c>
      <c r="B9" s="6">
        <v>1136452.4725548383</v>
      </c>
      <c r="C9" s="3">
        <v>952597.61379570048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8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22.7109375" bestFit="1" customWidth="1"/>
    <col min="4" max="4" width="36.28515625" bestFit="1" customWidth="1"/>
  </cols>
  <sheetData>
    <row r="3" spans="1:4" x14ac:dyDescent="0.2">
      <c r="A3" s="4" t="s">
        <v>1156</v>
      </c>
      <c r="B3" t="s">
        <v>1275</v>
      </c>
      <c r="C3" t="s">
        <v>1276</v>
      </c>
      <c r="D3" t="s">
        <v>1278</v>
      </c>
    </row>
    <row r="4" spans="1:4" x14ac:dyDescent="0.2">
      <c r="A4" s="5" t="s">
        <v>1157</v>
      </c>
      <c r="B4" s="3">
        <v>9</v>
      </c>
      <c r="C4" s="6">
        <v>69</v>
      </c>
      <c r="D4" s="185">
        <v>0.51281206409876234</v>
      </c>
    </row>
    <row r="5" spans="1:4" x14ac:dyDescent="0.2">
      <c r="A5" s="5" t="s">
        <v>1158</v>
      </c>
      <c r="B5" s="3">
        <v>20</v>
      </c>
      <c r="C5" s="6">
        <v>128.61000000000001</v>
      </c>
      <c r="D5" s="185">
        <v>0.43012669280701188</v>
      </c>
    </row>
    <row r="6" spans="1:4" x14ac:dyDescent="0.2">
      <c r="A6" s="5" t="s">
        <v>1159</v>
      </c>
      <c r="B6" s="3">
        <v>99</v>
      </c>
      <c r="C6" s="6">
        <v>1418.6199999999994</v>
      </c>
      <c r="D6" s="185">
        <v>0.95847885424477719</v>
      </c>
    </row>
    <row r="7" spans="1:4" x14ac:dyDescent="0.2">
      <c r="A7" s="5" t="s">
        <v>1160</v>
      </c>
      <c r="B7" s="3">
        <v>75</v>
      </c>
      <c r="C7" s="6">
        <v>1418.67</v>
      </c>
      <c r="D7" s="185">
        <v>1.2652366799565062</v>
      </c>
    </row>
    <row r="8" spans="1:4" x14ac:dyDescent="0.2">
      <c r="A8" s="5" t="s">
        <v>1264</v>
      </c>
      <c r="B8" s="3">
        <v>203</v>
      </c>
      <c r="C8" s="6">
        <v>3034.8999999999992</v>
      </c>
      <c r="D8" s="185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8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18.7109375" bestFit="1" customWidth="1"/>
    <col min="4" max="4" width="26.7109375" bestFit="1" customWidth="1"/>
  </cols>
  <sheetData>
    <row r="3" spans="1:4" x14ac:dyDescent="0.2">
      <c r="A3" s="4" t="s">
        <v>1156</v>
      </c>
      <c r="B3" t="s">
        <v>1275</v>
      </c>
      <c r="C3" t="s">
        <v>1267</v>
      </c>
      <c r="D3" t="s">
        <v>1277</v>
      </c>
    </row>
    <row r="4" spans="1:4" x14ac:dyDescent="0.2">
      <c r="A4" s="5" t="s">
        <v>1157</v>
      </c>
      <c r="B4" s="3">
        <v>9</v>
      </c>
      <c r="C4" s="186">
        <v>1498.4954700000001</v>
      </c>
      <c r="D4" s="186">
        <v>166.49949666666669</v>
      </c>
    </row>
    <row r="5" spans="1:4" x14ac:dyDescent="0.2">
      <c r="A5" s="5" t="s">
        <v>1158</v>
      </c>
      <c r="B5" s="3">
        <v>20</v>
      </c>
      <c r="C5" s="186">
        <v>5157.5159676000021</v>
      </c>
      <c r="D5" s="186">
        <v>257.87579838000011</v>
      </c>
    </row>
    <row r="6" spans="1:4" x14ac:dyDescent="0.2">
      <c r="A6" s="5" t="s">
        <v>1159</v>
      </c>
      <c r="B6" s="3">
        <v>99</v>
      </c>
      <c r="C6" s="186">
        <v>36692.032065600004</v>
      </c>
      <c r="D6" s="186">
        <v>370.62658652121218</v>
      </c>
    </row>
    <row r="7" spans="1:4" x14ac:dyDescent="0.2">
      <c r="A7" s="5" t="s">
        <v>1160</v>
      </c>
      <c r="B7" s="3">
        <v>75</v>
      </c>
      <c r="C7" s="186">
        <v>37901.944694520025</v>
      </c>
      <c r="D7" s="186">
        <v>505.35926259360036</v>
      </c>
    </row>
    <row r="8" spans="1:4" x14ac:dyDescent="0.2">
      <c r="A8" s="5" t="s">
        <v>1264</v>
      </c>
      <c r="B8" s="3">
        <v>203</v>
      </c>
      <c r="C8" s="186">
        <v>81249.988197719955</v>
      </c>
      <c r="D8" s="186">
        <v>400.24624727940864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8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6" bestFit="1" customWidth="1"/>
    <col min="3" max="3" width="18.71093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1271</v>
      </c>
      <c r="B1" t="s" vm="1">
        <v>1274</v>
      </c>
    </row>
    <row r="3" spans="1:3" x14ac:dyDescent="0.2">
      <c r="A3" s="4" t="s">
        <v>1156</v>
      </c>
      <c r="B3" t="s">
        <v>1279</v>
      </c>
      <c r="C3" t="s">
        <v>1267</v>
      </c>
    </row>
    <row r="4" spans="1:3" x14ac:dyDescent="0.2">
      <c r="A4" s="5" t="s">
        <v>1157</v>
      </c>
      <c r="B4" s="3">
        <v>74</v>
      </c>
      <c r="C4" s="186">
        <v>18679.199999999975</v>
      </c>
    </row>
    <row r="5" spans="1:3" x14ac:dyDescent="0.2">
      <c r="A5" s="5" t="s">
        <v>1158</v>
      </c>
      <c r="B5" s="3">
        <v>93</v>
      </c>
      <c r="C5" s="186">
        <v>32024.399999999972</v>
      </c>
    </row>
    <row r="6" spans="1:3" x14ac:dyDescent="0.2">
      <c r="A6" s="5" t="s">
        <v>1159</v>
      </c>
      <c r="B6" s="3">
        <v>93</v>
      </c>
      <c r="C6" s="186">
        <v>33368.399999999987</v>
      </c>
    </row>
    <row r="7" spans="1:3" x14ac:dyDescent="0.2">
      <c r="A7" s="5" t="s">
        <v>1160</v>
      </c>
      <c r="B7" s="3">
        <v>134</v>
      </c>
      <c r="C7" s="186">
        <v>48019.200000000084</v>
      </c>
    </row>
    <row r="8" spans="1:3" x14ac:dyDescent="0.2">
      <c r="A8" s="5" t="s">
        <v>1264</v>
      </c>
      <c r="B8" s="3">
        <v>394</v>
      </c>
      <c r="C8" s="186">
        <v>132091.20000000033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topLeftCell="A13" workbookViewId="0"/>
  </sheetViews>
  <sheetFormatPr baseColWidth="10" defaultRowHeight="12.75" x14ac:dyDescent="0.2"/>
  <cols>
    <col min="1" max="1" width="21.140625" bestFit="1" customWidth="1"/>
    <col min="2" max="2" width="20.42578125" bestFit="1" customWidth="1"/>
    <col min="3" max="3" width="19.7109375" bestFit="1" customWidth="1"/>
  </cols>
  <sheetData>
    <row r="1" spans="1:3" x14ac:dyDescent="0.2">
      <c r="A1" s="4" t="s">
        <v>1271</v>
      </c>
      <c r="B1" t="s" vm="2">
        <v>1280</v>
      </c>
    </row>
    <row r="3" spans="1:3" x14ac:dyDescent="0.2">
      <c r="A3" s="4" t="s">
        <v>1156</v>
      </c>
      <c r="B3" t="s">
        <v>1267</v>
      </c>
      <c r="C3" t="s">
        <v>1281</v>
      </c>
    </row>
    <row r="4" spans="1:3" x14ac:dyDescent="0.2">
      <c r="A4" s="5" t="s">
        <v>1157</v>
      </c>
      <c r="B4" s="186">
        <v>174316.53122912016</v>
      </c>
      <c r="C4" s="185">
        <v>0.15171682015471827</v>
      </c>
    </row>
    <row r="5" spans="1:3" x14ac:dyDescent="0.2">
      <c r="A5" s="5" t="s">
        <v>1158</v>
      </c>
      <c r="B5" s="186">
        <v>201859.77660252</v>
      </c>
      <c r="C5" s="185">
        <v>0.1756891512659933</v>
      </c>
    </row>
    <row r="6" spans="1:3" x14ac:dyDescent="0.2">
      <c r="A6" s="5" t="s">
        <v>1159</v>
      </c>
      <c r="B6" s="186">
        <v>345620.16355567914</v>
      </c>
      <c r="C6" s="185">
        <v>0.30081135636584772</v>
      </c>
    </row>
    <row r="7" spans="1:3" x14ac:dyDescent="0.2">
      <c r="A7" s="5" t="s">
        <v>1160</v>
      </c>
      <c r="B7" s="186">
        <v>422361.12300899922</v>
      </c>
      <c r="C7" s="185">
        <v>0.36760303849596404</v>
      </c>
    </row>
    <row r="8" spans="1:3" x14ac:dyDescent="0.2">
      <c r="A8" s="5" t="s">
        <v>1303</v>
      </c>
      <c r="B8" s="186">
        <v>4802.2312271999999</v>
      </c>
      <c r="C8" s="185">
        <v>4.1796337174747709E-3</v>
      </c>
    </row>
    <row r="9" spans="1:3" x14ac:dyDescent="0.2">
      <c r="A9" s="5" t="s">
        <v>1264</v>
      </c>
      <c r="B9" s="186">
        <v>1148959.8256235206</v>
      </c>
      <c r="C9" s="185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050"/>
  <sheetViews>
    <sheetView topLeftCell="H1916" zoomScaleNormal="100" workbookViewId="0">
      <selection activeCell="O1931" sqref="O1931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customWidth="1"/>
    <col min="4" max="5" width="18.140625" style="1" customWidth="1"/>
    <col min="6" max="6" width="25.42578125" style="1" bestFit="1" customWidth="1"/>
    <col min="7" max="7" width="36.42578125" style="1" bestFit="1" customWidth="1"/>
    <col min="8" max="8" width="27.42578125" style="1" customWidth="1"/>
    <col min="9" max="9" width="14.85546875" style="1" bestFit="1" customWidth="1"/>
    <col min="10" max="10" width="20" style="1" customWidth="1"/>
    <col min="11" max="11" width="14.28515625" style="1" customWidth="1"/>
    <col min="12" max="12" width="18.7109375" style="1" customWidth="1"/>
    <col min="13" max="13" width="13.42578125" style="1" customWidth="1"/>
    <col min="14" max="14" width="18.28515625" style="1" customWidth="1"/>
    <col min="15" max="15" width="18.28515625" style="60" customWidth="1"/>
    <col min="16" max="16" width="15.7109375" style="1" customWidth="1"/>
    <col min="18" max="18" width="13.140625" bestFit="1" customWidth="1"/>
    <col min="19" max="16384" width="10.85546875" style="1"/>
  </cols>
  <sheetData>
    <row r="1" spans="1:23" ht="12.75" x14ac:dyDescent="0.2">
      <c r="A1" s="7" t="s">
        <v>1179</v>
      </c>
      <c r="B1" s="7" t="s">
        <v>1180</v>
      </c>
      <c r="C1" s="7" t="s">
        <v>1181</v>
      </c>
      <c r="D1" s="7" t="s">
        <v>1304</v>
      </c>
      <c r="E1" s="7" t="s">
        <v>1305</v>
      </c>
      <c r="F1" s="7" t="s">
        <v>1161</v>
      </c>
      <c r="G1" s="1" t="s">
        <v>1</v>
      </c>
      <c r="H1" s="7" t="s">
        <v>1207</v>
      </c>
      <c r="I1" s="7" t="s">
        <v>1271</v>
      </c>
      <c r="J1" s="7" t="s">
        <v>1165</v>
      </c>
      <c r="K1" s="7" t="s">
        <v>1163</v>
      </c>
      <c r="L1" s="7" t="s">
        <v>1246</v>
      </c>
      <c r="M1" s="7" t="s">
        <v>1253</v>
      </c>
      <c r="N1" s="1" t="s">
        <v>0</v>
      </c>
      <c r="O1" s="214" t="s">
        <v>1265</v>
      </c>
      <c r="P1" s="7" t="s">
        <v>1266</v>
      </c>
      <c r="Q1" s="7" t="s">
        <v>1178</v>
      </c>
      <c r="R1" s="7" t="s">
        <v>1311</v>
      </c>
    </row>
    <row r="2" spans="1:23" ht="12.75" x14ac:dyDescent="0.2">
      <c r="A2" s="2">
        <v>42381</v>
      </c>
      <c r="B2" s="1" t="s">
        <v>1050</v>
      </c>
      <c r="C2" s="1" t="s">
        <v>1051</v>
      </c>
      <c r="F2" s="1" t="s">
        <v>1162</v>
      </c>
      <c r="G2" s="1" t="s">
        <v>312</v>
      </c>
      <c r="H2" s="1" t="s">
        <v>1296</v>
      </c>
      <c r="I2" s="1" t="s">
        <v>1274</v>
      </c>
      <c r="J2" s="109">
        <v>3</v>
      </c>
      <c r="K2" s="85">
        <f t="array" ref="K2">IFERROR(INDEX(Grille_Tarifs_Modulable!$B$2:$B$204,MATCH(Tableau1[[#This Row],[Designation]]&amp;Tableau1[[#This Row],[CL]],Grille_Tarifs_Modulable!$C$2:$C$204&amp;Grille_Tarifs_Modulable!$F$2:$F$204,0)),0)</f>
        <v>121</v>
      </c>
      <c r="L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" s="60">
        <f>IF(Tableau1[[#This Row],[Prix_Unit_HT]]=0,0,Tableau1[[#This Row],[Prix_Unit_HT]]+(Tableau1[[#This Row],[Prix_Unit_HT]]*VLOOKUP(Tableau1[[#This Row],[EAN]],Grille_Tarifs_Modulable!$B$10:$Q$204,16,FALSE)))</f>
        <v>358.8</v>
      </c>
      <c r="N2" s="1">
        <v>2</v>
      </c>
      <c r="O2" s="60">
        <f>Tableau1[[#This Row],[Prix_Unit_HT]]*Tableau1[[#This Row],[Qte_commande]]</f>
        <v>598</v>
      </c>
      <c r="P2" s="60">
        <f>Tableau1[[#This Row],[Prix_Unit_TTC]]*Tableau1[[#This Row],[Qte_commande]]</f>
        <v>717.6</v>
      </c>
      <c r="Q2" s="1">
        <v>2</v>
      </c>
      <c r="R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  <c r="T2" s="1" t="str">
        <f>IF(LEFT(Tableau1[[#This Row],[Qte_Unit_btl]],2)&lt;&gt;LEFT(Tableau1[[#This Row],[Qte_unit_v2]],2),"O","")</f>
        <v/>
      </c>
      <c r="U2" s="60" t="str">
        <f>RIGHT(Tableau1[[#This Row],[Qte_Unit_btl]],4)</f>
        <v>2</v>
      </c>
      <c r="V2" s="60" t="str">
        <f>TEXT(RIGHT(Tableau1[[#This Row],[Qte_unit_v2]],4),"0,00")</f>
        <v>2,00</v>
      </c>
      <c r="W2" s="1" t="b">
        <f>Tableau1[[#This Row],[Qte_Unit_btl]]=Tableau1[[#This Row],[Qte_unit_v2]]</f>
        <v>1</v>
      </c>
    </row>
    <row r="3" spans="1:23" ht="12.75" x14ac:dyDescent="0.2">
      <c r="A3" s="2">
        <v>42384</v>
      </c>
      <c r="B3" s="1" t="s">
        <v>1037</v>
      </c>
      <c r="C3" s="1" t="s">
        <v>18</v>
      </c>
      <c r="F3" s="1" t="s">
        <v>1245</v>
      </c>
      <c r="G3" s="1" t="s">
        <v>20</v>
      </c>
      <c r="H3" s="1" t="s">
        <v>1216</v>
      </c>
      <c r="I3" s="1" t="s">
        <v>1272</v>
      </c>
      <c r="J3" s="59">
        <v>100</v>
      </c>
      <c r="K3" s="85">
        <f t="array" ref="K3">IFERROR(INDEX(Grille_Tarifs_Modulable!$B$2:$B$204,MATCH(Tableau1[[#This Row],[Designation]]&amp;Tableau1[[#This Row],[CL]],Grille_Tarifs_Modulable!$C$2:$C$204&amp;Grille_Tarifs_Modulable!$F$2:$F$204,0)),0)</f>
        <v>3257150410167</v>
      </c>
      <c r="L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" s="1">
        <v>48</v>
      </c>
      <c r="O3" s="60">
        <f>Tableau1[[#This Row],[Prix_Unit_HT]]*Tableau1[[#This Row],[Qte_commande]]</f>
        <v>757.38595199999997</v>
      </c>
      <c r="P3" s="60">
        <f>Tableau1[[#This Row],[Prix_Unit_TTC]]*Tableau1[[#This Row],[Qte_commande]]</f>
        <v>908.86314240000002</v>
      </c>
      <c r="Q3" s="1">
        <v>68.569999999999993</v>
      </c>
      <c r="R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  <c r="T3" s="1" t="str">
        <f>IF(LEFT(Tableau1[[#This Row],[Qte_Unit_btl]],4)&lt;&gt;LEFT(Tableau1[[#This Row],[Qte_unit_v2]],4),"O","")</f>
        <v/>
      </c>
      <c r="U3" s="7" t="str">
        <f>RIGHT(Q2,5)</f>
        <v>2</v>
      </c>
      <c r="V3" s="1" t="str">
        <f>RIGHT(TEXT(R2,"00,00"),5)</f>
        <v>02,00</v>
      </c>
    </row>
    <row r="4" spans="1:23" ht="12.75" x14ac:dyDescent="0.2">
      <c r="A4" s="2">
        <v>42384</v>
      </c>
      <c r="B4" s="1" t="s">
        <v>1052</v>
      </c>
      <c r="C4" s="1" t="s">
        <v>905</v>
      </c>
      <c r="F4" s="1" t="s">
        <v>1162</v>
      </c>
      <c r="G4" s="1" t="s">
        <v>312</v>
      </c>
      <c r="H4" s="1" t="s">
        <v>1296</v>
      </c>
      <c r="I4" s="1" t="s">
        <v>1274</v>
      </c>
      <c r="J4" s="109">
        <v>3</v>
      </c>
      <c r="K4" s="85">
        <f t="array" ref="K4">IFERROR(INDEX(Grille_Tarifs_Modulable!$B$2:$B$204,MATCH(Tableau1[[#This Row],[Designation]]&amp;Tableau1[[#This Row],[CL]],Grille_Tarifs_Modulable!$C$2:$C$204&amp;Grille_Tarifs_Modulable!$F$2:$F$204,0)),0)</f>
        <v>121</v>
      </c>
      <c r="L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" s="60">
        <f>IF(Tableau1[[#This Row],[Prix_Unit_HT]]=0,0,Tableau1[[#This Row],[Prix_Unit_HT]]+(Tableau1[[#This Row],[Prix_Unit_HT]]*VLOOKUP(Tableau1[[#This Row],[EAN]],Grille_Tarifs_Modulable!$B$10:$Q$204,16,FALSE)))</f>
        <v>358.8</v>
      </c>
      <c r="N4" s="1">
        <v>1</v>
      </c>
      <c r="O4" s="60">
        <f>Tableau1[[#This Row],[Prix_Unit_HT]]*Tableau1[[#This Row],[Qte_commande]]</f>
        <v>299</v>
      </c>
      <c r="P4" s="60">
        <f>Tableau1[[#This Row],[Prix_Unit_TTC]]*Tableau1[[#This Row],[Qte_commande]]</f>
        <v>358.8</v>
      </c>
      <c r="Q4" s="1">
        <v>1</v>
      </c>
      <c r="R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  <c r="T4" s="1" t="str">
        <f>IF(LEFT(Tableau1[[#This Row],[Qte_Unit_btl]],4)&lt;&gt;LEFT(Tableau1[[#This Row],[Qte_unit_v2]],4),"O","")</f>
        <v/>
      </c>
    </row>
    <row r="5" spans="1:23" ht="12.75" x14ac:dyDescent="0.2">
      <c r="A5" s="2">
        <v>42390</v>
      </c>
      <c r="B5" s="1" t="s">
        <v>969</v>
      </c>
      <c r="C5" s="1" t="s">
        <v>225</v>
      </c>
      <c r="F5" s="1" t="s">
        <v>1245</v>
      </c>
      <c r="G5" s="1" t="s">
        <v>227</v>
      </c>
      <c r="H5" s="1" t="s">
        <v>1174</v>
      </c>
      <c r="I5" s="1" t="s">
        <v>1272</v>
      </c>
      <c r="J5" s="59">
        <v>70</v>
      </c>
      <c r="K5" s="85">
        <f t="array" ref="K5">IFERROR(INDEX(Grille_Tarifs_Modulable!$B$2:$B$204,MATCH(Tableau1[[#This Row],[Designation]]&amp;Tableau1[[#This Row],[CL]],Grille_Tarifs_Modulable!$C$2:$C$204&amp;Grille_Tarifs_Modulable!$F$2:$F$204,0)),0)</f>
        <v>4067700013859</v>
      </c>
      <c r="L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" s="1">
        <v>150</v>
      </c>
      <c r="O5" s="60">
        <f>Tableau1[[#This Row],[Prix_Unit_HT]]*Tableau1[[#This Row],[Qte_commande]]</f>
        <v>1879.8845249999997</v>
      </c>
      <c r="P5" s="60">
        <f>Tableau1[[#This Row],[Prix_Unit_TTC]]*Tableau1[[#This Row],[Qte_commande]]</f>
        <v>2255.8614299999999</v>
      </c>
      <c r="Q5" s="1">
        <v>150</v>
      </c>
      <c r="R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  <c r="T5" s="1" t="str">
        <f>IF(LEFT(Tableau1[[#This Row],[Qte_Unit_btl]],4)&lt;&gt;LEFT(Tableau1[[#This Row],[Qte_unit_v2]],4),"O","")</f>
        <v/>
      </c>
      <c r="U5" s="1" t="str">
        <f>TEXT(Q2,"jj"&amp;","&amp;"jj")</f>
        <v>02,02</v>
      </c>
    </row>
    <row r="6" spans="1:23" ht="12.75" x14ac:dyDescent="0.2">
      <c r="A6" s="2">
        <v>42391</v>
      </c>
      <c r="B6" s="1" t="s">
        <v>1042</v>
      </c>
      <c r="C6" s="1" t="s">
        <v>720</v>
      </c>
      <c r="F6" s="1" t="s">
        <v>1245</v>
      </c>
      <c r="G6" s="1" t="s">
        <v>721</v>
      </c>
      <c r="H6" s="1" t="s">
        <v>1243</v>
      </c>
      <c r="I6" s="1" t="s">
        <v>1272</v>
      </c>
      <c r="J6" s="59">
        <v>70</v>
      </c>
      <c r="K6" s="85">
        <f t="array" ref="K6">IFERROR(INDEX(Grille_Tarifs_Modulable!$B$2:$B$204,MATCH(Tableau1[[#This Row],[Designation]]&amp;Tableau1[[#This Row],[CL]],Grille_Tarifs_Modulable!$C$2:$C$204&amp;Grille_Tarifs_Modulable!$F$2:$F$204,0)),0)</f>
        <v>3257150688009</v>
      </c>
      <c r="L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" s="1">
        <v>18</v>
      </c>
      <c r="O6" s="60">
        <f>Tableau1[[#This Row],[Prix_Unit_HT]]*Tableau1[[#This Row],[Qte_commande]]</f>
        <v>226.02447359999996</v>
      </c>
      <c r="P6" s="60">
        <f>Tableau1[[#This Row],[Prix_Unit_TTC]]*Tableau1[[#This Row],[Qte_commande]]</f>
        <v>271.22936831999999</v>
      </c>
      <c r="Q6" s="1">
        <v>18</v>
      </c>
      <c r="R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  <c r="T6" s="1" t="str">
        <f>IF(LEFT(Tableau1[[#This Row],[Qte_Unit_btl]],4)&lt;&gt;LEFT(Tableau1[[#This Row],[Qte_unit_v2]],4),"O","")</f>
        <v/>
      </c>
    </row>
    <row r="7" spans="1:23" ht="12.75" x14ac:dyDescent="0.2">
      <c r="A7" s="2">
        <v>42397</v>
      </c>
      <c r="B7" s="1" t="s">
        <v>1015</v>
      </c>
      <c r="C7" s="1" t="s">
        <v>162</v>
      </c>
      <c r="F7" s="1" t="s">
        <v>1245</v>
      </c>
      <c r="G7" s="1" t="s">
        <v>164</v>
      </c>
      <c r="H7" s="1" t="s">
        <v>1174</v>
      </c>
      <c r="I7" s="1" t="s">
        <v>1272</v>
      </c>
      <c r="J7" s="59">
        <v>175</v>
      </c>
      <c r="K7" s="85">
        <f t="array" ref="K7">IFERROR(INDEX(Grille_Tarifs_Modulable!$B$2:$B$204,MATCH(Tableau1[[#This Row],[Designation]]&amp;Tableau1[[#This Row],[CL]],Grille_Tarifs_Modulable!$C$2:$C$204&amp;Grille_Tarifs_Modulable!$F$2:$F$204,0)),0)</f>
        <v>4067700013835</v>
      </c>
      <c r="L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" s="1">
        <v>36</v>
      </c>
      <c r="O7" s="60">
        <f>Tableau1[[#This Row],[Prix_Unit_HT]]*Tableau1[[#This Row],[Qte_commande]]</f>
        <v>1040.9907150000001</v>
      </c>
      <c r="P7" s="60">
        <f>Tableau1[[#This Row],[Prix_Unit_TTC]]*Tableau1[[#This Row],[Qte_commande]]</f>
        <v>1249.188858</v>
      </c>
      <c r="Q7" s="1">
        <v>90</v>
      </c>
      <c r="R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8" spans="1:23" ht="12.75" x14ac:dyDescent="0.2">
      <c r="A8" s="2">
        <v>42398</v>
      </c>
      <c r="B8" s="1" t="s">
        <v>970</v>
      </c>
      <c r="C8" s="1" t="s">
        <v>162</v>
      </c>
      <c r="F8" s="1" t="s">
        <v>1245</v>
      </c>
      <c r="G8" s="1" t="s">
        <v>175</v>
      </c>
      <c r="H8" s="1" t="s">
        <v>1174</v>
      </c>
      <c r="I8" s="1" t="s">
        <v>1272</v>
      </c>
      <c r="J8" s="59">
        <v>70</v>
      </c>
      <c r="K8" s="85">
        <f t="array" ref="K8">IFERROR(INDEX(Grille_Tarifs_Modulable!$B$2:$B$204,MATCH(Tableau1[[#This Row],[Designation]]&amp;Tableau1[[#This Row],[CL]],Grille_Tarifs_Modulable!$C$2:$C$204&amp;Grille_Tarifs_Modulable!$F$2:$F$204,0)),0)</f>
        <v>4067700013859</v>
      </c>
      <c r="L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" s="1">
        <v>60</v>
      </c>
      <c r="O8" s="60">
        <f>Tableau1[[#This Row],[Prix_Unit_HT]]*Tableau1[[#This Row],[Qte_commande]]</f>
        <v>751.95380999999986</v>
      </c>
      <c r="P8" s="60">
        <f>Tableau1[[#This Row],[Prix_Unit_TTC]]*Tableau1[[#This Row],[Qte_commande]]</f>
        <v>902.34457199999986</v>
      </c>
      <c r="Q8" s="1">
        <v>60</v>
      </c>
      <c r="R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  <c r="U8" s="1" t="str">
        <f>TEXT(Tableau1[[#This Row],[Qte_unit_v2]],"0,00")</f>
        <v>60,00</v>
      </c>
    </row>
    <row r="9" spans="1:23" ht="12.75" x14ac:dyDescent="0.2">
      <c r="A9" s="2">
        <v>42398</v>
      </c>
      <c r="B9" s="1" t="s">
        <v>971</v>
      </c>
      <c r="C9" s="1" t="s">
        <v>157</v>
      </c>
      <c r="F9" s="1" t="s">
        <v>1245</v>
      </c>
      <c r="G9" s="1" t="s">
        <v>159</v>
      </c>
      <c r="H9" s="1" t="s">
        <v>1174</v>
      </c>
      <c r="I9" s="1" t="s">
        <v>1272</v>
      </c>
      <c r="J9" s="59">
        <v>70</v>
      </c>
      <c r="K9" s="85">
        <f t="array" ref="K9">IFERROR(INDEX(Grille_Tarifs_Modulable!$B$2:$B$204,MATCH(Tableau1[[#This Row],[Designation]]&amp;Tableau1[[#This Row],[CL]],Grille_Tarifs_Modulable!$C$2:$C$204&amp;Grille_Tarifs_Modulable!$F$2:$F$204,0)),0)</f>
        <v>4067700013859</v>
      </c>
      <c r="L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" s="1">
        <v>180</v>
      </c>
      <c r="O9" s="60">
        <f>Tableau1[[#This Row],[Prix_Unit_HT]]*Tableau1[[#This Row],[Qte_commande]]</f>
        <v>2255.8614299999999</v>
      </c>
      <c r="P9" s="60">
        <f>Tableau1[[#This Row],[Prix_Unit_TTC]]*Tableau1[[#This Row],[Qte_commande]]</f>
        <v>2707.0337159999999</v>
      </c>
      <c r="Q9" s="1">
        <v>180</v>
      </c>
      <c r="R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0" spans="1:23" ht="12.75" x14ac:dyDescent="0.2">
      <c r="A10" s="2">
        <v>42398</v>
      </c>
      <c r="B10" s="1" t="s">
        <v>970</v>
      </c>
      <c r="C10" s="1" t="s">
        <v>162</v>
      </c>
      <c r="F10" s="1" t="s">
        <v>1245</v>
      </c>
      <c r="G10" s="1" t="s">
        <v>175</v>
      </c>
      <c r="H10" s="1" t="s">
        <v>1174</v>
      </c>
      <c r="I10" s="1" t="s">
        <v>1272</v>
      </c>
      <c r="J10" s="59">
        <v>100</v>
      </c>
      <c r="K10" s="85">
        <f t="array" ref="K10">IFERROR(INDEX(Grille_Tarifs_Modulable!$B$2:$B$204,MATCH(Tableau1[[#This Row],[Designation]]&amp;Tableau1[[#This Row],[CL]],Grille_Tarifs_Modulable!$C$2:$C$204&amp;Grille_Tarifs_Modulable!$F$2:$F$204,0)),0)</f>
        <v>4067700013842</v>
      </c>
      <c r="L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" s="1">
        <v>120</v>
      </c>
      <c r="O10" s="60">
        <f>Tableau1[[#This Row],[Prix_Unit_HT]]*Tableau1[[#This Row],[Qte_commande]]</f>
        <v>2052.0965999999999</v>
      </c>
      <c r="P10" s="60">
        <f>Tableau1[[#This Row],[Prix_Unit_TTC]]*Tableau1[[#This Row],[Qte_commande]]</f>
        <v>2462.5159199999998</v>
      </c>
      <c r="Q10" s="1">
        <v>171.43</v>
      </c>
      <c r="R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1" spans="1:23" ht="12.75" x14ac:dyDescent="0.2">
      <c r="A11" s="2">
        <v>42402</v>
      </c>
      <c r="B11" s="1" t="s">
        <v>1003</v>
      </c>
      <c r="C11" s="1" t="s">
        <v>1004</v>
      </c>
      <c r="F11" s="1" t="s">
        <v>1162</v>
      </c>
      <c r="G11" s="1" t="s">
        <v>1005</v>
      </c>
      <c r="H11" s="1" t="s">
        <v>1174</v>
      </c>
      <c r="I11" s="1" t="s">
        <v>1272</v>
      </c>
      <c r="J11" s="59">
        <v>100</v>
      </c>
      <c r="K11" s="85">
        <f t="array" ref="K11">IFERROR(INDEX(Grille_Tarifs_Modulable!$B$2:$B$204,MATCH(Tableau1[[#This Row],[Designation]]&amp;Tableau1[[#This Row],[CL]],Grille_Tarifs_Modulable!$C$2:$C$204&amp;Grille_Tarifs_Modulable!$F$2:$F$204,0)),0)</f>
        <v>4067700013842</v>
      </c>
      <c r="L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1" s="1">
        <v>30</v>
      </c>
      <c r="O11" s="60">
        <f>Tableau1[[#This Row],[Prix_Unit_HT]]*Tableau1[[#This Row],[Qte_commande]]</f>
        <v>574.52414999999996</v>
      </c>
      <c r="P11" s="60">
        <f>Tableau1[[#This Row],[Prix_Unit_TTC]]*Tableau1[[#This Row],[Qte_commande]]</f>
        <v>689.42897999999991</v>
      </c>
      <c r="Q11" s="1">
        <v>42.86</v>
      </c>
      <c r="R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12" spans="1:23" ht="12.75" x14ac:dyDescent="0.2">
      <c r="A12" s="2">
        <v>42402</v>
      </c>
      <c r="B12" s="1" t="s">
        <v>1006</v>
      </c>
      <c r="C12" s="1" t="s">
        <v>92</v>
      </c>
      <c r="F12" s="1" t="s">
        <v>1245</v>
      </c>
      <c r="G12" s="1" t="s">
        <v>945</v>
      </c>
      <c r="H12" s="1" t="s">
        <v>1174</v>
      </c>
      <c r="I12" s="1" t="s">
        <v>1272</v>
      </c>
      <c r="J12" s="59">
        <v>100</v>
      </c>
      <c r="K12" s="85">
        <f t="array" ref="K12">IFERROR(INDEX(Grille_Tarifs_Modulable!$B$2:$B$204,MATCH(Tableau1[[#This Row],[Designation]]&amp;Tableau1[[#This Row],[CL]],Grille_Tarifs_Modulable!$C$2:$C$204&amp;Grille_Tarifs_Modulable!$F$2:$F$204,0)),0)</f>
        <v>4067700013842</v>
      </c>
      <c r="L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" s="1">
        <v>120</v>
      </c>
      <c r="O12" s="60">
        <f>Tableau1[[#This Row],[Prix_Unit_HT]]*Tableau1[[#This Row],[Qte_commande]]</f>
        <v>2052.0965999999999</v>
      </c>
      <c r="P12" s="60">
        <f>Tableau1[[#This Row],[Prix_Unit_TTC]]*Tableau1[[#This Row],[Qte_commande]]</f>
        <v>2462.5159199999998</v>
      </c>
      <c r="Q12" s="1">
        <v>171.43</v>
      </c>
      <c r="R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  <c r="T12" s="7" t="s">
        <v>1310</v>
      </c>
    </row>
    <row r="13" spans="1:23" ht="12.75" x14ac:dyDescent="0.2">
      <c r="A13" s="2">
        <v>42402</v>
      </c>
      <c r="B13" s="1" t="s">
        <v>1003</v>
      </c>
      <c r="C13" s="1" t="s">
        <v>1004</v>
      </c>
      <c r="F13" s="1" t="s">
        <v>1162</v>
      </c>
      <c r="G13" s="1" t="s">
        <v>1005</v>
      </c>
      <c r="H13" s="1" t="s">
        <v>1216</v>
      </c>
      <c r="I13" s="1" t="s">
        <v>1272</v>
      </c>
      <c r="J13" s="59">
        <v>70</v>
      </c>
      <c r="K13" s="85">
        <f t="array" ref="K13">IFERROR(INDEX(Grille_Tarifs_Modulable!$B$2:$B$204,MATCH(Tableau1[[#This Row],[Designation]]&amp;Tableau1[[#This Row],[CL]],Grille_Tarifs_Modulable!$C$2:$C$204&amp;Grille_Tarifs_Modulable!$F$2:$F$204,0)),0)</f>
        <v>8500000917015</v>
      </c>
      <c r="L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3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13" s="1">
        <v>6</v>
      </c>
      <c r="O13" s="60">
        <f>Tableau1[[#This Row],[Prix_Unit_HT]]*Tableau1[[#This Row],[Qte_commande]]</f>
        <v>76.429270799999998</v>
      </c>
      <c r="P13" s="60">
        <f>Tableau1[[#This Row],[Prix_Unit_TTC]]*Tableau1[[#This Row],[Qte_commande]]</f>
        <v>91.715124959999997</v>
      </c>
      <c r="Q13" s="1">
        <v>6</v>
      </c>
      <c r="R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  <c r="T13" s="1" t="b">
        <f>T12="*Bois*"</f>
        <v>0</v>
      </c>
    </row>
    <row r="14" spans="1:23" ht="12.75" x14ac:dyDescent="0.2">
      <c r="A14" s="2">
        <v>42402</v>
      </c>
      <c r="B14" s="1" t="s">
        <v>1003</v>
      </c>
      <c r="C14" s="1" t="s">
        <v>1004</v>
      </c>
      <c r="F14" s="1" t="s">
        <v>1162</v>
      </c>
      <c r="G14" s="1" t="s">
        <v>1005</v>
      </c>
      <c r="H14" s="1" t="s">
        <v>639</v>
      </c>
      <c r="I14" s="1" t="s">
        <v>1272</v>
      </c>
      <c r="J14" s="59">
        <v>70</v>
      </c>
      <c r="K14" s="85">
        <f t="array" ref="K14">IFERROR(INDEX(Grille_Tarifs_Modulable!$B$2:$B$204,MATCH(Tableau1[[#This Row],[Designation]]&amp;Tableau1[[#This Row],[CL]],Grille_Tarifs_Modulable!$C$2:$C$204&amp;Grille_Tarifs_Modulable!$F$2:$F$204,0)),0)</f>
        <v>0</v>
      </c>
      <c r="L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" s="60">
        <f>IF(Tableau1[[#This Row],[Prix_Unit_HT]]=0,0,Tableau1[[#This Row],[Prix_Unit_HT]]+(Tableau1[[#This Row],[Prix_Unit_HT]]*VLOOKUP(Tableau1[[#This Row],[EAN]],Grille_Tarifs_Modulable!$B$10:$Q$204,16,FALSE)))</f>
        <v>0</v>
      </c>
      <c r="N14" s="1">
        <v>6</v>
      </c>
      <c r="O14" s="60">
        <f>Tableau1[[#This Row],[Prix_Unit_HT]]*Tableau1[[#This Row],[Qte_commande]]</f>
        <v>0</v>
      </c>
      <c r="P14" s="60">
        <f>Tableau1[[#This Row],[Prix_Unit_TTC]]*Tableau1[[#This Row],[Qte_commande]]</f>
        <v>0</v>
      </c>
      <c r="Q14" s="1">
        <v>6</v>
      </c>
      <c r="R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" spans="1:23" ht="12.75" x14ac:dyDescent="0.2">
      <c r="A15" s="2">
        <v>42402</v>
      </c>
      <c r="B15" s="1" t="s">
        <v>1003</v>
      </c>
      <c r="C15" s="1" t="s">
        <v>1004</v>
      </c>
      <c r="F15" s="1" t="s">
        <v>1162</v>
      </c>
      <c r="G15" s="1" t="s">
        <v>1005</v>
      </c>
      <c r="H15" s="1" t="s">
        <v>923</v>
      </c>
      <c r="I15" s="1" t="s">
        <v>1272</v>
      </c>
      <c r="J15" s="59">
        <v>70</v>
      </c>
      <c r="K15" s="85">
        <f t="array" ref="K15">IFERROR(INDEX(Grille_Tarifs_Modulable!$B$2:$B$204,MATCH(Tableau1[[#This Row],[Designation]]&amp;Tableau1[[#This Row],[CL]],Grille_Tarifs_Modulable!$C$2:$C$204&amp;Grille_Tarifs_Modulable!$F$2:$F$204,0)),0)</f>
        <v>0</v>
      </c>
      <c r="L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" s="60">
        <f>IF(Tableau1[[#This Row],[Prix_Unit_HT]]=0,0,Tableau1[[#This Row],[Prix_Unit_HT]]+(Tableau1[[#This Row],[Prix_Unit_HT]]*VLOOKUP(Tableau1[[#This Row],[EAN]],Grille_Tarifs_Modulable!$B$10:$Q$204,16,FALSE)))</f>
        <v>0</v>
      </c>
      <c r="N15" s="1">
        <v>6</v>
      </c>
      <c r="O15" s="60">
        <f>Tableau1[[#This Row],[Prix_Unit_HT]]*Tableau1[[#This Row],[Qte_commande]]</f>
        <v>0</v>
      </c>
      <c r="P15" s="60">
        <f>Tableau1[[#This Row],[Prix_Unit_TTC]]*Tableau1[[#This Row],[Qte_commande]]</f>
        <v>0</v>
      </c>
      <c r="Q15" s="1">
        <v>6</v>
      </c>
      <c r="R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" spans="1:23" ht="12.75" x14ac:dyDescent="0.2">
      <c r="A16" s="2">
        <v>42404</v>
      </c>
      <c r="B16" s="1" t="s">
        <v>1108</v>
      </c>
      <c r="C16" s="1" t="s">
        <v>280</v>
      </c>
      <c r="F16" s="1" t="s">
        <v>1162</v>
      </c>
      <c r="G16" s="1" t="s">
        <v>47</v>
      </c>
      <c r="H16" s="1" t="s">
        <v>1299</v>
      </c>
      <c r="I16" s="7" t="s">
        <v>1274</v>
      </c>
      <c r="J16" s="123">
        <v>6</v>
      </c>
      <c r="K16" s="85">
        <f t="array" ref="K16">IFERROR(INDEX(Grille_Tarifs_Modulable!$B$2:$B$204,MATCH(Tableau1[[#This Row],[Designation]]&amp;Tableau1[[#This Row],[CL]],Grille_Tarifs_Modulable!$C$2:$C$204&amp;Grille_Tarifs_Modulable!$F$2:$F$204,0)),0)</f>
        <v>125</v>
      </c>
      <c r="L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6" s="60">
        <f>IF(Tableau1[[#This Row],[Prix_Unit_HT]]=0,0,Tableau1[[#This Row],[Prix_Unit_HT]]+(Tableau1[[#This Row],[Prix_Unit_HT]]*VLOOKUP(Tableau1[[#This Row],[EAN]],Grille_Tarifs_Modulable!$B$10:$Q$204,16,FALSE)))</f>
        <v>166.8</v>
      </c>
      <c r="N16" s="1">
        <v>1</v>
      </c>
      <c r="O16" s="60">
        <f>Tableau1[[#This Row],[Prix_Unit_HT]]*Tableau1[[#This Row],[Qte_commande]]</f>
        <v>139</v>
      </c>
      <c r="P16" s="60">
        <f>Tableau1[[#This Row],[Prix_Unit_TTC]]*Tableau1[[#This Row],[Qte_commande]]</f>
        <v>166.8</v>
      </c>
      <c r="Q16" s="1">
        <v>1</v>
      </c>
      <c r="R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" spans="1:18" ht="12.75" x14ac:dyDescent="0.2">
      <c r="A17" s="2">
        <v>42404</v>
      </c>
      <c r="B17" s="1" t="s">
        <v>1053</v>
      </c>
      <c r="C17" s="1" t="s">
        <v>18</v>
      </c>
      <c r="F17" s="1" t="s">
        <v>1245</v>
      </c>
      <c r="G17" s="1" t="s">
        <v>20</v>
      </c>
      <c r="H17" s="1" t="s">
        <v>1296</v>
      </c>
      <c r="I17" s="1" t="s">
        <v>1274</v>
      </c>
      <c r="J17" s="109">
        <v>3</v>
      </c>
      <c r="K17" s="85">
        <f t="array" ref="K17">IFERROR(INDEX(Grille_Tarifs_Modulable!$B$2:$B$204,MATCH(Tableau1[[#This Row],[Designation]]&amp;Tableau1[[#This Row],[CL]],Grille_Tarifs_Modulable!$C$2:$C$204&amp;Grille_Tarifs_Modulable!$F$2:$F$204,0)),0)</f>
        <v>121</v>
      </c>
      <c r="L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" s="60">
        <f>IF(Tableau1[[#This Row],[Prix_Unit_HT]]=0,0,Tableau1[[#This Row],[Prix_Unit_HT]]+(Tableau1[[#This Row],[Prix_Unit_HT]]*VLOOKUP(Tableau1[[#This Row],[EAN]],Grille_Tarifs_Modulable!$B$10:$Q$204,16,FALSE)))</f>
        <v>358.8</v>
      </c>
      <c r="N17" s="1">
        <v>1</v>
      </c>
      <c r="O17" s="60">
        <f>Tableau1[[#This Row],[Prix_Unit_HT]]*Tableau1[[#This Row],[Qte_commande]]</f>
        <v>299</v>
      </c>
      <c r="P17" s="60">
        <f>Tableau1[[#This Row],[Prix_Unit_TTC]]*Tableau1[[#This Row],[Qte_commande]]</f>
        <v>358.8</v>
      </c>
      <c r="Q17" s="1">
        <v>1</v>
      </c>
      <c r="R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" spans="1:18" ht="12.75" x14ac:dyDescent="0.2">
      <c r="A18" s="2">
        <v>42405</v>
      </c>
      <c r="B18" s="1" t="s">
        <v>1130</v>
      </c>
      <c r="C18" s="1" t="s">
        <v>611</v>
      </c>
      <c r="F18" s="1" t="s">
        <v>1162</v>
      </c>
      <c r="G18" s="1" t="s">
        <v>612</v>
      </c>
      <c r="H18" s="1" t="s">
        <v>1301</v>
      </c>
      <c r="I18" s="1" t="s">
        <v>1272</v>
      </c>
      <c r="J18" s="59">
        <v>70</v>
      </c>
      <c r="K18" s="85">
        <f t="array" ref="K18">IFERROR(INDEX(Grille_Tarifs_Modulable!$B$2:$B$204,MATCH(Tableau1[[#This Row],[Designation]]&amp;Tableau1[[#This Row],[CL]],Grille_Tarifs_Modulable!$C$2:$C$204&amp;Grille_Tarifs_Modulable!$F$2:$F$204,0)),0)</f>
        <v>0</v>
      </c>
      <c r="L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" s="60">
        <f>IF(Tableau1[[#This Row],[Prix_Unit_HT]]=0,0,Tableau1[[#This Row],[Prix_Unit_HT]]+(Tableau1[[#This Row],[Prix_Unit_HT]]*VLOOKUP(Tableau1[[#This Row],[EAN]],Grille_Tarifs_Modulable!$B$10:$Q$204,16,FALSE)))</f>
        <v>0</v>
      </c>
      <c r="N18" s="1">
        <v>18</v>
      </c>
      <c r="O18" s="60">
        <f>Tableau1[[#This Row],[Prix_Unit_HT]]*Tableau1[[#This Row],[Qte_commande]]</f>
        <v>0</v>
      </c>
      <c r="P18" s="60">
        <f>Tableau1[[#This Row],[Prix_Unit_TTC]]*Tableau1[[#This Row],[Qte_commande]]</f>
        <v>0</v>
      </c>
      <c r="Q18" s="1">
        <v>18</v>
      </c>
      <c r="R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9" spans="1:18" ht="12.75" x14ac:dyDescent="0.2">
      <c r="A19" s="2">
        <v>42405</v>
      </c>
      <c r="B19" s="1" t="s">
        <v>1130</v>
      </c>
      <c r="C19" s="1" t="s">
        <v>611</v>
      </c>
      <c r="F19" s="1" t="s">
        <v>1162</v>
      </c>
      <c r="G19" s="1" t="s">
        <v>612</v>
      </c>
      <c r="H19" s="1" t="s">
        <v>1301</v>
      </c>
      <c r="I19" s="1" t="s">
        <v>1272</v>
      </c>
      <c r="J19" s="59">
        <v>175</v>
      </c>
      <c r="K19" s="85">
        <f t="array" ref="K19">IFERROR(INDEX(Grille_Tarifs_Modulable!$B$2:$B$204,MATCH(Tableau1[[#This Row],[Designation]]&amp;Tableau1[[#This Row],[CL]],Grille_Tarifs_Modulable!$C$2:$C$204&amp;Grille_Tarifs_Modulable!$F$2:$F$204,0)),0)</f>
        <v>0</v>
      </c>
      <c r="L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" s="60">
        <f>IF(Tableau1[[#This Row],[Prix_Unit_HT]]=0,0,Tableau1[[#This Row],[Prix_Unit_HT]]+(Tableau1[[#This Row],[Prix_Unit_HT]]*VLOOKUP(Tableau1[[#This Row],[EAN]],Grille_Tarifs_Modulable!$B$10:$Q$204,16,FALSE)))</f>
        <v>0</v>
      </c>
      <c r="N19" s="1">
        <v>4</v>
      </c>
      <c r="O19" s="60">
        <f>Tableau1[[#This Row],[Prix_Unit_HT]]*Tableau1[[#This Row],[Qte_commande]]</f>
        <v>0</v>
      </c>
      <c r="P19" s="60">
        <f>Tableau1[[#This Row],[Prix_Unit_TTC]]*Tableau1[[#This Row],[Qte_commande]]</f>
        <v>0</v>
      </c>
      <c r="Q19" s="1">
        <v>10</v>
      </c>
      <c r="R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20" spans="1:18" ht="12.75" x14ac:dyDescent="0.2">
      <c r="A20" s="2">
        <v>42405</v>
      </c>
      <c r="B20" s="1" t="s">
        <v>1130</v>
      </c>
      <c r="C20" s="1" t="s">
        <v>611</v>
      </c>
      <c r="F20" s="1" t="s">
        <v>1162</v>
      </c>
      <c r="G20" s="1" t="s">
        <v>612</v>
      </c>
      <c r="H20" s="1" t="s">
        <v>1301</v>
      </c>
      <c r="I20" s="1" t="s">
        <v>1272</v>
      </c>
      <c r="J20" s="59">
        <v>600</v>
      </c>
      <c r="K20" s="85">
        <f t="array" ref="K20">IFERROR(INDEX(Grille_Tarifs_Modulable!$B$2:$B$204,MATCH(Tableau1[[#This Row],[Designation]]&amp;Tableau1[[#This Row],[CL]],Grille_Tarifs_Modulable!$C$2:$C$204&amp;Grille_Tarifs_Modulable!$F$2:$F$204,0)),0)</f>
        <v>0</v>
      </c>
      <c r="L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0" s="60">
        <f>IF(Tableau1[[#This Row],[Prix_Unit_HT]]=0,0,Tableau1[[#This Row],[Prix_Unit_HT]]+(Tableau1[[#This Row],[Prix_Unit_HT]]*VLOOKUP(Tableau1[[#This Row],[EAN]],Grille_Tarifs_Modulable!$B$10:$Q$204,16,FALSE)))</f>
        <v>0</v>
      </c>
      <c r="N20" s="1">
        <v>1</v>
      </c>
      <c r="O20" s="60">
        <f>Tableau1[[#This Row],[Prix_Unit_HT]]*Tableau1[[#This Row],[Qte_commande]]</f>
        <v>0</v>
      </c>
      <c r="P20" s="60">
        <f>Tableau1[[#This Row],[Prix_Unit_TTC]]*Tableau1[[#This Row],[Qte_commande]]</f>
        <v>0</v>
      </c>
      <c r="Q20" s="1">
        <v>8.57</v>
      </c>
      <c r="R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21" spans="1:18" ht="12.75" x14ac:dyDescent="0.2">
      <c r="A21" s="2">
        <v>42409</v>
      </c>
      <c r="B21" s="1" t="s">
        <v>1007</v>
      </c>
      <c r="C21" s="1" t="s">
        <v>70</v>
      </c>
      <c r="F21" s="1" t="s">
        <v>1162</v>
      </c>
      <c r="G21" s="1" t="s">
        <v>20</v>
      </c>
      <c r="H21" s="1" t="s">
        <v>1174</v>
      </c>
      <c r="I21" s="1" t="s">
        <v>1272</v>
      </c>
      <c r="J21" s="59">
        <v>100</v>
      </c>
      <c r="K21" s="85">
        <f t="array" ref="K21">IFERROR(INDEX(Grille_Tarifs_Modulable!$B$2:$B$204,MATCH(Tableau1[[#This Row],[Designation]]&amp;Tableau1[[#This Row],[CL]],Grille_Tarifs_Modulable!$C$2:$C$204&amp;Grille_Tarifs_Modulable!$F$2:$F$204,0)),0)</f>
        <v>4067700013842</v>
      </c>
      <c r="L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2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21" s="1">
        <v>6</v>
      </c>
      <c r="O21" s="60">
        <f>Tableau1[[#This Row],[Prix_Unit_HT]]*Tableau1[[#This Row],[Qte_commande]]</f>
        <v>114.90482999999999</v>
      </c>
      <c r="P21" s="60">
        <f>Tableau1[[#This Row],[Prix_Unit_TTC]]*Tableau1[[#This Row],[Qte_commande]]</f>
        <v>137.885796</v>
      </c>
      <c r="Q21" s="1">
        <v>8.57</v>
      </c>
      <c r="R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22" spans="1:18" ht="12.75" x14ac:dyDescent="0.2">
      <c r="A22" s="2">
        <v>42409</v>
      </c>
      <c r="B22" s="1" t="s">
        <v>1007</v>
      </c>
      <c r="C22" s="1" t="s">
        <v>70</v>
      </c>
      <c r="F22" s="1" t="s">
        <v>1162</v>
      </c>
      <c r="G22" s="1" t="s">
        <v>20</v>
      </c>
      <c r="H22" s="1" t="s">
        <v>1214</v>
      </c>
      <c r="I22" s="1" t="s">
        <v>1272</v>
      </c>
      <c r="J22" s="59">
        <v>100</v>
      </c>
      <c r="K22" s="85">
        <f t="array" ref="K22">IFERROR(INDEX(Grille_Tarifs_Modulable!$B$2:$B$204,MATCH(Tableau1[[#This Row],[Designation]]&amp;Tableau1[[#This Row],[CL]],Grille_Tarifs_Modulable!$C$2:$C$204&amp;Grille_Tarifs_Modulable!$F$2:$F$204,0)),0)</f>
        <v>0</v>
      </c>
      <c r="L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2" s="60">
        <f>IF(Tableau1[[#This Row],[Prix_Unit_HT]]=0,0,Tableau1[[#This Row],[Prix_Unit_HT]]+(Tableau1[[#This Row],[Prix_Unit_HT]]*VLOOKUP(Tableau1[[#This Row],[EAN]],Grille_Tarifs_Modulable!$B$10:$Q$204,16,FALSE)))</f>
        <v>0</v>
      </c>
      <c r="N22" s="1">
        <v>36</v>
      </c>
      <c r="O22" s="60">
        <f>Tableau1[[#This Row],[Prix_Unit_HT]]*Tableau1[[#This Row],[Qte_commande]]</f>
        <v>0</v>
      </c>
      <c r="P22" s="60">
        <f>Tableau1[[#This Row],[Prix_Unit_TTC]]*Tableau1[[#This Row],[Qte_commande]]</f>
        <v>0</v>
      </c>
      <c r="Q22" s="1">
        <v>51.43</v>
      </c>
      <c r="R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23" spans="1:18" ht="12.75" x14ac:dyDescent="0.2">
      <c r="A23" s="2">
        <v>42410</v>
      </c>
      <c r="B23" s="1" t="s">
        <v>972</v>
      </c>
      <c r="C23" s="1" t="s">
        <v>225</v>
      </c>
      <c r="F23" s="1" t="s">
        <v>1245</v>
      </c>
      <c r="G23" s="1" t="s">
        <v>227</v>
      </c>
      <c r="H23" s="1" t="s">
        <v>1174</v>
      </c>
      <c r="I23" s="1" t="s">
        <v>1272</v>
      </c>
      <c r="J23" s="59">
        <v>70</v>
      </c>
      <c r="K23" s="85">
        <f t="array" ref="K23">IFERROR(INDEX(Grille_Tarifs_Modulable!$B$2:$B$204,MATCH(Tableau1[[#This Row],[Designation]]&amp;Tableau1[[#This Row],[CL]],Grille_Tarifs_Modulable!$C$2:$C$204&amp;Grille_Tarifs_Modulable!$F$2:$F$204,0)),0)</f>
        <v>4067700013859</v>
      </c>
      <c r="L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" s="1">
        <v>150</v>
      </c>
      <c r="O23" s="60">
        <f>Tableau1[[#This Row],[Prix_Unit_HT]]*Tableau1[[#This Row],[Qte_commande]]</f>
        <v>1879.8845249999997</v>
      </c>
      <c r="P23" s="60">
        <f>Tableau1[[#This Row],[Prix_Unit_TTC]]*Tableau1[[#This Row],[Qte_commande]]</f>
        <v>2255.8614299999999</v>
      </c>
      <c r="Q23" s="1">
        <v>150</v>
      </c>
      <c r="R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4" spans="1:18" ht="12.75" x14ac:dyDescent="0.2">
      <c r="A24" s="2">
        <v>42416</v>
      </c>
      <c r="B24" s="1" t="s">
        <v>1016</v>
      </c>
      <c r="C24" s="7" t="s">
        <v>1249</v>
      </c>
      <c r="D24" s="7"/>
      <c r="E24" s="1" t="s">
        <v>1252</v>
      </c>
      <c r="F24" s="1" t="s">
        <v>1162</v>
      </c>
      <c r="G24" s="1" t="s">
        <v>750</v>
      </c>
      <c r="H24" s="1" t="s">
        <v>1174</v>
      </c>
      <c r="I24" s="1" t="s">
        <v>1272</v>
      </c>
      <c r="J24" s="59">
        <v>175</v>
      </c>
      <c r="K24" s="85">
        <f t="array" ref="K24">IFERROR(INDEX(Grille_Tarifs_Modulable!$B$2:$B$204,MATCH(Tableau1[[#This Row],[Designation]]&amp;Tableau1[[#This Row],[CL]],Grille_Tarifs_Modulable!$C$2:$C$204&amp;Grille_Tarifs_Modulable!$F$2:$F$204,0)),0)</f>
        <v>4067700013835</v>
      </c>
      <c r="L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" s="1">
        <v>36</v>
      </c>
      <c r="O24" s="60">
        <f>Tableau1[[#This Row],[Prix_Unit_HT]]*Tableau1[[#This Row],[Qte_commande]]</f>
        <v>1161.5907149999998</v>
      </c>
      <c r="P24" s="60">
        <f>Tableau1[[#This Row],[Prix_Unit_TTC]]*Tableau1[[#This Row],[Qte_commande]]</f>
        <v>1393.908858</v>
      </c>
      <c r="Q24" s="1">
        <v>90</v>
      </c>
      <c r="R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5" spans="1:18" ht="12.75" x14ac:dyDescent="0.2">
      <c r="A25" s="2">
        <v>42419</v>
      </c>
      <c r="B25" s="1" t="s">
        <v>1017</v>
      </c>
      <c r="C25" s="7" t="s">
        <v>1249</v>
      </c>
      <c r="D25" s="7"/>
      <c r="E25" s="1" t="s">
        <v>1252</v>
      </c>
      <c r="F25" s="1" t="s">
        <v>1162</v>
      </c>
      <c r="G25" s="1" t="s">
        <v>750</v>
      </c>
      <c r="H25" s="1" t="s">
        <v>1174</v>
      </c>
      <c r="I25" s="1" t="s">
        <v>1272</v>
      </c>
      <c r="J25" s="59">
        <v>175</v>
      </c>
      <c r="K25" s="85">
        <f t="array" ref="K25">IFERROR(INDEX(Grille_Tarifs_Modulable!$B$2:$B$204,MATCH(Tableau1[[#This Row],[Designation]]&amp;Tableau1[[#This Row],[CL]],Grille_Tarifs_Modulable!$C$2:$C$204&amp;Grille_Tarifs_Modulable!$F$2:$F$204,0)),0)</f>
        <v>4067700013835</v>
      </c>
      <c r="L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" s="1">
        <v>36</v>
      </c>
      <c r="O25" s="60">
        <f>Tableau1[[#This Row],[Prix_Unit_HT]]*Tableau1[[#This Row],[Qte_commande]]</f>
        <v>1161.5907149999998</v>
      </c>
      <c r="P25" s="60">
        <f>Tableau1[[#This Row],[Prix_Unit_TTC]]*Tableau1[[#This Row],[Qte_commande]]</f>
        <v>1393.908858</v>
      </c>
      <c r="Q25" s="1">
        <v>90</v>
      </c>
      <c r="R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6" spans="1:18" ht="12.75" x14ac:dyDescent="0.2">
      <c r="A26" s="2">
        <v>42419</v>
      </c>
      <c r="B26" s="1" t="s">
        <v>1131</v>
      </c>
      <c r="C26" s="1" t="s">
        <v>611</v>
      </c>
      <c r="F26" s="1" t="s">
        <v>1162</v>
      </c>
      <c r="G26" s="1" t="s">
        <v>612</v>
      </c>
      <c r="H26" s="1" t="s">
        <v>1301</v>
      </c>
      <c r="I26" s="1" t="s">
        <v>1272</v>
      </c>
      <c r="J26" s="59">
        <v>70</v>
      </c>
      <c r="K26" s="85">
        <f t="array" ref="K26">IFERROR(INDEX(Grille_Tarifs_Modulable!$B$2:$B$204,MATCH(Tableau1[[#This Row],[Designation]]&amp;Tableau1[[#This Row],[CL]],Grille_Tarifs_Modulable!$C$2:$C$204&amp;Grille_Tarifs_Modulable!$F$2:$F$204,0)),0)</f>
        <v>0</v>
      </c>
      <c r="L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" s="60">
        <f>IF(Tableau1[[#This Row],[Prix_Unit_HT]]=0,0,Tableau1[[#This Row],[Prix_Unit_HT]]+(Tableau1[[#This Row],[Prix_Unit_HT]]*VLOOKUP(Tableau1[[#This Row],[EAN]],Grille_Tarifs_Modulable!$B$10:$Q$204,16,FALSE)))</f>
        <v>0</v>
      </c>
      <c r="N26" s="1">
        <v>18</v>
      </c>
      <c r="O26" s="60">
        <f>Tableau1[[#This Row],[Prix_Unit_HT]]*Tableau1[[#This Row],[Qte_commande]]</f>
        <v>0</v>
      </c>
      <c r="P26" s="60">
        <f>Tableau1[[#This Row],[Prix_Unit_TTC]]*Tableau1[[#This Row],[Qte_commande]]</f>
        <v>0</v>
      </c>
      <c r="Q26" s="1">
        <v>18</v>
      </c>
      <c r="R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7" spans="1:18" ht="12.75" x14ac:dyDescent="0.2">
      <c r="A27" s="2">
        <v>42419</v>
      </c>
      <c r="B27" s="1" t="s">
        <v>1131</v>
      </c>
      <c r="C27" s="1" t="s">
        <v>611</v>
      </c>
      <c r="F27" s="1" t="s">
        <v>1162</v>
      </c>
      <c r="G27" s="1" t="s">
        <v>612</v>
      </c>
      <c r="H27" s="1" t="s">
        <v>1301</v>
      </c>
      <c r="I27" s="1" t="s">
        <v>1272</v>
      </c>
      <c r="J27" s="59">
        <v>175</v>
      </c>
      <c r="K27" s="85">
        <f t="array" ref="K27">IFERROR(INDEX(Grille_Tarifs_Modulable!$B$2:$B$204,MATCH(Tableau1[[#This Row],[Designation]]&amp;Tableau1[[#This Row],[CL]],Grille_Tarifs_Modulable!$C$2:$C$204&amp;Grille_Tarifs_Modulable!$F$2:$F$204,0)),0)</f>
        <v>0</v>
      </c>
      <c r="L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" s="60">
        <f>IF(Tableau1[[#This Row],[Prix_Unit_HT]]=0,0,Tableau1[[#This Row],[Prix_Unit_HT]]+(Tableau1[[#This Row],[Prix_Unit_HT]]*VLOOKUP(Tableau1[[#This Row],[EAN]],Grille_Tarifs_Modulable!$B$10:$Q$204,16,FALSE)))</f>
        <v>0</v>
      </c>
      <c r="N27" s="1">
        <v>4</v>
      </c>
      <c r="O27" s="60">
        <f>Tableau1[[#This Row],[Prix_Unit_HT]]*Tableau1[[#This Row],[Qte_commande]]</f>
        <v>0</v>
      </c>
      <c r="P27" s="60">
        <f>Tableau1[[#This Row],[Prix_Unit_TTC]]*Tableau1[[#This Row],[Qte_commande]]</f>
        <v>0</v>
      </c>
      <c r="Q27" s="1">
        <v>10</v>
      </c>
      <c r="R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28" spans="1:18" ht="12.75" x14ac:dyDescent="0.2">
      <c r="A28" s="2">
        <v>42419</v>
      </c>
      <c r="B28" s="1" t="s">
        <v>1131</v>
      </c>
      <c r="C28" s="1" t="s">
        <v>611</v>
      </c>
      <c r="F28" s="1" t="s">
        <v>1162</v>
      </c>
      <c r="G28" s="1" t="s">
        <v>612</v>
      </c>
      <c r="H28" s="1" t="s">
        <v>1301</v>
      </c>
      <c r="I28" s="1" t="s">
        <v>1272</v>
      </c>
      <c r="J28" s="59">
        <v>600</v>
      </c>
      <c r="K28" s="85">
        <f t="array" ref="K28">IFERROR(INDEX(Grille_Tarifs_Modulable!$B$2:$B$204,MATCH(Tableau1[[#This Row],[Designation]]&amp;Tableau1[[#This Row],[CL]],Grille_Tarifs_Modulable!$C$2:$C$204&amp;Grille_Tarifs_Modulable!$F$2:$F$204,0)),0)</f>
        <v>0</v>
      </c>
      <c r="L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" s="60">
        <f>IF(Tableau1[[#This Row],[Prix_Unit_HT]]=0,0,Tableau1[[#This Row],[Prix_Unit_HT]]+(Tableau1[[#This Row],[Prix_Unit_HT]]*VLOOKUP(Tableau1[[#This Row],[EAN]],Grille_Tarifs_Modulable!$B$10:$Q$204,16,FALSE)))</f>
        <v>0</v>
      </c>
      <c r="N28" s="1">
        <v>1</v>
      </c>
      <c r="O28" s="60">
        <f>Tableau1[[#This Row],[Prix_Unit_HT]]*Tableau1[[#This Row],[Qte_commande]]</f>
        <v>0</v>
      </c>
      <c r="P28" s="60">
        <f>Tableau1[[#This Row],[Prix_Unit_TTC]]*Tableau1[[#This Row],[Qte_commande]]</f>
        <v>0</v>
      </c>
      <c r="Q28" s="1">
        <v>8.57</v>
      </c>
      <c r="R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29" spans="1:18" ht="12.75" x14ac:dyDescent="0.2">
      <c r="A29" s="2">
        <v>42422</v>
      </c>
      <c r="B29" s="1" t="s">
        <v>1018</v>
      </c>
      <c r="C29" s="7" t="s">
        <v>1249</v>
      </c>
      <c r="D29" s="7"/>
      <c r="E29" s="1" t="s">
        <v>1252</v>
      </c>
      <c r="F29" s="1" t="s">
        <v>1162</v>
      </c>
      <c r="G29" s="1" t="s">
        <v>750</v>
      </c>
      <c r="H29" s="1" t="s">
        <v>1174</v>
      </c>
      <c r="I29" s="1" t="s">
        <v>1272</v>
      </c>
      <c r="J29" s="59">
        <v>175</v>
      </c>
      <c r="K29" s="85">
        <f t="array" ref="K29">IFERROR(INDEX(Grille_Tarifs_Modulable!$B$2:$B$204,MATCH(Tableau1[[#This Row],[Designation]]&amp;Tableau1[[#This Row],[CL]],Grille_Tarifs_Modulable!$C$2:$C$204&amp;Grille_Tarifs_Modulable!$F$2:$F$204,0)),0)</f>
        <v>4067700013835</v>
      </c>
      <c r="L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9" s="1">
        <v>-24</v>
      </c>
      <c r="O29" s="60">
        <f>Tableau1[[#This Row],[Prix_Unit_HT]]*Tableau1[[#This Row],[Qte_commande]]</f>
        <v>-774.39380999999992</v>
      </c>
      <c r="P29" s="60">
        <f>Tableau1[[#This Row],[Prix_Unit_TTC]]*Tableau1[[#This Row],[Qte_commande]]</f>
        <v>-929.27257199999997</v>
      </c>
      <c r="Q29" s="1">
        <v>-60</v>
      </c>
      <c r="R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-60.000000000000007</v>
      </c>
    </row>
    <row r="30" spans="1:18" ht="12.75" x14ac:dyDescent="0.2">
      <c r="A30" s="2">
        <v>42422</v>
      </c>
      <c r="B30" s="1" t="s">
        <v>1019</v>
      </c>
      <c r="C30" s="7" t="s">
        <v>1249</v>
      </c>
      <c r="D30" s="7"/>
      <c r="E30" s="1" t="s">
        <v>1252</v>
      </c>
      <c r="F30" s="1" t="s">
        <v>1162</v>
      </c>
      <c r="G30" s="1" t="s">
        <v>750</v>
      </c>
      <c r="H30" s="1" t="s">
        <v>1174</v>
      </c>
      <c r="I30" s="1" t="s">
        <v>1272</v>
      </c>
      <c r="J30" s="59">
        <v>175</v>
      </c>
      <c r="K30" s="85">
        <f t="array" ref="K30">IFERROR(INDEX(Grille_Tarifs_Modulable!$B$2:$B$204,MATCH(Tableau1[[#This Row],[Designation]]&amp;Tableau1[[#This Row],[CL]],Grille_Tarifs_Modulable!$C$2:$C$204&amp;Grille_Tarifs_Modulable!$F$2:$F$204,0)),0)</f>
        <v>4067700013835</v>
      </c>
      <c r="L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0" s="1">
        <v>0</v>
      </c>
      <c r="O30" s="60">
        <f>Tableau1[[#This Row],[Prix_Unit_HT]]*Tableau1[[#This Row],[Qte_commande]]</f>
        <v>0</v>
      </c>
      <c r="P30" s="60">
        <f>Tableau1[[#This Row],[Prix_Unit_TTC]]*Tableau1[[#This Row],[Qte_commande]]</f>
        <v>0</v>
      </c>
      <c r="Q30" s="1">
        <v>0</v>
      </c>
      <c r="R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31" spans="1:18" ht="12.75" x14ac:dyDescent="0.2">
      <c r="A31" s="2">
        <v>42422</v>
      </c>
      <c r="B31" s="1" t="s">
        <v>1018</v>
      </c>
      <c r="C31" s="7" t="s">
        <v>1249</v>
      </c>
      <c r="D31" s="7"/>
      <c r="E31" s="1" t="s">
        <v>1252</v>
      </c>
      <c r="F31" s="1" t="s">
        <v>1162</v>
      </c>
      <c r="G31" s="1" t="s">
        <v>750</v>
      </c>
      <c r="H31" s="1" t="s">
        <v>1174</v>
      </c>
      <c r="I31" s="1" t="s">
        <v>1272</v>
      </c>
      <c r="J31" s="59">
        <v>175</v>
      </c>
      <c r="K31" s="85">
        <f t="array" ref="K31">IFERROR(INDEX(Grille_Tarifs_Modulable!$B$2:$B$204,MATCH(Tableau1[[#This Row],[Designation]]&amp;Tableau1[[#This Row],[CL]],Grille_Tarifs_Modulable!$C$2:$C$204&amp;Grille_Tarifs_Modulable!$F$2:$F$204,0)),0)</f>
        <v>4067700013835</v>
      </c>
      <c r="L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" s="1">
        <v>-4</v>
      </c>
      <c r="O31" s="60">
        <f>Tableau1[[#This Row],[Prix_Unit_HT]]*Tableau1[[#This Row],[Qte_commande]]</f>
        <v>-129.06563499999999</v>
      </c>
      <c r="P31" s="60">
        <f>Tableau1[[#This Row],[Prix_Unit_TTC]]*Tableau1[[#This Row],[Qte_commande]]</f>
        <v>-154.87876199999999</v>
      </c>
      <c r="Q31" s="1">
        <v>-10</v>
      </c>
      <c r="R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-10</v>
      </c>
    </row>
    <row r="32" spans="1:18" ht="12.75" x14ac:dyDescent="0.2">
      <c r="A32" s="2">
        <v>42422</v>
      </c>
      <c r="B32" s="1" t="s">
        <v>1019</v>
      </c>
      <c r="C32" s="7" t="s">
        <v>1249</v>
      </c>
      <c r="D32" s="7"/>
      <c r="E32" s="1" t="s">
        <v>1252</v>
      </c>
      <c r="F32" s="1" t="s">
        <v>1162</v>
      </c>
      <c r="G32" s="1" t="s">
        <v>750</v>
      </c>
      <c r="H32" s="1" t="s">
        <v>1174</v>
      </c>
      <c r="I32" s="1" t="s">
        <v>1272</v>
      </c>
      <c r="J32" s="59">
        <v>175</v>
      </c>
      <c r="K32" s="85">
        <f t="array" ref="K32">IFERROR(INDEX(Grille_Tarifs_Modulable!$B$2:$B$204,MATCH(Tableau1[[#This Row],[Designation]]&amp;Tableau1[[#This Row],[CL]],Grille_Tarifs_Modulable!$C$2:$C$204&amp;Grille_Tarifs_Modulable!$F$2:$F$204,0)),0)</f>
        <v>4067700013835</v>
      </c>
      <c r="L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2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2" s="1">
        <v>0</v>
      </c>
      <c r="O32" s="60">
        <f>Tableau1[[#This Row],[Prix_Unit_HT]]*Tableau1[[#This Row],[Qte_commande]]</f>
        <v>0</v>
      </c>
      <c r="P32" s="60">
        <f>Tableau1[[#This Row],[Prix_Unit_TTC]]*Tableau1[[#This Row],[Qte_commande]]</f>
        <v>0</v>
      </c>
      <c r="Q32" s="1">
        <v>0</v>
      </c>
      <c r="R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33" spans="1:18" ht="12.75" x14ac:dyDescent="0.2">
      <c r="A33" s="2">
        <v>42424</v>
      </c>
      <c r="B33" s="1" t="s">
        <v>1008</v>
      </c>
      <c r="C33" s="1" t="s">
        <v>403</v>
      </c>
      <c r="F33" s="1" t="s">
        <v>1162</v>
      </c>
      <c r="G33" s="1" t="s">
        <v>11</v>
      </c>
      <c r="H33" s="1" t="s">
        <v>1242</v>
      </c>
      <c r="I33" s="7" t="s">
        <v>1272</v>
      </c>
      <c r="J33" s="59">
        <v>70</v>
      </c>
      <c r="K33" s="85">
        <f t="array" ref="K33">IFERROR(INDEX(Grille_Tarifs_Modulable!$B$2:$B$204,MATCH(Tableau1[[#This Row],[Designation]]&amp;Tableau1[[#This Row],[CL]],Grille_Tarifs_Modulable!$C$2:$C$204&amp;Grille_Tarifs_Modulable!$F$2:$F$204,0)),0)</f>
        <v>4055800060200</v>
      </c>
      <c r="L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33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33" s="1">
        <v>12</v>
      </c>
      <c r="O33" s="60">
        <f>Tableau1[[#This Row],[Prix_Unit_HT]]*Tableau1[[#This Row],[Qte_commande]]</f>
        <v>223.06372800000003</v>
      </c>
      <c r="P33" s="60">
        <f>Tableau1[[#This Row],[Prix_Unit_TTC]]*Tableau1[[#This Row],[Qte_commande]]</f>
        <v>267.67647360000001</v>
      </c>
      <c r="Q33" s="1">
        <v>12</v>
      </c>
      <c r="R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34" spans="1:18" ht="12.75" x14ac:dyDescent="0.2">
      <c r="A34" s="2">
        <v>42424</v>
      </c>
      <c r="B34" s="1" t="s">
        <v>973</v>
      </c>
      <c r="C34" s="1" t="s">
        <v>162</v>
      </c>
      <c r="F34" s="1" t="s">
        <v>1245</v>
      </c>
      <c r="G34" s="1" t="s">
        <v>175</v>
      </c>
      <c r="H34" s="1" t="s">
        <v>1174</v>
      </c>
      <c r="I34" s="1" t="s">
        <v>1272</v>
      </c>
      <c r="J34" s="59">
        <v>70</v>
      </c>
      <c r="K34" s="85">
        <f t="array" ref="K34">IFERROR(INDEX(Grille_Tarifs_Modulable!$B$2:$B$204,MATCH(Tableau1[[#This Row],[Designation]]&amp;Tableau1[[#This Row],[CL]],Grille_Tarifs_Modulable!$C$2:$C$204&amp;Grille_Tarifs_Modulable!$F$2:$F$204,0)),0)</f>
        <v>4067700013859</v>
      </c>
      <c r="L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4" s="1">
        <v>120</v>
      </c>
      <c r="O34" s="60">
        <f>Tableau1[[#This Row],[Prix_Unit_HT]]*Tableau1[[#This Row],[Qte_commande]]</f>
        <v>1503.9076199999997</v>
      </c>
      <c r="P34" s="60">
        <f>Tableau1[[#This Row],[Prix_Unit_TTC]]*Tableau1[[#This Row],[Qte_commande]]</f>
        <v>1804.6891439999997</v>
      </c>
      <c r="Q34" s="1">
        <v>120</v>
      </c>
      <c r="R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35" spans="1:18" ht="12.75" x14ac:dyDescent="0.2">
      <c r="A35" s="2">
        <v>42424</v>
      </c>
      <c r="B35" s="1" t="s">
        <v>973</v>
      </c>
      <c r="C35" s="1" t="s">
        <v>162</v>
      </c>
      <c r="F35" s="1" t="s">
        <v>1245</v>
      </c>
      <c r="G35" s="1" t="s">
        <v>175</v>
      </c>
      <c r="H35" s="1" t="s">
        <v>1174</v>
      </c>
      <c r="I35" s="1" t="s">
        <v>1272</v>
      </c>
      <c r="J35" s="59">
        <v>100</v>
      </c>
      <c r="K35" s="85">
        <f t="array" ref="K35">IFERROR(INDEX(Grille_Tarifs_Modulable!$B$2:$B$204,MATCH(Tableau1[[#This Row],[Designation]]&amp;Tableau1[[#This Row],[CL]],Grille_Tarifs_Modulable!$C$2:$C$204&amp;Grille_Tarifs_Modulable!$F$2:$F$204,0)),0)</f>
        <v>4067700013842</v>
      </c>
      <c r="L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5" s="1">
        <v>90</v>
      </c>
      <c r="O35" s="60">
        <f>Tableau1[[#This Row],[Prix_Unit_HT]]*Tableau1[[#This Row],[Qte_commande]]</f>
        <v>1539.0724499999999</v>
      </c>
      <c r="P35" s="60">
        <f>Tableau1[[#This Row],[Prix_Unit_TTC]]*Tableau1[[#This Row],[Qte_commande]]</f>
        <v>1846.8869399999999</v>
      </c>
      <c r="Q35" s="1">
        <v>128.57</v>
      </c>
      <c r="R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36" spans="1:18" ht="12.75" x14ac:dyDescent="0.2">
      <c r="A36" s="2">
        <v>42424</v>
      </c>
      <c r="B36" s="1" t="s">
        <v>973</v>
      </c>
      <c r="C36" s="1" t="s">
        <v>162</v>
      </c>
      <c r="F36" s="1" t="s">
        <v>1245</v>
      </c>
      <c r="G36" s="1" t="s">
        <v>175</v>
      </c>
      <c r="H36" s="1" t="s">
        <v>1174</v>
      </c>
      <c r="I36" s="1" t="s">
        <v>1272</v>
      </c>
      <c r="J36" s="59">
        <v>100</v>
      </c>
      <c r="K36" s="85">
        <f t="array" ref="K36">IFERROR(INDEX(Grille_Tarifs_Modulable!$B$2:$B$204,MATCH(Tableau1[[#This Row],[Designation]]&amp;Tableau1[[#This Row],[CL]],Grille_Tarifs_Modulable!$C$2:$C$204&amp;Grille_Tarifs_Modulable!$F$2:$F$204,0)),0)</f>
        <v>4067700013842</v>
      </c>
      <c r="L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6" s="1">
        <v>30</v>
      </c>
      <c r="O36" s="60">
        <f>Tableau1[[#This Row],[Prix_Unit_HT]]*Tableau1[[#This Row],[Qte_commande]]</f>
        <v>513.02414999999996</v>
      </c>
      <c r="P36" s="60">
        <f>Tableau1[[#This Row],[Prix_Unit_TTC]]*Tableau1[[#This Row],[Qte_commande]]</f>
        <v>615.62897999999996</v>
      </c>
      <c r="Q36" s="1">
        <v>42.86</v>
      </c>
      <c r="R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37" spans="1:18" ht="12.75" x14ac:dyDescent="0.2">
      <c r="A37" s="2">
        <v>42424</v>
      </c>
      <c r="B37" s="1" t="s">
        <v>1008</v>
      </c>
      <c r="C37" s="1" t="s">
        <v>403</v>
      </c>
      <c r="F37" s="1" t="s">
        <v>1162</v>
      </c>
      <c r="G37" s="1" t="s">
        <v>11</v>
      </c>
      <c r="H37" s="1" t="s">
        <v>1174</v>
      </c>
      <c r="I37" s="1" t="s">
        <v>1272</v>
      </c>
      <c r="J37" s="59">
        <v>100</v>
      </c>
      <c r="K37" s="85">
        <f t="array" ref="K37">IFERROR(INDEX(Grille_Tarifs_Modulable!$B$2:$B$204,MATCH(Tableau1[[#This Row],[Designation]]&amp;Tableau1[[#This Row],[CL]],Grille_Tarifs_Modulable!$C$2:$C$204&amp;Grille_Tarifs_Modulable!$F$2:$F$204,0)),0)</f>
        <v>4067700013842</v>
      </c>
      <c r="L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37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37" s="1">
        <v>36</v>
      </c>
      <c r="O37" s="60">
        <f>Tableau1[[#This Row],[Prix_Unit_HT]]*Tableau1[[#This Row],[Qte_commande]]</f>
        <v>689.42897999999991</v>
      </c>
      <c r="P37" s="60">
        <f>Tableau1[[#This Row],[Prix_Unit_TTC]]*Tableau1[[#This Row],[Qte_commande]]</f>
        <v>827.31477599999994</v>
      </c>
      <c r="Q37" s="1">
        <v>51.43</v>
      </c>
      <c r="R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38" spans="1:18" ht="12.75" x14ac:dyDescent="0.2">
      <c r="A38" s="2">
        <v>42424</v>
      </c>
      <c r="B38" s="1" t="s">
        <v>1008</v>
      </c>
      <c r="C38" s="1" t="s">
        <v>403</v>
      </c>
      <c r="F38" s="1" t="s">
        <v>1162</v>
      </c>
      <c r="G38" s="1" t="s">
        <v>11</v>
      </c>
      <c r="H38" s="1" t="s">
        <v>1211</v>
      </c>
      <c r="I38" s="1" t="s">
        <v>1272</v>
      </c>
      <c r="J38" s="59">
        <v>70</v>
      </c>
      <c r="K38" s="85">
        <f t="array" ref="K38">IFERROR(INDEX(Grille_Tarifs_Modulable!$B$2:$B$204,MATCH(Tableau1[[#This Row],[Designation]]&amp;Tableau1[[#This Row],[CL]],Grille_Tarifs_Modulable!$C$2:$C$204&amp;Grille_Tarifs_Modulable!$F$2:$F$204,0)),0)</f>
        <v>8017450002104</v>
      </c>
      <c r="L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8" s="1">
        <v>6</v>
      </c>
      <c r="O38" s="60">
        <f>Tableau1[[#This Row],[Prix_Unit_HT]]*Tableau1[[#This Row],[Qte_commande]]</f>
        <v>85.598897999999991</v>
      </c>
      <c r="P38" s="60">
        <f>Tableau1[[#This Row],[Prix_Unit_TTC]]*Tableau1[[#This Row],[Qte_commande]]</f>
        <v>102.71867760000001</v>
      </c>
      <c r="Q38" s="1">
        <v>6</v>
      </c>
      <c r="R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9" spans="1:18" ht="12.75" x14ac:dyDescent="0.2">
      <c r="A39" s="2">
        <v>42429</v>
      </c>
      <c r="B39" s="1" t="s">
        <v>974</v>
      </c>
      <c r="C39" s="1" t="s">
        <v>225</v>
      </c>
      <c r="F39" s="1" t="s">
        <v>1245</v>
      </c>
      <c r="G39" s="1" t="s">
        <v>227</v>
      </c>
      <c r="H39" s="1" t="s">
        <v>1174</v>
      </c>
      <c r="I39" s="1" t="s">
        <v>1272</v>
      </c>
      <c r="J39" s="59">
        <v>70</v>
      </c>
      <c r="K39" s="85">
        <f t="array" ref="K39">IFERROR(INDEX(Grille_Tarifs_Modulable!$B$2:$B$204,MATCH(Tableau1[[#This Row],[Designation]]&amp;Tableau1[[#This Row],[CL]],Grille_Tarifs_Modulable!$C$2:$C$204&amp;Grille_Tarifs_Modulable!$F$2:$F$204,0)),0)</f>
        <v>4067700013859</v>
      </c>
      <c r="L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" s="1">
        <v>150</v>
      </c>
      <c r="O39" s="60">
        <f>Tableau1[[#This Row],[Prix_Unit_HT]]*Tableau1[[#This Row],[Qte_commande]]</f>
        <v>1879.8845249999997</v>
      </c>
      <c r="P39" s="60">
        <f>Tableau1[[#This Row],[Prix_Unit_TTC]]*Tableau1[[#This Row],[Qte_commande]]</f>
        <v>2255.8614299999999</v>
      </c>
      <c r="Q39" s="1">
        <v>150</v>
      </c>
      <c r="R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0" spans="1:18" ht="12.75" x14ac:dyDescent="0.2">
      <c r="A40" s="2">
        <v>42432</v>
      </c>
      <c r="B40" s="1" t="s">
        <v>1054</v>
      </c>
      <c r="C40" s="1" t="s">
        <v>559</v>
      </c>
      <c r="F40" s="1" t="s">
        <v>1162</v>
      </c>
      <c r="G40" s="1" t="s">
        <v>284</v>
      </c>
      <c r="H40" s="1" t="s">
        <v>1296</v>
      </c>
      <c r="I40" s="1" t="s">
        <v>1274</v>
      </c>
      <c r="J40" s="109">
        <v>3</v>
      </c>
      <c r="K40" s="85">
        <f t="array" ref="K40">IFERROR(INDEX(Grille_Tarifs_Modulable!$B$2:$B$204,MATCH(Tableau1[[#This Row],[Designation]]&amp;Tableau1[[#This Row],[CL]],Grille_Tarifs_Modulable!$C$2:$C$204&amp;Grille_Tarifs_Modulable!$F$2:$F$204,0)),0)</f>
        <v>121</v>
      </c>
      <c r="L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" s="60">
        <f>IF(Tableau1[[#This Row],[Prix_Unit_HT]]=0,0,Tableau1[[#This Row],[Prix_Unit_HT]]+(Tableau1[[#This Row],[Prix_Unit_HT]]*VLOOKUP(Tableau1[[#This Row],[EAN]],Grille_Tarifs_Modulable!$B$10:$Q$204,16,FALSE)))</f>
        <v>358.8</v>
      </c>
      <c r="N40" s="1">
        <v>1</v>
      </c>
      <c r="O40" s="60">
        <f>Tableau1[[#This Row],[Prix_Unit_HT]]*Tableau1[[#This Row],[Qte_commande]]</f>
        <v>299</v>
      </c>
      <c r="P40" s="60">
        <f>Tableau1[[#This Row],[Prix_Unit_TTC]]*Tableau1[[#This Row],[Qte_commande]]</f>
        <v>358.8</v>
      </c>
      <c r="Q40" s="1">
        <v>1</v>
      </c>
      <c r="R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" spans="1:18" ht="12.75" x14ac:dyDescent="0.2">
      <c r="A41" s="2">
        <v>42436</v>
      </c>
      <c r="B41" s="1" t="s">
        <v>975</v>
      </c>
      <c r="C41" s="1" t="s">
        <v>976</v>
      </c>
      <c r="F41" s="1" t="s">
        <v>1162</v>
      </c>
      <c r="G41" s="1" t="s">
        <v>977</v>
      </c>
      <c r="H41" s="1" t="s">
        <v>1242</v>
      </c>
      <c r="I41" s="7" t="s">
        <v>1272</v>
      </c>
      <c r="J41" s="59">
        <v>70</v>
      </c>
      <c r="K41" s="85">
        <f t="array" ref="K41">IFERROR(INDEX(Grille_Tarifs_Modulable!$B$2:$B$204,MATCH(Tableau1[[#This Row],[Designation]]&amp;Tableau1[[#This Row],[CL]],Grille_Tarifs_Modulable!$C$2:$C$204&amp;Grille_Tarifs_Modulable!$F$2:$F$204,0)),0)</f>
        <v>4055800060200</v>
      </c>
      <c r="L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41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41" s="1">
        <v>6</v>
      </c>
      <c r="O41" s="60">
        <f>Tableau1[[#This Row],[Prix_Unit_HT]]*Tableau1[[#This Row],[Qte_commande]]</f>
        <v>111.53186400000001</v>
      </c>
      <c r="P41" s="60">
        <f>Tableau1[[#This Row],[Prix_Unit_TTC]]*Tableau1[[#This Row],[Qte_commande]]</f>
        <v>133.8382368</v>
      </c>
      <c r="Q41" s="1">
        <v>6</v>
      </c>
      <c r="R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2" spans="1:18" ht="12.75" x14ac:dyDescent="0.2">
      <c r="A42" s="2">
        <v>42436</v>
      </c>
      <c r="B42" s="1" t="s">
        <v>975</v>
      </c>
      <c r="C42" s="1" t="s">
        <v>976</v>
      </c>
      <c r="F42" s="1" t="s">
        <v>1162</v>
      </c>
      <c r="G42" s="1" t="s">
        <v>977</v>
      </c>
      <c r="H42" s="1" t="s">
        <v>1174</v>
      </c>
      <c r="I42" s="1" t="s">
        <v>1272</v>
      </c>
      <c r="J42" s="59">
        <v>70</v>
      </c>
      <c r="K42" s="85">
        <f t="array" ref="K42">IFERROR(INDEX(Grille_Tarifs_Modulable!$B$2:$B$204,MATCH(Tableau1[[#This Row],[Designation]]&amp;Tableau1[[#This Row],[CL]],Grille_Tarifs_Modulable!$C$2:$C$204&amp;Grille_Tarifs_Modulable!$F$2:$F$204,0)),0)</f>
        <v>4067700013859</v>
      </c>
      <c r="L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4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42" s="1">
        <v>30</v>
      </c>
      <c r="O42" s="60">
        <f>Tableau1[[#This Row],[Prix_Unit_HT]]*Tableau1[[#This Row],[Qte_commande]]</f>
        <v>418.27690499999994</v>
      </c>
      <c r="P42" s="60">
        <f>Tableau1[[#This Row],[Prix_Unit_TTC]]*Tableau1[[#This Row],[Qte_commande]]</f>
        <v>501.93228599999992</v>
      </c>
      <c r="Q42" s="1">
        <v>30</v>
      </c>
      <c r="R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43" spans="1:18" ht="12.75" x14ac:dyDescent="0.2">
      <c r="A43" s="2">
        <v>42436</v>
      </c>
      <c r="B43" s="1" t="s">
        <v>975</v>
      </c>
      <c r="C43" s="1" t="s">
        <v>976</v>
      </c>
      <c r="F43" s="1" t="s">
        <v>1162</v>
      </c>
      <c r="G43" s="1" t="s">
        <v>977</v>
      </c>
      <c r="H43" s="1" t="s">
        <v>1243</v>
      </c>
      <c r="I43" s="1" t="s">
        <v>1272</v>
      </c>
      <c r="J43" s="59">
        <v>70</v>
      </c>
      <c r="K43" s="85">
        <f t="array" ref="K43">IFERROR(INDEX(Grille_Tarifs_Modulable!$B$2:$B$204,MATCH(Tableau1[[#This Row],[Designation]]&amp;Tableau1[[#This Row],[CL]],Grille_Tarifs_Modulable!$C$2:$C$204&amp;Grille_Tarifs_Modulable!$F$2:$F$204,0)),0)</f>
        <v>3257150688009</v>
      </c>
      <c r="L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43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43" s="1">
        <v>6</v>
      </c>
      <c r="O43" s="60">
        <f>Tableau1[[#This Row],[Prix_Unit_HT]]*Tableau1[[#This Row],[Qte_commande]]</f>
        <v>87.101491199999998</v>
      </c>
      <c r="P43" s="60">
        <f>Tableau1[[#This Row],[Prix_Unit_TTC]]*Tableau1[[#This Row],[Qte_commande]]</f>
        <v>104.52178944000001</v>
      </c>
      <c r="Q43" s="1">
        <v>6</v>
      </c>
      <c r="R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4" spans="1:18" ht="12.75" x14ac:dyDescent="0.2">
      <c r="A44" s="2">
        <v>42436</v>
      </c>
      <c r="B44" s="1" t="s">
        <v>975</v>
      </c>
      <c r="C44" s="1" t="s">
        <v>976</v>
      </c>
      <c r="F44" s="1" t="s">
        <v>1162</v>
      </c>
      <c r="G44" s="1" t="s">
        <v>977</v>
      </c>
      <c r="H44" s="1" t="s">
        <v>639</v>
      </c>
      <c r="I44" s="1" t="s">
        <v>1272</v>
      </c>
      <c r="J44" s="59">
        <v>70</v>
      </c>
      <c r="K44" s="85">
        <f t="array" ref="K44">IFERROR(INDEX(Grille_Tarifs_Modulable!$B$2:$B$204,MATCH(Tableau1[[#This Row],[Designation]]&amp;Tableau1[[#This Row],[CL]],Grille_Tarifs_Modulable!$C$2:$C$204&amp;Grille_Tarifs_Modulable!$F$2:$F$204,0)),0)</f>
        <v>0</v>
      </c>
      <c r="L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" s="60">
        <f>IF(Tableau1[[#This Row],[Prix_Unit_HT]]=0,0,Tableau1[[#This Row],[Prix_Unit_HT]]+(Tableau1[[#This Row],[Prix_Unit_HT]]*VLOOKUP(Tableau1[[#This Row],[EAN]],Grille_Tarifs_Modulable!$B$10:$Q$204,16,FALSE)))</f>
        <v>0</v>
      </c>
      <c r="N44" s="1">
        <v>6</v>
      </c>
      <c r="O44" s="60">
        <f>Tableau1[[#This Row],[Prix_Unit_HT]]*Tableau1[[#This Row],[Qte_commande]]</f>
        <v>0</v>
      </c>
      <c r="P44" s="60">
        <f>Tableau1[[#This Row],[Prix_Unit_TTC]]*Tableau1[[#This Row],[Qte_commande]]</f>
        <v>0</v>
      </c>
      <c r="Q44" s="1">
        <v>6</v>
      </c>
      <c r="R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5" spans="1:18" ht="12.75" x14ac:dyDescent="0.2">
      <c r="A45" s="2">
        <v>42439</v>
      </c>
      <c r="B45" s="1" t="s">
        <v>1055</v>
      </c>
      <c r="C45" s="1" t="s">
        <v>139</v>
      </c>
      <c r="F45" s="1" t="s">
        <v>1245</v>
      </c>
      <c r="G45" s="1" t="s">
        <v>141</v>
      </c>
      <c r="H45" s="1" t="s">
        <v>1296</v>
      </c>
      <c r="I45" s="1" t="s">
        <v>1274</v>
      </c>
      <c r="J45" s="109">
        <v>3</v>
      </c>
      <c r="K45" s="85">
        <f t="array" ref="K45">IFERROR(INDEX(Grille_Tarifs_Modulable!$B$2:$B$204,MATCH(Tableau1[[#This Row],[Designation]]&amp;Tableau1[[#This Row],[CL]],Grille_Tarifs_Modulable!$C$2:$C$204&amp;Grille_Tarifs_Modulable!$F$2:$F$204,0)),0)</f>
        <v>121</v>
      </c>
      <c r="L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5" s="60">
        <f>IF(Tableau1[[#This Row],[Prix_Unit_HT]]=0,0,Tableau1[[#This Row],[Prix_Unit_HT]]+(Tableau1[[#This Row],[Prix_Unit_HT]]*VLOOKUP(Tableau1[[#This Row],[EAN]],Grille_Tarifs_Modulable!$B$10:$Q$204,16,FALSE)))</f>
        <v>358.8</v>
      </c>
      <c r="N45" s="1">
        <v>1</v>
      </c>
      <c r="O45" s="60">
        <f>Tableau1[[#This Row],[Prix_Unit_HT]]*Tableau1[[#This Row],[Qte_commande]]</f>
        <v>299</v>
      </c>
      <c r="P45" s="60">
        <f>Tableau1[[#This Row],[Prix_Unit_TTC]]*Tableau1[[#This Row],[Qte_commande]]</f>
        <v>358.8</v>
      </c>
      <c r="Q45" s="1">
        <v>1</v>
      </c>
      <c r="R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6" spans="1:18" ht="12.75" x14ac:dyDescent="0.2">
      <c r="A46" s="2">
        <v>42439</v>
      </c>
      <c r="B46" s="1" t="s">
        <v>1056</v>
      </c>
      <c r="C46" s="1" t="s">
        <v>786</v>
      </c>
      <c r="F46" s="1" t="s">
        <v>1162</v>
      </c>
      <c r="G46" s="1" t="s">
        <v>787</v>
      </c>
      <c r="H46" s="1" t="s">
        <v>1296</v>
      </c>
      <c r="I46" s="1" t="s">
        <v>1274</v>
      </c>
      <c r="J46" s="109">
        <v>3</v>
      </c>
      <c r="K46" s="85">
        <f t="array" ref="K46">IFERROR(INDEX(Grille_Tarifs_Modulable!$B$2:$B$204,MATCH(Tableau1[[#This Row],[Designation]]&amp;Tableau1[[#This Row],[CL]],Grille_Tarifs_Modulable!$C$2:$C$204&amp;Grille_Tarifs_Modulable!$F$2:$F$204,0)),0)</f>
        <v>121</v>
      </c>
      <c r="L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6" s="60">
        <f>IF(Tableau1[[#This Row],[Prix_Unit_HT]]=0,0,Tableau1[[#This Row],[Prix_Unit_HT]]+(Tableau1[[#This Row],[Prix_Unit_HT]]*VLOOKUP(Tableau1[[#This Row],[EAN]],Grille_Tarifs_Modulable!$B$10:$Q$204,16,FALSE)))</f>
        <v>358.8</v>
      </c>
      <c r="N46" s="1">
        <v>1</v>
      </c>
      <c r="O46" s="60">
        <f>Tableau1[[#This Row],[Prix_Unit_HT]]*Tableau1[[#This Row],[Qte_commande]]</f>
        <v>299</v>
      </c>
      <c r="P46" s="60">
        <f>Tableau1[[#This Row],[Prix_Unit_TTC]]*Tableau1[[#This Row],[Qte_commande]]</f>
        <v>358.8</v>
      </c>
      <c r="Q46" s="1">
        <v>1</v>
      </c>
      <c r="R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7" spans="1:18" ht="12.75" x14ac:dyDescent="0.2">
      <c r="A47" s="2">
        <v>42440</v>
      </c>
      <c r="B47" s="1" t="s">
        <v>978</v>
      </c>
      <c r="C47" s="1" t="s">
        <v>157</v>
      </c>
      <c r="F47" s="1" t="s">
        <v>1245</v>
      </c>
      <c r="G47" s="1" t="s">
        <v>159</v>
      </c>
      <c r="H47" s="1" t="s">
        <v>1174</v>
      </c>
      <c r="I47" s="1" t="s">
        <v>1272</v>
      </c>
      <c r="J47" s="59">
        <v>70</v>
      </c>
      <c r="K47" s="85">
        <f t="array" ref="K47">IFERROR(INDEX(Grille_Tarifs_Modulable!$B$2:$B$204,MATCH(Tableau1[[#This Row],[Designation]]&amp;Tableau1[[#This Row],[CL]],Grille_Tarifs_Modulable!$C$2:$C$204&amp;Grille_Tarifs_Modulable!$F$2:$F$204,0)),0)</f>
        <v>4067700013859</v>
      </c>
      <c r="L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" s="1">
        <v>240</v>
      </c>
      <c r="O47" s="60">
        <f>Tableau1[[#This Row],[Prix_Unit_HT]]*Tableau1[[#This Row],[Qte_commande]]</f>
        <v>3007.8152399999994</v>
      </c>
      <c r="P47" s="60">
        <f>Tableau1[[#This Row],[Prix_Unit_TTC]]*Tableau1[[#This Row],[Qte_commande]]</f>
        <v>3609.3782879999994</v>
      </c>
      <c r="Q47" s="1">
        <v>240</v>
      </c>
      <c r="R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48" spans="1:18" ht="12.75" x14ac:dyDescent="0.2">
      <c r="A48" s="2">
        <v>42443</v>
      </c>
      <c r="B48" s="1" t="s">
        <v>1143</v>
      </c>
      <c r="C48" s="1" t="s">
        <v>99</v>
      </c>
      <c r="F48" s="1" t="s">
        <v>1245</v>
      </c>
      <c r="G48" s="1" t="s">
        <v>4</v>
      </c>
      <c r="H48" s="1" t="s">
        <v>1295</v>
      </c>
      <c r="I48" s="1" t="s">
        <v>1273</v>
      </c>
      <c r="J48" s="59">
        <v>50</v>
      </c>
      <c r="K48" s="85">
        <f t="array" ref="K48">IFERROR(INDEX(Grille_Tarifs_Modulable!$B$2:$B$204,MATCH(Tableau1[[#This Row],[Designation]]&amp;Tableau1[[#This Row],[CL]],Grille_Tarifs_Modulable!$C$2:$C$204&amp;Grille_Tarifs_Modulable!$F$2:$F$204,0)),0)</f>
        <v>4260310553382</v>
      </c>
      <c r="L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" s="1">
        <v>100</v>
      </c>
      <c r="O48" s="60">
        <f>Tableau1[[#This Row],[Prix_Unit_HT]]*Tableau1[[#This Row],[Qte_commande]]</f>
        <v>100</v>
      </c>
      <c r="P48" s="60">
        <f>Tableau1[[#This Row],[Prix_Unit_TTC]]*Tableau1[[#This Row],[Qte_commande]]</f>
        <v>105.5</v>
      </c>
      <c r="Q48" s="1">
        <v>71.430000000000007</v>
      </c>
      <c r="R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49" spans="1:18" ht="12.75" x14ac:dyDescent="0.2">
      <c r="A49" s="2">
        <v>42447</v>
      </c>
      <c r="B49" s="1" t="s">
        <v>1020</v>
      </c>
      <c r="C49" s="1" t="s">
        <v>162</v>
      </c>
      <c r="F49" s="1" t="s">
        <v>1245</v>
      </c>
      <c r="G49" s="1" t="s">
        <v>164</v>
      </c>
      <c r="H49" s="1" t="s">
        <v>1174</v>
      </c>
      <c r="I49" s="1" t="s">
        <v>1272</v>
      </c>
      <c r="J49" s="59">
        <v>175</v>
      </c>
      <c r="K49" s="85">
        <f t="array" ref="K49">IFERROR(INDEX(Grille_Tarifs_Modulable!$B$2:$B$204,MATCH(Tableau1[[#This Row],[Designation]]&amp;Tableau1[[#This Row],[CL]],Grille_Tarifs_Modulable!$C$2:$C$204&amp;Grille_Tarifs_Modulable!$F$2:$F$204,0)),0)</f>
        <v>4067700013835</v>
      </c>
      <c r="L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9" s="1">
        <v>60</v>
      </c>
      <c r="O49" s="60">
        <f>Tableau1[[#This Row],[Prix_Unit_HT]]*Tableau1[[#This Row],[Qte_commande]]</f>
        <v>1734.9845250000001</v>
      </c>
      <c r="P49" s="60">
        <f>Tableau1[[#This Row],[Prix_Unit_TTC]]*Tableau1[[#This Row],[Qte_commande]]</f>
        <v>2081.9814300000003</v>
      </c>
      <c r="Q49" s="1">
        <v>150</v>
      </c>
      <c r="R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0" spans="1:18" ht="12.75" x14ac:dyDescent="0.2">
      <c r="A50" s="2">
        <v>42451</v>
      </c>
      <c r="B50" s="1" t="s">
        <v>979</v>
      </c>
      <c r="C50" s="1" t="s">
        <v>225</v>
      </c>
      <c r="F50" s="1" t="s">
        <v>1245</v>
      </c>
      <c r="G50" s="1" t="s">
        <v>227</v>
      </c>
      <c r="H50" s="1" t="s">
        <v>1174</v>
      </c>
      <c r="I50" s="1" t="s">
        <v>1272</v>
      </c>
      <c r="J50" s="59">
        <v>70</v>
      </c>
      <c r="K50" s="85">
        <f t="array" ref="K50">IFERROR(INDEX(Grille_Tarifs_Modulable!$B$2:$B$204,MATCH(Tableau1[[#This Row],[Designation]]&amp;Tableau1[[#This Row],[CL]],Grille_Tarifs_Modulable!$C$2:$C$204&amp;Grille_Tarifs_Modulable!$F$2:$F$204,0)),0)</f>
        <v>4067700013859</v>
      </c>
      <c r="L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" s="1">
        <v>150</v>
      </c>
      <c r="O50" s="60">
        <f>Tableau1[[#This Row],[Prix_Unit_HT]]*Tableau1[[#This Row],[Qte_commande]]</f>
        <v>1879.8845249999997</v>
      </c>
      <c r="P50" s="60">
        <f>Tableau1[[#This Row],[Prix_Unit_TTC]]*Tableau1[[#This Row],[Qte_commande]]</f>
        <v>2255.8614299999999</v>
      </c>
      <c r="Q50" s="1">
        <v>150</v>
      </c>
      <c r="R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1" spans="1:18" ht="12.75" x14ac:dyDescent="0.2">
      <c r="A51" s="2">
        <v>42451</v>
      </c>
      <c r="B51" s="1" t="s">
        <v>980</v>
      </c>
      <c r="C51" s="1" t="s">
        <v>229</v>
      </c>
      <c r="F51" s="1" t="s">
        <v>1245</v>
      </c>
      <c r="G51" s="1" t="s">
        <v>231</v>
      </c>
      <c r="H51" s="1" t="s">
        <v>1174</v>
      </c>
      <c r="I51" s="1" t="s">
        <v>1272</v>
      </c>
      <c r="J51" s="59">
        <v>70</v>
      </c>
      <c r="K51" s="85">
        <f t="array" ref="K51">IFERROR(INDEX(Grille_Tarifs_Modulable!$B$2:$B$204,MATCH(Tableau1[[#This Row],[Designation]]&amp;Tableau1[[#This Row],[CL]],Grille_Tarifs_Modulable!$C$2:$C$204&amp;Grille_Tarifs_Modulable!$F$2:$F$204,0)),0)</f>
        <v>4067700013859</v>
      </c>
      <c r="L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" s="1">
        <v>480</v>
      </c>
      <c r="O51" s="60">
        <f>Tableau1[[#This Row],[Prix_Unit_HT]]*Tableau1[[#This Row],[Qte_commande]]</f>
        <v>6015.6304799999989</v>
      </c>
      <c r="P51" s="60">
        <f>Tableau1[[#This Row],[Prix_Unit_TTC]]*Tableau1[[#This Row],[Qte_commande]]</f>
        <v>7218.7565759999989</v>
      </c>
      <c r="Q51" s="1">
        <v>480</v>
      </c>
      <c r="R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52" spans="1:18" ht="12.75" x14ac:dyDescent="0.2">
      <c r="A52" s="2">
        <v>42454</v>
      </c>
      <c r="B52" s="1" t="s">
        <v>981</v>
      </c>
      <c r="C52" s="1" t="s">
        <v>94</v>
      </c>
      <c r="F52" s="1" t="s">
        <v>1245</v>
      </c>
      <c r="G52" s="1" t="s">
        <v>96</v>
      </c>
      <c r="H52" s="1" t="s">
        <v>1242</v>
      </c>
      <c r="I52" s="7" t="s">
        <v>1272</v>
      </c>
      <c r="J52" s="59">
        <v>70</v>
      </c>
      <c r="K52" s="85">
        <f t="array" ref="K52">IFERROR(INDEX(Grille_Tarifs_Modulable!$B$2:$B$204,MATCH(Tableau1[[#This Row],[Designation]]&amp;Tableau1[[#This Row],[CL]],Grille_Tarifs_Modulable!$C$2:$C$204&amp;Grille_Tarifs_Modulable!$F$2:$F$204,0)),0)</f>
        <v>4055800060200</v>
      </c>
      <c r="L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2" s="1">
        <v>12</v>
      </c>
      <c r="O52" s="60">
        <f>Tableau1[[#This Row],[Prix_Unit_HT]]*Tableau1[[#This Row],[Qte_commande]]</f>
        <v>208.90372800000003</v>
      </c>
      <c r="P52" s="60">
        <f>Tableau1[[#This Row],[Prix_Unit_TTC]]*Tableau1[[#This Row],[Qte_commande]]</f>
        <v>250.68447360000002</v>
      </c>
      <c r="Q52" s="1">
        <v>12</v>
      </c>
      <c r="R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3" spans="1:18" ht="12.75" x14ac:dyDescent="0.2">
      <c r="A53" s="2">
        <v>42454</v>
      </c>
      <c r="B53" s="1" t="s">
        <v>981</v>
      </c>
      <c r="C53" s="1" t="s">
        <v>94</v>
      </c>
      <c r="F53" s="1" t="s">
        <v>1245</v>
      </c>
      <c r="G53" s="1" t="s">
        <v>96</v>
      </c>
      <c r="H53" s="1" t="s">
        <v>1174</v>
      </c>
      <c r="I53" s="1" t="s">
        <v>1272</v>
      </c>
      <c r="J53" s="59">
        <v>70</v>
      </c>
      <c r="K53" s="85">
        <f t="array" ref="K53">IFERROR(INDEX(Grille_Tarifs_Modulable!$B$2:$B$204,MATCH(Tableau1[[#This Row],[Designation]]&amp;Tableau1[[#This Row],[CL]],Grille_Tarifs_Modulable!$C$2:$C$204&amp;Grille_Tarifs_Modulable!$F$2:$F$204,0)),0)</f>
        <v>4067700013859</v>
      </c>
      <c r="L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3" s="1">
        <v>60</v>
      </c>
      <c r="O53" s="60">
        <f>Tableau1[[#This Row],[Prix_Unit_HT]]*Tableau1[[#This Row],[Qte_commande]]</f>
        <v>751.95380999999986</v>
      </c>
      <c r="P53" s="60">
        <f>Tableau1[[#This Row],[Prix_Unit_TTC]]*Tableau1[[#This Row],[Qte_commande]]</f>
        <v>902.34457199999986</v>
      </c>
      <c r="Q53" s="1">
        <v>60</v>
      </c>
      <c r="R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54" spans="1:18" ht="12.75" x14ac:dyDescent="0.2">
      <c r="A54" s="2">
        <v>42454</v>
      </c>
      <c r="B54" s="1" t="s">
        <v>981</v>
      </c>
      <c r="C54" s="1" t="s">
        <v>94</v>
      </c>
      <c r="F54" s="1" t="s">
        <v>1245</v>
      </c>
      <c r="G54" s="1" t="s">
        <v>96</v>
      </c>
      <c r="H54" s="1" t="s">
        <v>1174</v>
      </c>
      <c r="I54" s="1" t="s">
        <v>1272</v>
      </c>
      <c r="J54" s="59">
        <v>100</v>
      </c>
      <c r="K54" s="85">
        <f t="array" ref="K54">IFERROR(INDEX(Grille_Tarifs_Modulable!$B$2:$B$204,MATCH(Tableau1[[#This Row],[Designation]]&amp;Tableau1[[#This Row],[CL]],Grille_Tarifs_Modulable!$C$2:$C$204&amp;Grille_Tarifs_Modulable!$F$2:$F$204,0)),0)</f>
        <v>4067700013842</v>
      </c>
      <c r="L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4" s="1">
        <v>36</v>
      </c>
      <c r="O54" s="60">
        <f>Tableau1[[#This Row],[Prix_Unit_HT]]*Tableau1[[#This Row],[Qte_commande]]</f>
        <v>615.62897999999996</v>
      </c>
      <c r="P54" s="60">
        <f>Tableau1[[#This Row],[Prix_Unit_TTC]]*Tableau1[[#This Row],[Qte_commande]]</f>
        <v>738.75477599999988</v>
      </c>
      <c r="Q54" s="1">
        <v>51.43</v>
      </c>
      <c r="R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55" spans="1:18" ht="12.75" x14ac:dyDescent="0.2">
      <c r="A55" s="2">
        <v>42454</v>
      </c>
      <c r="B55" s="1" t="s">
        <v>981</v>
      </c>
      <c r="C55" s="1" t="s">
        <v>94</v>
      </c>
      <c r="F55" s="1" t="s">
        <v>1245</v>
      </c>
      <c r="G55" s="1" t="s">
        <v>96</v>
      </c>
      <c r="H55" s="1" t="s">
        <v>1244</v>
      </c>
      <c r="I55" s="1" t="s">
        <v>1272</v>
      </c>
      <c r="J55" s="59">
        <v>100</v>
      </c>
      <c r="K55" s="85">
        <f t="array" ref="K55">IFERROR(INDEX(Grille_Tarifs_Modulable!$B$2:$B$204,MATCH(Tableau1[[#This Row],[Designation]]&amp;Tableau1[[#This Row],[CL]],Grille_Tarifs_Modulable!$C$2:$C$204&amp;Grille_Tarifs_Modulable!$F$2:$F$204,0)),0)</f>
        <v>8002095200039</v>
      </c>
      <c r="L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55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55" s="1">
        <v>6</v>
      </c>
      <c r="O55" s="60">
        <f>Tableau1[[#This Row],[Prix_Unit_HT]]*Tableau1[[#This Row],[Qte_commande]]</f>
        <v>124.74552</v>
      </c>
      <c r="P55" s="60">
        <f>Tableau1[[#This Row],[Prix_Unit_TTC]]*Tableau1[[#This Row],[Qte_commande]]</f>
        <v>149.69462399999998</v>
      </c>
      <c r="Q55" s="1">
        <v>8.57</v>
      </c>
      <c r="R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56" spans="1:18" ht="12.75" x14ac:dyDescent="0.2">
      <c r="A56" s="2">
        <v>42454</v>
      </c>
      <c r="B56" s="1" t="s">
        <v>981</v>
      </c>
      <c r="C56" s="1" t="s">
        <v>94</v>
      </c>
      <c r="F56" s="1" t="s">
        <v>1245</v>
      </c>
      <c r="G56" s="1" t="s">
        <v>96</v>
      </c>
      <c r="H56" s="1" t="s">
        <v>1301</v>
      </c>
      <c r="I56" s="1" t="s">
        <v>1272</v>
      </c>
      <c r="J56" s="59">
        <v>70</v>
      </c>
      <c r="K56" s="85">
        <f t="array" ref="K56">IFERROR(INDEX(Grille_Tarifs_Modulable!$B$2:$B$204,MATCH(Tableau1[[#This Row],[Designation]]&amp;Tableau1[[#This Row],[CL]],Grille_Tarifs_Modulable!$C$2:$C$204&amp;Grille_Tarifs_Modulable!$F$2:$F$204,0)),0)</f>
        <v>0</v>
      </c>
      <c r="L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6" s="60">
        <f>IF(Tableau1[[#This Row],[Prix_Unit_HT]]=0,0,Tableau1[[#This Row],[Prix_Unit_HT]]+(Tableau1[[#This Row],[Prix_Unit_HT]]*VLOOKUP(Tableau1[[#This Row],[EAN]],Grille_Tarifs_Modulable!$B$10:$Q$204,16,FALSE)))</f>
        <v>0</v>
      </c>
      <c r="N56" s="1">
        <v>12</v>
      </c>
      <c r="O56" s="60">
        <f>Tableau1[[#This Row],[Prix_Unit_HT]]*Tableau1[[#This Row],[Qte_commande]]</f>
        <v>0</v>
      </c>
      <c r="P56" s="60">
        <f>Tableau1[[#This Row],[Prix_Unit_TTC]]*Tableau1[[#This Row],[Qte_commande]]</f>
        <v>0</v>
      </c>
      <c r="Q56" s="1">
        <v>12</v>
      </c>
      <c r="R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7" spans="1:18" ht="12.75" x14ac:dyDescent="0.2">
      <c r="A57" s="2">
        <v>42454</v>
      </c>
      <c r="B57" s="1" t="s">
        <v>981</v>
      </c>
      <c r="C57" s="1" t="s">
        <v>94</v>
      </c>
      <c r="F57" s="1" t="s">
        <v>1245</v>
      </c>
      <c r="G57" s="1" t="s">
        <v>96</v>
      </c>
      <c r="H57" s="1" t="s">
        <v>1301</v>
      </c>
      <c r="I57" s="1" t="s">
        <v>1272</v>
      </c>
      <c r="J57" s="59">
        <v>175</v>
      </c>
      <c r="K57" s="85">
        <f t="array" ref="K57">IFERROR(INDEX(Grille_Tarifs_Modulable!$B$2:$B$204,MATCH(Tableau1[[#This Row],[Designation]]&amp;Tableau1[[#This Row],[CL]],Grille_Tarifs_Modulable!$C$2:$C$204&amp;Grille_Tarifs_Modulable!$F$2:$F$204,0)),0)</f>
        <v>0</v>
      </c>
      <c r="L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" s="60">
        <f>IF(Tableau1[[#This Row],[Prix_Unit_HT]]=0,0,Tableau1[[#This Row],[Prix_Unit_HT]]+(Tableau1[[#This Row],[Prix_Unit_HT]]*VLOOKUP(Tableau1[[#This Row],[EAN]],Grille_Tarifs_Modulable!$B$10:$Q$204,16,FALSE)))</f>
        <v>0</v>
      </c>
      <c r="N57" s="1">
        <v>4</v>
      </c>
      <c r="O57" s="60">
        <f>Tableau1[[#This Row],[Prix_Unit_HT]]*Tableau1[[#This Row],[Qte_commande]]</f>
        <v>0</v>
      </c>
      <c r="P57" s="60">
        <f>Tableau1[[#This Row],[Prix_Unit_TTC]]*Tableau1[[#This Row],[Qte_commande]]</f>
        <v>0</v>
      </c>
      <c r="Q57" s="1">
        <v>10</v>
      </c>
      <c r="R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58" spans="1:18" ht="12.75" x14ac:dyDescent="0.2">
      <c r="A58" s="2">
        <v>42454</v>
      </c>
      <c r="B58" s="1" t="s">
        <v>981</v>
      </c>
      <c r="C58" s="1" t="s">
        <v>94</v>
      </c>
      <c r="F58" s="1" t="s">
        <v>1245</v>
      </c>
      <c r="G58" s="1" t="s">
        <v>96</v>
      </c>
      <c r="H58" s="1" t="s">
        <v>639</v>
      </c>
      <c r="I58" s="1" t="s">
        <v>1272</v>
      </c>
      <c r="J58" s="59">
        <v>70</v>
      </c>
      <c r="K58" s="85">
        <f t="array" ref="K58">IFERROR(INDEX(Grille_Tarifs_Modulable!$B$2:$B$204,MATCH(Tableau1[[#This Row],[Designation]]&amp;Tableau1[[#This Row],[CL]],Grille_Tarifs_Modulable!$C$2:$C$204&amp;Grille_Tarifs_Modulable!$F$2:$F$204,0)),0)</f>
        <v>0</v>
      </c>
      <c r="L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8" s="60">
        <f>IF(Tableau1[[#This Row],[Prix_Unit_HT]]=0,0,Tableau1[[#This Row],[Prix_Unit_HT]]+(Tableau1[[#This Row],[Prix_Unit_HT]]*VLOOKUP(Tableau1[[#This Row],[EAN]],Grille_Tarifs_Modulable!$B$10:$Q$204,16,FALSE)))</f>
        <v>0</v>
      </c>
      <c r="N58" s="1">
        <v>12</v>
      </c>
      <c r="O58" s="60">
        <f>Tableau1[[#This Row],[Prix_Unit_HT]]*Tableau1[[#This Row],[Qte_commande]]</f>
        <v>0</v>
      </c>
      <c r="P58" s="60">
        <f>Tableau1[[#This Row],[Prix_Unit_TTC]]*Tableau1[[#This Row],[Qte_commande]]</f>
        <v>0</v>
      </c>
      <c r="Q58" s="1">
        <v>12</v>
      </c>
      <c r="R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9" spans="1:18" ht="12.75" x14ac:dyDescent="0.2">
      <c r="A59" s="2">
        <v>42454</v>
      </c>
      <c r="B59" s="1" t="s">
        <v>981</v>
      </c>
      <c r="C59" s="1" t="s">
        <v>94</v>
      </c>
      <c r="F59" s="1" t="s">
        <v>1245</v>
      </c>
      <c r="G59" s="1" t="s">
        <v>96</v>
      </c>
      <c r="H59" s="1" t="s">
        <v>923</v>
      </c>
      <c r="I59" s="1" t="s">
        <v>1272</v>
      </c>
      <c r="J59" s="59">
        <v>70</v>
      </c>
      <c r="K59" s="85">
        <f t="array" ref="K59">IFERROR(INDEX(Grille_Tarifs_Modulable!$B$2:$B$204,MATCH(Tableau1[[#This Row],[Designation]]&amp;Tableau1[[#This Row],[CL]],Grille_Tarifs_Modulable!$C$2:$C$204&amp;Grille_Tarifs_Modulable!$F$2:$F$204,0)),0)</f>
        <v>0</v>
      </c>
      <c r="L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" s="60">
        <f>IF(Tableau1[[#This Row],[Prix_Unit_HT]]=0,0,Tableau1[[#This Row],[Prix_Unit_HT]]+(Tableau1[[#This Row],[Prix_Unit_HT]]*VLOOKUP(Tableau1[[#This Row],[EAN]],Grille_Tarifs_Modulable!$B$10:$Q$204,16,FALSE)))</f>
        <v>0</v>
      </c>
      <c r="N59" s="1">
        <v>30</v>
      </c>
      <c r="O59" s="60">
        <f>Tableau1[[#This Row],[Prix_Unit_HT]]*Tableau1[[#This Row],[Qte_commande]]</f>
        <v>0</v>
      </c>
      <c r="P59" s="60">
        <f>Tableau1[[#This Row],[Prix_Unit_TTC]]*Tableau1[[#This Row],[Qte_commande]]</f>
        <v>0</v>
      </c>
      <c r="Q59" s="1">
        <v>30</v>
      </c>
      <c r="R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60" spans="1:18" ht="12.75" x14ac:dyDescent="0.2">
      <c r="A60" s="2">
        <v>42454</v>
      </c>
      <c r="B60" s="1" t="s">
        <v>981</v>
      </c>
      <c r="C60" s="1" t="s">
        <v>94</v>
      </c>
      <c r="F60" s="1" t="s">
        <v>1245</v>
      </c>
      <c r="G60" s="1" t="s">
        <v>96</v>
      </c>
      <c r="H60" s="1" t="s">
        <v>923</v>
      </c>
      <c r="I60" s="1" t="s">
        <v>1272</v>
      </c>
      <c r="J60" s="59">
        <v>70</v>
      </c>
      <c r="K60" s="85">
        <f t="array" ref="K60">IFERROR(INDEX(Grille_Tarifs_Modulable!$B$2:$B$204,MATCH(Tableau1[[#This Row],[Designation]]&amp;Tableau1[[#This Row],[CL]],Grille_Tarifs_Modulable!$C$2:$C$204&amp;Grille_Tarifs_Modulable!$F$2:$F$204,0)),0)</f>
        <v>0</v>
      </c>
      <c r="L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" s="60">
        <f>IF(Tableau1[[#This Row],[Prix_Unit_HT]]=0,0,Tableau1[[#This Row],[Prix_Unit_HT]]+(Tableau1[[#This Row],[Prix_Unit_HT]]*VLOOKUP(Tableau1[[#This Row],[EAN]],Grille_Tarifs_Modulable!$B$10:$Q$204,16,FALSE)))</f>
        <v>0</v>
      </c>
      <c r="N60" s="1">
        <v>6</v>
      </c>
      <c r="O60" s="60">
        <f>Tableau1[[#This Row],[Prix_Unit_HT]]*Tableau1[[#This Row],[Qte_commande]]</f>
        <v>0</v>
      </c>
      <c r="P60" s="60">
        <f>Tableau1[[#This Row],[Prix_Unit_TTC]]*Tableau1[[#This Row],[Qte_commande]]</f>
        <v>0</v>
      </c>
      <c r="Q60" s="1">
        <v>6</v>
      </c>
      <c r="R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1" spans="1:18" ht="12.75" x14ac:dyDescent="0.2">
      <c r="A61" s="2">
        <v>42459</v>
      </c>
      <c r="B61" s="1" t="s">
        <v>968</v>
      </c>
      <c r="C61" s="1" t="s">
        <v>730</v>
      </c>
      <c r="G61" s="1" t="s">
        <v>731</v>
      </c>
      <c r="H61" s="1" t="s">
        <v>732</v>
      </c>
      <c r="I61" s="7" t="s">
        <v>1272</v>
      </c>
      <c r="J61" s="59">
        <v>70</v>
      </c>
      <c r="K61" s="85">
        <f t="array" ref="K61">IFERROR(INDEX(Grille_Tarifs_Modulable!$B$2:$B$204,MATCH(Tableau1[[#This Row],[Designation]]&amp;Tableau1[[#This Row],[CL]],Grille_Tarifs_Modulable!$C$2:$C$204&amp;Grille_Tarifs_Modulable!$F$2:$F$204,0)),0)</f>
        <v>0</v>
      </c>
      <c r="L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1" s="60">
        <f>IF(Tableau1[[#This Row],[Prix_Unit_HT]]=0,0,Tableau1[[#This Row],[Prix_Unit_HT]]+(Tableau1[[#This Row],[Prix_Unit_HT]]*VLOOKUP(Tableau1[[#This Row],[EAN]],Grille_Tarifs_Modulable!$B$10:$Q$204,16,FALSE)))</f>
        <v>0</v>
      </c>
      <c r="N61" s="1">
        <v>6</v>
      </c>
      <c r="O61" s="60">
        <f>Tableau1[[#This Row],[Prix_Unit_HT]]*Tableau1[[#This Row],[Qte_commande]]</f>
        <v>0</v>
      </c>
      <c r="P61" s="60">
        <f>Tableau1[[#This Row],[Prix_Unit_TTC]]*Tableau1[[#This Row],[Qte_commande]]</f>
        <v>0</v>
      </c>
      <c r="Q61" s="1">
        <v>6</v>
      </c>
      <c r="R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2" spans="1:18" ht="12.75" x14ac:dyDescent="0.2">
      <c r="A62" s="2">
        <v>42459</v>
      </c>
      <c r="B62" s="1" t="s">
        <v>1021</v>
      </c>
      <c r="C62" s="7" t="s">
        <v>1249</v>
      </c>
      <c r="D62" s="7"/>
      <c r="E62" s="1" t="s">
        <v>1252</v>
      </c>
      <c r="F62" s="1" t="s">
        <v>1162</v>
      </c>
      <c r="G62" s="1" t="s">
        <v>750</v>
      </c>
      <c r="H62" s="1" t="s">
        <v>1174</v>
      </c>
      <c r="I62" s="1" t="s">
        <v>1272</v>
      </c>
      <c r="J62" s="59">
        <v>175</v>
      </c>
      <c r="K62" s="85">
        <f t="array" ref="K62">IFERROR(INDEX(Grille_Tarifs_Modulable!$B$2:$B$204,MATCH(Tableau1[[#This Row],[Designation]]&amp;Tableau1[[#This Row],[CL]],Grille_Tarifs_Modulable!$C$2:$C$204&amp;Grille_Tarifs_Modulable!$F$2:$F$204,0)),0)</f>
        <v>4067700013835</v>
      </c>
      <c r="L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62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62" s="1">
        <v>36</v>
      </c>
      <c r="O62" s="60">
        <f>Tableau1[[#This Row],[Prix_Unit_HT]]*Tableau1[[#This Row],[Qte_commande]]</f>
        <v>1161.5907149999998</v>
      </c>
      <c r="P62" s="60">
        <f>Tableau1[[#This Row],[Prix_Unit_TTC]]*Tableau1[[#This Row],[Qte_commande]]</f>
        <v>1393.908858</v>
      </c>
      <c r="Q62" s="1">
        <v>90</v>
      </c>
      <c r="R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63" spans="1:18" ht="12.75" x14ac:dyDescent="0.2">
      <c r="A63" s="2">
        <v>42459</v>
      </c>
      <c r="B63" s="1" t="s">
        <v>968</v>
      </c>
      <c r="C63" s="7" t="s">
        <v>1250</v>
      </c>
      <c r="D63" s="7"/>
      <c r="E63" s="1" t="s">
        <v>1251</v>
      </c>
      <c r="G63" s="1" t="s">
        <v>731</v>
      </c>
      <c r="H63" s="1" t="s">
        <v>777</v>
      </c>
      <c r="I63" s="1" t="s">
        <v>1272</v>
      </c>
      <c r="J63" s="59">
        <v>75</v>
      </c>
      <c r="K63" s="85">
        <f t="array" ref="K63">IFERROR(INDEX(Grille_Tarifs_Modulable!$B$2:$B$204,MATCH(Tableau1[[#This Row],[Designation]]&amp;Tableau1[[#This Row],[CL]],Grille_Tarifs_Modulable!$C$2:$C$204&amp;Grille_Tarifs_Modulable!$F$2:$F$204,0)),0)</f>
        <v>0</v>
      </c>
      <c r="L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" s="60">
        <f>IF(Tableau1[[#This Row],[Prix_Unit_HT]]=0,0,Tableau1[[#This Row],[Prix_Unit_HT]]+(Tableau1[[#This Row],[Prix_Unit_HT]]*VLOOKUP(Tableau1[[#This Row],[EAN]],Grille_Tarifs_Modulable!$B$10:$Q$204,16,FALSE)))</f>
        <v>0</v>
      </c>
      <c r="N63" s="1">
        <v>18</v>
      </c>
      <c r="O63" s="60">
        <f>Tableau1[[#This Row],[Prix_Unit_HT]]*Tableau1[[#This Row],[Qte_commande]]</f>
        <v>0</v>
      </c>
      <c r="P63" s="60">
        <f>Tableau1[[#This Row],[Prix_Unit_TTC]]*Tableau1[[#This Row],[Qte_commande]]</f>
        <v>0</v>
      </c>
      <c r="Q63" s="1">
        <v>19.29</v>
      </c>
      <c r="R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19.285714285714288</v>
      </c>
    </row>
    <row r="64" spans="1:18" ht="12.75" x14ac:dyDescent="0.2">
      <c r="A64" s="2">
        <v>42459</v>
      </c>
      <c r="B64" s="1" t="s">
        <v>968</v>
      </c>
      <c r="C64" s="7" t="s">
        <v>1250</v>
      </c>
      <c r="D64" s="7"/>
      <c r="E64" s="1" t="s">
        <v>1251</v>
      </c>
      <c r="G64" s="1" t="s">
        <v>731</v>
      </c>
      <c r="H64" s="1" t="s">
        <v>778</v>
      </c>
      <c r="I64" s="1" t="s">
        <v>1272</v>
      </c>
      <c r="J64" s="59">
        <v>75</v>
      </c>
      <c r="K64" s="85">
        <f t="array" ref="K64">IFERROR(INDEX(Grille_Tarifs_Modulable!$B$2:$B$204,MATCH(Tableau1[[#This Row],[Designation]]&amp;Tableau1[[#This Row],[CL]],Grille_Tarifs_Modulable!$C$2:$C$204&amp;Grille_Tarifs_Modulable!$F$2:$F$204,0)),0)</f>
        <v>0</v>
      </c>
      <c r="L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4" s="60">
        <f>IF(Tableau1[[#This Row],[Prix_Unit_HT]]=0,0,Tableau1[[#This Row],[Prix_Unit_HT]]+(Tableau1[[#This Row],[Prix_Unit_HT]]*VLOOKUP(Tableau1[[#This Row],[EAN]],Grille_Tarifs_Modulable!$B$10:$Q$204,16,FALSE)))</f>
        <v>0</v>
      </c>
      <c r="N64" s="1">
        <v>36</v>
      </c>
      <c r="O64" s="60">
        <f>Tableau1[[#This Row],[Prix_Unit_HT]]*Tableau1[[#This Row],[Qte_commande]]</f>
        <v>0</v>
      </c>
      <c r="P64" s="60">
        <f>Tableau1[[#This Row],[Prix_Unit_TTC]]*Tableau1[[#This Row],[Qte_commande]]</f>
        <v>0</v>
      </c>
      <c r="Q64" s="1">
        <v>38.57</v>
      </c>
      <c r="R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38.571428571428577</v>
      </c>
    </row>
    <row r="65" spans="1:18" ht="12.75" x14ac:dyDescent="0.2">
      <c r="A65" s="2">
        <v>42461</v>
      </c>
      <c r="B65" s="1" t="s">
        <v>982</v>
      </c>
      <c r="C65" s="1" t="s">
        <v>162</v>
      </c>
      <c r="F65" s="1" t="s">
        <v>1245</v>
      </c>
      <c r="G65" s="1" t="s">
        <v>175</v>
      </c>
      <c r="H65" s="1" t="s">
        <v>1174</v>
      </c>
      <c r="I65" s="1" t="s">
        <v>1272</v>
      </c>
      <c r="J65" s="59">
        <v>70</v>
      </c>
      <c r="K65" s="85">
        <f t="array" ref="K65">IFERROR(INDEX(Grille_Tarifs_Modulable!$B$2:$B$204,MATCH(Tableau1[[#This Row],[Designation]]&amp;Tableau1[[#This Row],[CL]],Grille_Tarifs_Modulable!$C$2:$C$204&amp;Grille_Tarifs_Modulable!$F$2:$F$204,0)),0)</f>
        <v>4067700013859</v>
      </c>
      <c r="L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" s="1">
        <v>60</v>
      </c>
      <c r="O65" s="60">
        <f>Tableau1[[#This Row],[Prix_Unit_HT]]*Tableau1[[#This Row],[Qte_commande]]</f>
        <v>751.95380999999986</v>
      </c>
      <c r="P65" s="60">
        <f>Tableau1[[#This Row],[Prix_Unit_TTC]]*Tableau1[[#This Row],[Qte_commande]]</f>
        <v>902.34457199999986</v>
      </c>
      <c r="Q65" s="1">
        <v>60</v>
      </c>
      <c r="R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66" spans="1:18" ht="12.75" x14ac:dyDescent="0.2">
      <c r="A66" s="2">
        <v>42461</v>
      </c>
      <c r="B66" s="1" t="s">
        <v>982</v>
      </c>
      <c r="C66" s="1" t="s">
        <v>162</v>
      </c>
      <c r="F66" s="1" t="s">
        <v>1245</v>
      </c>
      <c r="G66" s="1" t="s">
        <v>175</v>
      </c>
      <c r="H66" s="1" t="s">
        <v>1174</v>
      </c>
      <c r="I66" s="1" t="s">
        <v>1272</v>
      </c>
      <c r="J66" s="59">
        <v>100</v>
      </c>
      <c r="K66" s="85">
        <f t="array" ref="K66">IFERROR(INDEX(Grille_Tarifs_Modulable!$B$2:$B$204,MATCH(Tableau1[[#This Row],[Designation]]&amp;Tableau1[[#This Row],[CL]],Grille_Tarifs_Modulable!$C$2:$C$204&amp;Grille_Tarifs_Modulable!$F$2:$F$204,0)),0)</f>
        <v>4067700013842</v>
      </c>
      <c r="L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6" s="1">
        <v>6</v>
      </c>
      <c r="O66" s="60">
        <f>Tableau1[[#This Row],[Prix_Unit_HT]]*Tableau1[[#This Row],[Qte_commande]]</f>
        <v>102.60482999999999</v>
      </c>
      <c r="P66" s="60">
        <f>Tableau1[[#This Row],[Prix_Unit_TTC]]*Tableau1[[#This Row],[Qte_commande]]</f>
        <v>123.12579599999998</v>
      </c>
      <c r="Q66" s="1">
        <v>8.57</v>
      </c>
      <c r="R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7" spans="1:18" ht="12.75" x14ac:dyDescent="0.2">
      <c r="A67" s="2">
        <v>42461</v>
      </c>
      <c r="B67" s="1" t="s">
        <v>982</v>
      </c>
      <c r="C67" s="1" t="s">
        <v>162</v>
      </c>
      <c r="F67" s="1" t="s">
        <v>1245</v>
      </c>
      <c r="G67" s="1" t="s">
        <v>175</v>
      </c>
      <c r="H67" s="1" t="s">
        <v>1174</v>
      </c>
      <c r="I67" s="1" t="s">
        <v>1272</v>
      </c>
      <c r="J67" s="59">
        <v>100</v>
      </c>
      <c r="K67" s="85">
        <f t="array" ref="K67">IFERROR(INDEX(Grille_Tarifs_Modulable!$B$2:$B$204,MATCH(Tableau1[[#This Row],[Designation]]&amp;Tableau1[[#This Row],[CL]],Grille_Tarifs_Modulable!$C$2:$C$204&amp;Grille_Tarifs_Modulable!$F$2:$F$204,0)),0)</f>
        <v>4067700013842</v>
      </c>
      <c r="L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7" s="1">
        <v>156</v>
      </c>
      <c r="O67" s="60">
        <f>Tableau1[[#This Row],[Prix_Unit_HT]]*Tableau1[[#This Row],[Qte_commande]]</f>
        <v>2667.7255799999998</v>
      </c>
      <c r="P67" s="60">
        <f>Tableau1[[#This Row],[Prix_Unit_TTC]]*Tableau1[[#This Row],[Qte_commande]]</f>
        <v>3201.2706959999996</v>
      </c>
      <c r="Q67" s="1">
        <v>222.86</v>
      </c>
      <c r="R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222.85714285714286</v>
      </c>
    </row>
    <row r="68" spans="1:18" ht="12.75" x14ac:dyDescent="0.2">
      <c r="A68" s="2">
        <v>42461</v>
      </c>
      <c r="B68" s="1" t="s">
        <v>982</v>
      </c>
      <c r="C68" s="1" t="s">
        <v>162</v>
      </c>
      <c r="F68" s="1" t="s">
        <v>1245</v>
      </c>
      <c r="G68" s="1" t="s">
        <v>175</v>
      </c>
      <c r="H68" s="1" t="s">
        <v>1174</v>
      </c>
      <c r="I68" s="1" t="s">
        <v>1272</v>
      </c>
      <c r="J68" s="59">
        <v>100</v>
      </c>
      <c r="K68" s="85">
        <f t="array" ref="K68">IFERROR(INDEX(Grille_Tarifs_Modulable!$B$2:$B$204,MATCH(Tableau1[[#This Row],[Designation]]&amp;Tableau1[[#This Row],[CL]],Grille_Tarifs_Modulable!$C$2:$C$204&amp;Grille_Tarifs_Modulable!$F$2:$F$204,0)),0)</f>
        <v>4067700013842</v>
      </c>
      <c r="L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" s="1">
        <v>18</v>
      </c>
      <c r="O68" s="60">
        <f>Tableau1[[#This Row],[Prix_Unit_HT]]*Tableau1[[#This Row],[Qte_commande]]</f>
        <v>307.81448999999998</v>
      </c>
      <c r="P68" s="60">
        <f>Tableau1[[#This Row],[Prix_Unit_TTC]]*Tableau1[[#This Row],[Qte_commande]]</f>
        <v>369.37738799999994</v>
      </c>
      <c r="Q68" s="1">
        <v>25.71</v>
      </c>
      <c r="R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69" spans="1:18" ht="12.75" x14ac:dyDescent="0.2">
      <c r="A69" s="2">
        <v>42465</v>
      </c>
      <c r="B69" s="1" t="s">
        <v>1038</v>
      </c>
      <c r="C69" s="1" t="s">
        <v>18</v>
      </c>
      <c r="F69" s="1" t="s">
        <v>1245</v>
      </c>
      <c r="G69" s="1" t="s">
        <v>20</v>
      </c>
      <c r="H69" s="1" t="s">
        <v>1216</v>
      </c>
      <c r="I69" s="1" t="s">
        <v>1272</v>
      </c>
      <c r="J69" s="59">
        <v>100</v>
      </c>
      <c r="K69" s="85">
        <f t="array" ref="K69">IFERROR(INDEX(Grille_Tarifs_Modulable!$B$2:$B$204,MATCH(Tableau1[[#This Row],[Designation]]&amp;Tableau1[[#This Row],[CL]],Grille_Tarifs_Modulable!$C$2:$C$204&amp;Grille_Tarifs_Modulable!$F$2:$F$204,0)),0)</f>
        <v>3257150410167</v>
      </c>
      <c r="L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9" s="1">
        <v>48</v>
      </c>
      <c r="O69" s="60">
        <f>Tableau1[[#This Row],[Prix_Unit_HT]]*Tableau1[[#This Row],[Qte_commande]]</f>
        <v>757.38595199999997</v>
      </c>
      <c r="P69" s="60">
        <f>Tableau1[[#This Row],[Prix_Unit_TTC]]*Tableau1[[#This Row],[Qte_commande]]</f>
        <v>908.86314240000002</v>
      </c>
      <c r="Q69" s="1">
        <v>68.569999999999993</v>
      </c>
      <c r="R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70" spans="1:18" ht="12.75" x14ac:dyDescent="0.2">
      <c r="A70" s="2">
        <v>42472</v>
      </c>
      <c r="B70" s="1" t="s">
        <v>1109</v>
      </c>
      <c r="C70" s="1" t="s">
        <v>325</v>
      </c>
      <c r="F70" s="1" t="s">
        <v>1162</v>
      </c>
      <c r="G70" s="1" t="s">
        <v>11</v>
      </c>
      <c r="H70" s="1" t="s">
        <v>1299</v>
      </c>
      <c r="I70" s="7" t="s">
        <v>1274</v>
      </c>
      <c r="J70" s="123">
        <v>6</v>
      </c>
      <c r="K70" s="85">
        <f t="array" ref="K70">IFERROR(INDEX(Grille_Tarifs_Modulable!$B$2:$B$204,MATCH(Tableau1[[#This Row],[Designation]]&amp;Tableau1[[#This Row],[CL]],Grille_Tarifs_Modulable!$C$2:$C$204&amp;Grille_Tarifs_Modulable!$F$2:$F$204,0)),0)</f>
        <v>125</v>
      </c>
      <c r="L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0" s="60">
        <f>IF(Tableau1[[#This Row],[Prix_Unit_HT]]=0,0,Tableau1[[#This Row],[Prix_Unit_HT]]+(Tableau1[[#This Row],[Prix_Unit_HT]]*VLOOKUP(Tableau1[[#This Row],[EAN]],Grille_Tarifs_Modulable!$B$10:$Q$204,16,FALSE)))</f>
        <v>166.8</v>
      </c>
      <c r="N70" s="1">
        <v>1</v>
      </c>
      <c r="O70" s="60">
        <f>Tableau1[[#This Row],[Prix_Unit_HT]]*Tableau1[[#This Row],[Qte_commande]]</f>
        <v>139</v>
      </c>
      <c r="P70" s="60">
        <f>Tableau1[[#This Row],[Prix_Unit_TTC]]*Tableau1[[#This Row],[Qte_commande]]</f>
        <v>166.8</v>
      </c>
      <c r="Q70" s="1">
        <v>1</v>
      </c>
      <c r="R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1" spans="1:18" ht="12.75" x14ac:dyDescent="0.2">
      <c r="A71" s="2">
        <v>42472</v>
      </c>
      <c r="B71" s="1" t="s">
        <v>1110</v>
      </c>
      <c r="C71" s="1" t="s">
        <v>1111</v>
      </c>
      <c r="F71" s="1" t="s">
        <v>1162</v>
      </c>
      <c r="G71" s="1" t="s">
        <v>11</v>
      </c>
      <c r="H71" s="1" t="s">
        <v>1299</v>
      </c>
      <c r="I71" s="7" t="s">
        <v>1274</v>
      </c>
      <c r="J71" s="123">
        <v>6</v>
      </c>
      <c r="K71" s="85">
        <f t="array" ref="K71">IFERROR(INDEX(Grille_Tarifs_Modulable!$B$2:$B$204,MATCH(Tableau1[[#This Row],[Designation]]&amp;Tableau1[[#This Row],[CL]],Grille_Tarifs_Modulable!$C$2:$C$204&amp;Grille_Tarifs_Modulable!$F$2:$F$204,0)),0)</f>
        <v>125</v>
      </c>
      <c r="L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1" s="60">
        <f>IF(Tableau1[[#This Row],[Prix_Unit_HT]]=0,0,Tableau1[[#This Row],[Prix_Unit_HT]]+(Tableau1[[#This Row],[Prix_Unit_HT]]*VLOOKUP(Tableau1[[#This Row],[EAN]],Grille_Tarifs_Modulable!$B$10:$Q$204,16,FALSE)))</f>
        <v>166.8</v>
      </c>
      <c r="N71" s="1">
        <v>1</v>
      </c>
      <c r="O71" s="60">
        <f>Tableau1[[#This Row],[Prix_Unit_HT]]*Tableau1[[#This Row],[Qte_commande]]</f>
        <v>139</v>
      </c>
      <c r="P71" s="60">
        <f>Tableau1[[#This Row],[Prix_Unit_TTC]]*Tableau1[[#This Row],[Qte_commande]]</f>
        <v>166.8</v>
      </c>
      <c r="Q71" s="1">
        <v>1</v>
      </c>
      <c r="R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2" spans="1:18" ht="12.75" x14ac:dyDescent="0.2">
      <c r="A72" s="2">
        <v>42472</v>
      </c>
      <c r="B72" s="1" t="s">
        <v>983</v>
      </c>
      <c r="C72" s="1" t="s">
        <v>225</v>
      </c>
      <c r="F72" s="1" t="s">
        <v>1245</v>
      </c>
      <c r="G72" s="1" t="s">
        <v>227</v>
      </c>
      <c r="H72" s="1" t="s">
        <v>1174</v>
      </c>
      <c r="I72" s="1" t="s">
        <v>1272</v>
      </c>
      <c r="J72" s="59">
        <v>70</v>
      </c>
      <c r="K72" s="85">
        <f t="array" ref="K72">IFERROR(INDEX(Grille_Tarifs_Modulable!$B$2:$B$204,MATCH(Tableau1[[#This Row],[Designation]]&amp;Tableau1[[#This Row],[CL]],Grille_Tarifs_Modulable!$C$2:$C$204&amp;Grille_Tarifs_Modulable!$F$2:$F$204,0)),0)</f>
        <v>4067700013859</v>
      </c>
      <c r="L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" s="1">
        <v>144</v>
      </c>
      <c r="O72" s="60">
        <f>Tableau1[[#This Row],[Prix_Unit_HT]]*Tableau1[[#This Row],[Qte_commande]]</f>
        <v>1804.6891439999997</v>
      </c>
      <c r="P72" s="60">
        <f>Tableau1[[#This Row],[Prix_Unit_TTC]]*Tableau1[[#This Row],[Qte_commande]]</f>
        <v>2165.6269727999997</v>
      </c>
      <c r="Q72" s="1">
        <v>144</v>
      </c>
      <c r="R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144</v>
      </c>
    </row>
    <row r="73" spans="1:18" ht="12.75" x14ac:dyDescent="0.2">
      <c r="A73" s="2">
        <v>42472</v>
      </c>
      <c r="B73" s="1" t="s">
        <v>983</v>
      </c>
      <c r="C73" s="1" t="s">
        <v>225</v>
      </c>
      <c r="F73" s="1" t="s">
        <v>1245</v>
      </c>
      <c r="G73" s="1" t="s">
        <v>227</v>
      </c>
      <c r="H73" s="1" t="s">
        <v>1174</v>
      </c>
      <c r="I73" s="1" t="s">
        <v>1272</v>
      </c>
      <c r="J73" s="59">
        <v>70</v>
      </c>
      <c r="K73" s="85">
        <f t="array" ref="K73">IFERROR(INDEX(Grille_Tarifs_Modulable!$B$2:$B$204,MATCH(Tableau1[[#This Row],[Designation]]&amp;Tableau1[[#This Row],[CL]],Grille_Tarifs_Modulable!$C$2:$C$204&amp;Grille_Tarifs_Modulable!$F$2:$F$204,0)),0)</f>
        <v>4067700013859</v>
      </c>
      <c r="L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3" s="1">
        <v>6</v>
      </c>
      <c r="O73" s="60">
        <f>Tableau1[[#This Row],[Prix_Unit_HT]]*Tableau1[[#This Row],[Qte_commande]]</f>
        <v>75.195380999999998</v>
      </c>
      <c r="P73" s="60">
        <f>Tableau1[[#This Row],[Prix_Unit_TTC]]*Tableau1[[#This Row],[Qte_commande]]</f>
        <v>90.234457199999994</v>
      </c>
      <c r="Q73" s="1">
        <v>6</v>
      </c>
      <c r="R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" spans="1:18" ht="12.75" x14ac:dyDescent="0.2">
      <c r="A74" s="2">
        <v>42472</v>
      </c>
      <c r="B74" s="1" t="s">
        <v>1057</v>
      </c>
      <c r="C74" s="1" t="s">
        <v>1058</v>
      </c>
      <c r="F74" s="1" t="s">
        <v>1162</v>
      </c>
      <c r="G74" s="1" t="s">
        <v>819</v>
      </c>
      <c r="H74" s="1" t="s">
        <v>1296</v>
      </c>
      <c r="I74" s="1" t="s">
        <v>1274</v>
      </c>
      <c r="J74" s="109">
        <v>3</v>
      </c>
      <c r="K74" s="85">
        <f t="array" ref="K74">IFERROR(INDEX(Grille_Tarifs_Modulable!$B$2:$B$204,MATCH(Tableau1[[#This Row],[Designation]]&amp;Tableau1[[#This Row],[CL]],Grille_Tarifs_Modulable!$C$2:$C$204&amp;Grille_Tarifs_Modulable!$F$2:$F$204,0)),0)</f>
        <v>121</v>
      </c>
      <c r="L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4" s="60">
        <f>IF(Tableau1[[#This Row],[Prix_Unit_HT]]=0,0,Tableau1[[#This Row],[Prix_Unit_HT]]+(Tableau1[[#This Row],[Prix_Unit_HT]]*VLOOKUP(Tableau1[[#This Row],[EAN]],Grille_Tarifs_Modulable!$B$10:$Q$204,16,FALSE)))</f>
        <v>358.8</v>
      </c>
      <c r="N74" s="1">
        <v>1</v>
      </c>
      <c r="O74" s="60">
        <f>Tableau1[[#This Row],[Prix_Unit_HT]]*Tableau1[[#This Row],[Qte_commande]]</f>
        <v>299</v>
      </c>
      <c r="P74" s="60">
        <f>Tableau1[[#This Row],[Prix_Unit_TTC]]*Tableau1[[#This Row],[Qte_commande]]</f>
        <v>358.8</v>
      </c>
      <c r="Q74" s="1">
        <v>1</v>
      </c>
      <c r="R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5" spans="1:18" ht="12.75" x14ac:dyDescent="0.2">
      <c r="A75" s="2">
        <v>42475</v>
      </c>
      <c r="B75" s="1" t="s">
        <v>984</v>
      </c>
      <c r="C75" s="1" t="s">
        <v>162</v>
      </c>
      <c r="F75" s="1" t="s">
        <v>1245</v>
      </c>
      <c r="G75" s="1" t="s">
        <v>175</v>
      </c>
      <c r="H75" s="1" t="s">
        <v>1174</v>
      </c>
      <c r="I75" s="1" t="s">
        <v>1272</v>
      </c>
      <c r="J75" s="59">
        <v>70</v>
      </c>
      <c r="K75" s="85">
        <f t="array" ref="K75">IFERROR(INDEX(Grille_Tarifs_Modulable!$B$2:$B$204,MATCH(Tableau1[[#This Row],[Designation]]&amp;Tableau1[[#This Row],[CL]],Grille_Tarifs_Modulable!$C$2:$C$204&amp;Grille_Tarifs_Modulable!$F$2:$F$204,0)),0)</f>
        <v>4067700013859</v>
      </c>
      <c r="L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5" s="1">
        <v>60</v>
      </c>
      <c r="O75" s="60">
        <f>Tableau1[[#This Row],[Prix_Unit_HT]]*Tableau1[[#This Row],[Qte_commande]]</f>
        <v>751.95380999999986</v>
      </c>
      <c r="P75" s="60">
        <f>Tableau1[[#This Row],[Prix_Unit_TTC]]*Tableau1[[#This Row],[Qte_commande]]</f>
        <v>902.34457199999986</v>
      </c>
      <c r="Q75" s="1">
        <v>60</v>
      </c>
      <c r="R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6" spans="1:18" ht="12.75" x14ac:dyDescent="0.2">
      <c r="A76" s="2">
        <v>42475</v>
      </c>
      <c r="B76" s="1" t="s">
        <v>984</v>
      </c>
      <c r="C76" s="1" t="s">
        <v>162</v>
      </c>
      <c r="F76" s="1" t="s">
        <v>1245</v>
      </c>
      <c r="G76" s="1" t="s">
        <v>175</v>
      </c>
      <c r="H76" s="1" t="s">
        <v>1174</v>
      </c>
      <c r="I76" s="1" t="s">
        <v>1272</v>
      </c>
      <c r="J76" s="59">
        <v>100</v>
      </c>
      <c r="K76" s="85">
        <f t="array" ref="K76">IFERROR(INDEX(Grille_Tarifs_Modulable!$B$2:$B$204,MATCH(Tableau1[[#This Row],[Designation]]&amp;Tableau1[[#This Row],[CL]],Grille_Tarifs_Modulable!$C$2:$C$204&amp;Grille_Tarifs_Modulable!$F$2:$F$204,0)),0)</f>
        <v>4067700013842</v>
      </c>
      <c r="L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6" s="1">
        <v>180</v>
      </c>
      <c r="O76" s="60">
        <f>Tableau1[[#This Row],[Prix_Unit_HT]]*Tableau1[[#This Row],[Qte_commande]]</f>
        <v>3078.1448999999998</v>
      </c>
      <c r="P76" s="60">
        <f>Tableau1[[#This Row],[Prix_Unit_TTC]]*Tableau1[[#This Row],[Qte_commande]]</f>
        <v>3693.7738799999997</v>
      </c>
      <c r="Q76" s="1">
        <v>257.14</v>
      </c>
      <c r="R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77" spans="1:18" ht="12.75" x14ac:dyDescent="0.2">
      <c r="A77" s="2">
        <v>42479</v>
      </c>
      <c r="B77" s="1" t="s">
        <v>1059</v>
      </c>
      <c r="C77" s="1" t="s">
        <v>325</v>
      </c>
      <c r="F77" s="1" t="s">
        <v>1162</v>
      </c>
      <c r="G77" s="1" t="s">
        <v>11</v>
      </c>
      <c r="H77" s="1" t="s">
        <v>1296</v>
      </c>
      <c r="I77" s="1" t="s">
        <v>1274</v>
      </c>
      <c r="J77" s="109">
        <v>3</v>
      </c>
      <c r="K77" s="85">
        <f t="array" ref="K77">IFERROR(INDEX(Grille_Tarifs_Modulable!$B$2:$B$204,MATCH(Tableau1[[#This Row],[Designation]]&amp;Tableau1[[#This Row],[CL]],Grille_Tarifs_Modulable!$C$2:$C$204&amp;Grille_Tarifs_Modulable!$F$2:$F$204,0)),0)</f>
        <v>121</v>
      </c>
      <c r="L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7" s="60">
        <f>IF(Tableau1[[#This Row],[Prix_Unit_HT]]=0,0,Tableau1[[#This Row],[Prix_Unit_HT]]+(Tableau1[[#This Row],[Prix_Unit_HT]]*VLOOKUP(Tableau1[[#This Row],[EAN]],Grille_Tarifs_Modulable!$B$10:$Q$204,16,FALSE)))</f>
        <v>358.8</v>
      </c>
      <c r="N77" s="1">
        <v>1</v>
      </c>
      <c r="O77" s="60">
        <f>Tableau1[[#This Row],[Prix_Unit_HT]]*Tableau1[[#This Row],[Qte_commande]]</f>
        <v>299</v>
      </c>
      <c r="P77" s="60">
        <f>Tableau1[[#This Row],[Prix_Unit_TTC]]*Tableau1[[#This Row],[Qte_commande]]</f>
        <v>358.8</v>
      </c>
      <c r="Q77" s="1">
        <v>1</v>
      </c>
      <c r="R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8" spans="1:18" ht="12.75" x14ac:dyDescent="0.2">
      <c r="A78" s="2">
        <v>42479</v>
      </c>
      <c r="B78" s="1" t="s">
        <v>1060</v>
      </c>
      <c r="C78" s="1" t="s">
        <v>471</v>
      </c>
      <c r="F78" s="1" t="s">
        <v>1162</v>
      </c>
      <c r="G78" s="1" t="s">
        <v>284</v>
      </c>
      <c r="H78" s="1" t="s">
        <v>1296</v>
      </c>
      <c r="I78" s="1" t="s">
        <v>1274</v>
      </c>
      <c r="J78" s="109">
        <v>3</v>
      </c>
      <c r="K78" s="85">
        <f t="array" ref="K78">IFERROR(INDEX(Grille_Tarifs_Modulable!$B$2:$B$204,MATCH(Tableau1[[#This Row],[Designation]]&amp;Tableau1[[#This Row],[CL]],Grille_Tarifs_Modulable!$C$2:$C$204&amp;Grille_Tarifs_Modulable!$F$2:$F$204,0)),0)</f>
        <v>121</v>
      </c>
      <c r="L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8" s="60">
        <f>IF(Tableau1[[#This Row],[Prix_Unit_HT]]=0,0,Tableau1[[#This Row],[Prix_Unit_HT]]+(Tableau1[[#This Row],[Prix_Unit_HT]]*VLOOKUP(Tableau1[[#This Row],[EAN]],Grille_Tarifs_Modulable!$B$10:$Q$204,16,FALSE)))</f>
        <v>358.8</v>
      </c>
      <c r="N78" s="1">
        <v>1</v>
      </c>
      <c r="O78" s="60">
        <f>Tableau1[[#This Row],[Prix_Unit_HT]]*Tableau1[[#This Row],[Qte_commande]]</f>
        <v>299</v>
      </c>
      <c r="P78" s="60">
        <f>Tableau1[[#This Row],[Prix_Unit_TTC]]*Tableau1[[#This Row],[Qte_commande]]</f>
        <v>358.8</v>
      </c>
      <c r="Q78" s="1">
        <v>1</v>
      </c>
      <c r="R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9" spans="1:18" ht="12.75" x14ac:dyDescent="0.2">
      <c r="A79" s="2">
        <v>42479</v>
      </c>
      <c r="B79" s="1" t="s">
        <v>1061</v>
      </c>
      <c r="C79" s="1" t="s">
        <v>1062</v>
      </c>
      <c r="F79" s="1" t="s">
        <v>1162</v>
      </c>
      <c r="G79" s="1" t="s">
        <v>1063</v>
      </c>
      <c r="H79" s="1" t="s">
        <v>1296</v>
      </c>
      <c r="I79" s="1" t="s">
        <v>1274</v>
      </c>
      <c r="J79" s="109">
        <v>3</v>
      </c>
      <c r="K79" s="85">
        <f t="array" ref="K79">IFERROR(INDEX(Grille_Tarifs_Modulable!$B$2:$B$204,MATCH(Tableau1[[#This Row],[Designation]]&amp;Tableau1[[#This Row],[CL]],Grille_Tarifs_Modulable!$C$2:$C$204&amp;Grille_Tarifs_Modulable!$F$2:$F$204,0)),0)</f>
        <v>121</v>
      </c>
      <c r="L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" s="60">
        <f>IF(Tableau1[[#This Row],[Prix_Unit_HT]]=0,0,Tableau1[[#This Row],[Prix_Unit_HT]]+(Tableau1[[#This Row],[Prix_Unit_HT]]*VLOOKUP(Tableau1[[#This Row],[EAN]],Grille_Tarifs_Modulable!$B$10:$Q$204,16,FALSE)))</f>
        <v>358.8</v>
      </c>
      <c r="N79" s="1">
        <v>1</v>
      </c>
      <c r="O79" s="60">
        <f>Tableau1[[#This Row],[Prix_Unit_HT]]*Tableau1[[#This Row],[Qte_commande]]</f>
        <v>299</v>
      </c>
      <c r="P79" s="60">
        <f>Tableau1[[#This Row],[Prix_Unit_TTC]]*Tableau1[[#This Row],[Qte_commande]]</f>
        <v>358.8</v>
      </c>
      <c r="Q79" s="1">
        <v>1</v>
      </c>
      <c r="R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" spans="1:18" ht="12.75" x14ac:dyDescent="0.2">
      <c r="A80" s="2">
        <v>42492</v>
      </c>
      <c r="B80" s="1" t="s">
        <v>1029</v>
      </c>
      <c r="C80" s="1" t="s">
        <v>913</v>
      </c>
      <c r="E80" s="1" t="s">
        <v>1247</v>
      </c>
      <c r="F80" s="1" t="s">
        <v>1162</v>
      </c>
      <c r="G80" s="1" t="s">
        <v>11</v>
      </c>
      <c r="H80" s="1" t="s">
        <v>1242</v>
      </c>
      <c r="I80" s="7" t="s">
        <v>1272</v>
      </c>
      <c r="J80" s="59">
        <v>70</v>
      </c>
      <c r="K80" s="85">
        <f t="array" ref="K80">IFERROR(INDEX(Grille_Tarifs_Modulable!$B$2:$B$204,MATCH(Tableau1[[#This Row],[Designation]]&amp;Tableau1[[#This Row],[CL]],Grille_Tarifs_Modulable!$C$2:$C$204&amp;Grille_Tarifs_Modulable!$F$2:$F$204,0)),0)</f>
        <v>4055800060200</v>
      </c>
      <c r="L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80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80" s="1">
        <v>6</v>
      </c>
      <c r="O80" s="60">
        <f>Tableau1[[#This Row],[Prix_Unit_HT]]*Tableau1[[#This Row],[Qte_commande]]</f>
        <v>111.53186400000001</v>
      </c>
      <c r="P80" s="60">
        <f>Tableau1[[#This Row],[Prix_Unit_TTC]]*Tableau1[[#This Row],[Qte_commande]]</f>
        <v>133.8382368</v>
      </c>
      <c r="Q80" s="1">
        <v>6</v>
      </c>
      <c r="R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" spans="1:18" ht="12.75" x14ac:dyDescent="0.2">
      <c r="A81" s="2">
        <v>42492</v>
      </c>
      <c r="B81" s="1" t="s">
        <v>1022</v>
      </c>
      <c r="C81" s="7" t="s">
        <v>1249</v>
      </c>
      <c r="D81" s="7"/>
      <c r="E81" s="1" t="s">
        <v>1252</v>
      </c>
      <c r="F81" s="1" t="s">
        <v>1162</v>
      </c>
      <c r="G81" s="1" t="s">
        <v>750</v>
      </c>
      <c r="H81" s="1" t="s">
        <v>1174</v>
      </c>
      <c r="I81" s="1" t="s">
        <v>1272</v>
      </c>
      <c r="J81" s="59">
        <v>175</v>
      </c>
      <c r="K81" s="85">
        <f t="array" ref="K81">IFERROR(INDEX(Grille_Tarifs_Modulable!$B$2:$B$204,MATCH(Tableau1[[#This Row],[Designation]]&amp;Tableau1[[#This Row],[CL]],Grille_Tarifs_Modulable!$C$2:$C$204&amp;Grille_Tarifs_Modulable!$F$2:$F$204,0)),0)</f>
        <v>4067700013835</v>
      </c>
      <c r="L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1" s="1">
        <v>36</v>
      </c>
      <c r="O81" s="60">
        <f>Tableau1[[#This Row],[Prix_Unit_HT]]*Tableau1[[#This Row],[Qte_commande]]</f>
        <v>1161.5907149999998</v>
      </c>
      <c r="P81" s="60">
        <f>Tableau1[[#This Row],[Prix_Unit_TTC]]*Tableau1[[#This Row],[Qte_commande]]</f>
        <v>1393.908858</v>
      </c>
      <c r="Q81" s="1">
        <v>90</v>
      </c>
      <c r="R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82" spans="1:18" ht="12.75" x14ac:dyDescent="0.2">
      <c r="A82" s="2">
        <v>42492</v>
      </c>
      <c r="B82" s="1" t="s">
        <v>1029</v>
      </c>
      <c r="C82" s="1" t="s">
        <v>913</v>
      </c>
      <c r="E82" s="1" t="s">
        <v>1247</v>
      </c>
      <c r="F82" s="1" t="s">
        <v>1162</v>
      </c>
      <c r="G82" s="1" t="s">
        <v>11</v>
      </c>
      <c r="H82" s="1" t="s">
        <v>1295</v>
      </c>
      <c r="I82" s="1" t="s">
        <v>1273</v>
      </c>
      <c r="J82" s="59">
        <v>50</v>
      </c>
      <c r="K82" s="85">
        <f t="array" ref="K82">IFERROR(INDEX(Grille_Tarifs_Modulable!$B$2:$B$204,MATCH(Tableau1[[#This Row],[Designation]]&amp;Tableau1[[#This Row],[CL]],Grille_Tarifs_Modulable!$C$2:$C$204&amp;Grille_Tarifs_Modulable!$F$2:$F$204,0)),0)</f>
        <v>4260310553382</v>
      </c>
      <c r="L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8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82" s="1">
        <v>40</v>
      </c>
      <c r="O82" s="60">
        <f>Tableau1[[#This Row],[Prix_Unit_HT]]*Tableau1[[#This Row],[Qte_commande]]</f>
        <v>44</v>
      </c>
      <c r="P82" s="60">
        <f>Tableau1[[#This Row],[Prix_Unit_TTC]]*Tableau1[[#This Row],[Qte_commande]]</f>
        <v>46.42</v>
      </c>
      <c r="Q82" s="1">
        <v>28.57</v>
      </c>
      <c r="R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83" spans="1:18" ht="12.75" x14ac:dyDescent="0.2">
      <c r="A83" s="2">
        <v>42492</v>
      </c>
      <c r="B83" s="1" t="s">
        <v>1029</v>
      </c>
      <c r="C83" s="1" t="s">
        <v>913</v>
      </c>
      <c r="E83" s="1" t="s">
        <v>1247</v>
      </c>
      <c r="F83" s="1" t="s">
        <v>1162</v>
      </c>
      <c r="G83" s="1" t="s">
        <v>11</v>
      </c>
      <c r="H83" s="1" t="s">
        <v>1186</v>
      </c>
      <c r="I83" s="1" t="s">
        <v>1272</v>
      </c>
      <c r="J83" s="59">
        <v>70</v>
      </c>
      <c r="K83" s="85">
        <f t="array" ref="K83">IFERROR(INDEX(Grille_Tarifs_Modulable!$B$2:$B$204,MATCH(Tableau1[[#This Row],[Designation]]&amp;Tableau1[[#This Row],[CL]],Grille_Tarifs_Modulable!$C$2:$C$204&amp;Grille_Tarifs_Modulable!$F$2:$F$204,0)),0)</f>
        <v>3257150101904</v>
      </c>
      <c r="L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3" s="1">
        <v>6</v>
      </c>
      <c r="O83" s="60">
        <f>Tableau1[[#This Row],[Prix_Unit_HT]]*Tableau1[[#This Row],[Qte_commande]]</f>
        <v>111.03889800000002</v>
      </c>
      <c r="P83" s="60">
        <f>Tableau1[[#This Row],[Prix_Unit_TTC]]*Tableau1[[#This Row],[Qte_commande]]</f>
        <v>133.2466776</v>
      </c>
      <c r="Q83" s="1">
        <v>6</v>
      </c>
      <c r="R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4" spans="1:18" ht="12.75" x14ac:dyDescent="0.2">
      <c r="A84" s="2">
        <v>42492</v>
      </c>
      <c r="B84" s="1" t="s">
        <v>1029</v>
      </c>
      <c r="C84" s="1" t="s">
        <v>913</v>
      </c>
      <c r="E84" s="1" t="s">
        <v>1247</v>
      </c>
      <c r="F84" s="1" t="s">
        <v>1162</v>
      </c>
      <c r="G84" s="1" t="s">
        <v>11</v>
      </c>
      <c r="H84" s="7" t="s">
        <v>1192</v>
      </c>
      <c r="I84" s="1" t="s">
        <v>1272</v>
      </c>
      <c r="J84" s="59">
        <v>70</v>
      </c>
      <c r="K84" s="85">
        <f t="array" ref="K84">IFERROR(INDEX(Grille_Tarifs_Modulable!$B$2:$B$204,MATCH(Tableau1[[#This Row],[Designation]]&amp;Tableau1[[#This Row],[CL]],Grille_Tarifs_Modulable!$C$2:$C$204&amp;Grille_Tarifs_Modulable!$F$2:$F$204,0)),0)</f>
        <v>3257150100167</v>
      </c>
      <c r="L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84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84" s="1">
        <v>6</v>
      </c>
      <c r="O84" s="60">
        <f>Tableau1[[#This Row],[Prix_Unit_HT]]*Tableau1[[#This Row],[Qte_commande]]</f>
        <v>179.69186400000001</v>
      </c>
      <c r="P84" s="60">
        <f>Tableau1[[#This Row],[Prix_Unit_TTC]]*Tableau1[[#This Row],[Qte_commande]]</f>
        <v>215.63023680000003</v>
      </c>
      <c r="Q84" s="1">
        <v>6</v>
      </c>
      <c r="R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5" spans="1:18" ht="12.75" x14ac:dyDescent="0.2">
      <c r="A85" s="2">
        <v>42492</v>
      </c>
      <c r="B85" s="1" t="s">
        <v>1029</v>
      </c>
      <c r="C85" s="1" t="s">
        <v>913</v>
      </c>
      <c r="E85" s="1" t="s">
        <v>1247</v>
      </c>
      <c r="F85" s="1" t="s">
        <v>1162</v>
      </c>
      <c r="G85" s="1" t="s">
        <v>11</v>
      </c>
      <c r="H85" s="1" t="s">
        <v>1187</v>
      </c>
      <c r="I85" s="1" t="s">
        <v>1272</v>
      </c>
      <c r="J85" s="59">
        <v>70</v>
      </c>
      <c r="K85" s="85">
        <f t="array" ref="K85">IFERROR(INDEX(Grille_Tarifs_Modulable!$B$2:$B$204,MATCH(Tableau1[[#This Row],[Designation]]&amp;Tableau1[[#This Row],[CL]],Grille_Tarifs_Modulable!$C$2:$C$204&amp;Grille_Tarifs_Modulable!$F$2:$F$204,0)),0)</f>
        <v>3257150102017</v>
      </c>
      <c r="L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5" s="1">
        <v>6</v>
      </c>
      <c r="O85" s="60">
        <f>Tableau1[[#This Row],[Prix_Unit_HT]]*Tableau1[[#This Row],[Qte_commande]]</f>
        <v>101.12593200000001</v>
      </c>
      <c r="P85" s="60">
        <f>Tableau1[[#This Row],[Prix_Unit_TTC]]*Tableau1[[#This Row],[Qte_commande]]</f>
        <v>121.35111839999999</v>
      </c>
      <c r="Q85" s="1">
        <v>6</v>
      </c>
      <c r="R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6" spans="1:18" ht="12.75" x14ac:dyDescent="0.2">
      <c r="A86" s="2">
        <v>42492</v>
      </c>
      <c r="B86" s="1" t="s">
        <v>1029</v>
      </c>
      <c r="C86" s="1" t="s">
        <v>913</v>
      </c>
      <c r="E86" s="1" t="s">
        <v>1247</v>
      </c>
      <c r="F86" s="1" t="s">
        <v>1162</v>
      </c>
      <c r="G86" s="1" t="s">
        <v>11</v>
      </c>
      <c r="H86" s="1" t="s">
        <v>1216</v>
      </c>
      <c r="I86" s="1" t="s">
        <v>1272</v>
      </c>
      <c r="J86" s="59">
        <v>70</v>
      </c>
      <c r="K86" s="85">
        <f t="array" ref="K86">IFERROR(INDEX(Grille_Tarifs_Modulable!$B$2:$B$204,MATCH(Tableau1[[#This Row],[Designation]]&amp;Tableau1[[#This Row],[CL]],Grille_Tarifs_Modulable!$C$2:$C$204&amp;Grille_Tarifs_Modulable!$F$2:$F$204,0)),0)</f>
        <v>8500000917015</v>
      </c>
      <c r="L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86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86" s="1">
        <v>6</v>
      </c>
      <c r="O86" s="60">
        <f>Tableau1[[#This Row],[Prix_Unit_HT]]*Tableau1[[#This Row],[Qte_commande]]</f>
        <v>76.429270799999998</v>
      </c>
      <c r="P86" s="60">
        <f>Tableau1[[#This Row],[Prix_Unit_TTC]]*Tableau1[[#This Row],[Qte_commande]]</f>
        <v>91.715124959999997</v>
      </c>
      <c r="Q86" s="1">
        <v>6</v>
      </c>
      <c r="R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7" spans="1:18" ht="12.75" x14ac:dyDescent="0.2">
      <c r="A87" s="2">
        <v>42492</v>
      </c>
      <c r="B87" s="1" t="s">
        <v>1029</v>
      </c>
      <c r="C87" s="1" t="s">
        <v>913</v>
      </c>
      <c r="E87" s="1" t="s">
        <v>1247</v>
      </c>
      <c r="F87" s="1" t="s">
        <v>1162</v>
      </c>
      <c r="G87" s="1" t="s">
        <v>11</v>
      </c>
      <c r="H87" s="1" t="s">
        <v>1215</v>
      </c>
      <c r="I87" s="1" t="s">
        <v>1272</v>
      </c>
      <c r="J87" s="59">
        <v>70</v>
      </c>
      <c r="K87" s="85">
        <f t="array" ref="K87">IFERROR(INDEX(Grille_Tarifs_Modulable!$B$2:$B$204,MATCH(Tableau1[[#This Row],[Designation]]&amp;Tableau1[[#This Row],[CL]],Grille_Tarifs_Modulable!$C$2:$C$204&amp;Grille_Tarifs_Modulable!$F$2:$F$204,0)),0)</f>
        <v>8500000917008</v>
      </c>
      <c r="L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87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87" s="1">
        <v>6</v>
      </c>
      <c r="O87" s="60">
        <f>Tableau1[[#This Row],[Prix_Unit_HT]]*Tableau1[[#This Row],[Qte_commande]]</f>
        <v>69.169270800000007</v>
      </c>
      <c r="P87" s="60">
        <f>Tableau1[[#This Row],[Prix_Unit_TTC]]*Tableau1[[#This Row],[Qte_commande]]</f>
        <v>83.003124960000008</v>
      </c>
      <c r="Q87" s="1">
        <v>6</v>
      </c>
      <c r="R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8" spans="1:18" ht="12.75" x14ac:dyDescent="0.2">
      <c r="A88" s="2">
        <v>42492</v>
      </c>
      <c r="B88" s="1" t="s">
        <v>1029</v>
      </c>
      <c r="C88" s="1" t="s">
        <v>913</v>
      </c>
      <c r="E88" s="1" t="s">
        <v>1247</v>
      </c>
      <c r="F88" s="1" t="s">
        <v>1162</v>
      </c>
      <c r="G88" s="1" t="s">
        <v>11</v>
      </c>
      <c r="H88" s="1" t="s">
        <v>1243</v>
      </c>
      <c r="I88" s="1" t="s">
        <v>1272</v>
      </c>
      <c r="J88" s="59">
        <v>70</v>
      </c>
      <c r="K88" s="85">
        <f t="array" ref="K88">IFERROR(INDEX(Grille_Tarifs_Modulable!$B$2:$B$204,MATCH(Tableau1[[#This Row],[Designation]]&amp;Tableau1[[#This Row],[CL]],Grille_Tarifs_Modulable!$C$2:$C$204&amp;Grille_Tarifs_Modulable!$F$2:$F$204,0)),0)</f>
        <v>3257150688009</v>
      </c>
      <c r="L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88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88" s="1">
        <v>12</v>
      </c>
      <c r="O88" s="60">
        <f>Tableau1[[#This Row],[Prix_Unit_HT]]*Tableau1[[#This Row],[Qte_commande]]</f>
        <v>174.2029824</v>
      </c>
      <c r="P88" s="60">
        <f>Tableau1[[#This Row],[Prix_Unit_TTC]]*Tableau1[[#This Row],[Qte_commande]]</f>
        <v>209.04357888000001</v>
      </c>
      <c r="Q88" s="1">
        <v>12</v>
      </c>
      <c r="R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9" spans="1:18" ht="12.75" x14ac:dyDescent="0.2">
      <c r="A89" s="2">
        <v>42492</v>
      </c>
      <c r="B89" s="1" t="s">
        <v>1029</v>
      </c>
      <c r="C89" s="1" t="s">
        <v>913</v>
      </c>
      <c r="E89" s="1" t="s">
        <v>1247</v>
      </c>
      <c r="F89" s="1" t="s">
        <v>1162</v>
      </c>
      <c r="G89" s="1" t="s">
        <v>11</v>
      </c>
      <c r="H89" s="1" t="s">
        <v>639</v>
      </c>
      <c r="I89" s="1" t="s">
        <v>1272</v>
      </c>
      <c r="J89" s="59">
        <v>70</v>
      </c>
      <c r="K89" s="85">
        <f t="array" ref="K89">IFERROR(INDEX(Grille_Tarifs_Modulable!$B$2:$B$204,MATCH(Tableau1[[#This Row],[Designation]]&amp;Tableau1[[#This Row],[CL]],Grille_Tarifs_Modulable!$C$2:$C$204&amp;Grille_Tarifs_Modulable!$F$2:$F$204,0)),0)</f>
        <v>0</v>
      </c>
      <c r="L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9" s="60">
        <f>IF(Tableau1[[#This Row],[Prix_Unit_HT]]=0,0,Tableau1[[#This Row],[Prix_Unit_HT]]+(Tableau1[[#This Row],[Prix_Unit_HT]]*VLOOKUP(Tableau1[[#This Row],[EAN]],Grille_Tarifs_Modulable!$B$10:$Q$204,16,FALSE)))</f>
        <v>0</v>
      </c>
      <c r="N89" s="1">
        <v>12</v>
      </c>
      <c r="O89" s="60">
        <f>Tableau1[[#This Row],[Prix_Unit_HT]]*Tableau1[[#This Row],[Qte_commande]]</f>
        <v>0</v>
      </c>
      <c r="P89" s="60">
        <f>Tableau1[[#This Row],[Prix_Unit_TTC]]*Tableau1[[#This Row],[Qte_commande]]</f>
        <v>0</v>
      </c>
      <c r="Q89" s="1">
        <v>12</v>
      </c>
      <c r="R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90" spans="1:18" ht="12.75" x14ac:dyDescent="0.2">
      <c r="A90" s="2">
        <v>42493</v>
      </c>
      <c r="B90" s="1" t="s">
        <v>967</v>
      </c>
      <c r="C90" s="1" t="s">
        <v>157</v>
      </c>
      <c r="F90" s="1" t="s">
        <v>1245</v>
      </c>
      <c r="G90" s="1" t="s">
        <v>159</v>
      </c>
      <c r="H90" s="1" t="s">
        <v>1174</v>
      </c>
      <c r="I90" s="1" t="s">
        <v>1272</v>
      </c>
      <c r="J90" s="59">
        <v>100</v>
      </c>
      <c r="K90" s="85">
        <f t="array" ref="K90">IFERROR(INDEX(Grille_Tarifs_Modulable!$B$2:$B$204,MATCH(Tableau1[[#This Row],[Designation]]&amp;Tableau1[[#This Row],[CL]],Grille_Tarifs_Modulable!$C$2:$C$204&amp;Grille_Tarifs_Modulable!$F$2:$F$204,0)),0)</f>
        <v>4067700013842</v>
      </c>
      <c r="L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" s="1">
        <v>150</v>
      </c>
      <c r="O90" s="60">
        <f>Tableau1[[#This Row],[Prix_Unit_HT]]*Tableau1[[#This Row],[Qte_commande]]</f>
        <v>2565.1207499999996</v>
      </c>
      <c r="P90" s="60">
        <f>Tableau1[[#This Row],[Prix_Unit_TTC]]*Tableau1[[#This Row],[Qte_commande]]</f>
        <v>3078.1448999999998</v>
      </c>
      <c r="Q90" s="1">
        <v>214.29</v>
      </c>
      <c r="R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91" spans="1:18" ht="12.75" x14ac:dyDescent="0.2">
      <c r="A91" s="2">
        <v>42493</v>
      </c>
      <c r="B91" s="1" t="s">
        <v>967</v>
      </c>
      <c r="C91" s="1" t="s">
        <v>157</v>
      </c>
      <c r="F91" s="1" t="s">
        <v>1245</v>
      </c>
      <c r="G91" s="1" t="s">
        <v>159</v>
      </c>
      <c r="H91" s="1" t="s">
        <v>1186</v>
      </c>
      <c r="I91" s="1" t="s">
        <v>1272</v>
      </c>
      <c r="J91" s="59">
        <v>70</v>
      </c>
      <c r="K91" s="85">
        <f t="array" ref="K91">IFERROR(INDEX(Grille_Tarifs_Modulable!$B$2:$B$204,MATCH(Tableau1[[#This Row],[Designation]]&amp;Tableau1[[#This Row],[CL]],Grille_Tarifs_Modulable!$C$2:$C$204&amp;Grille_Tarifs_Modulable!$F$2:$F$204,0)),0)</f>
        <v>3257150101904</v>
      </c>
      <c r="L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1" s="1">
        <v>1</v>
      </c>
      <c r="O91" s="60">
        <f>Tableau1[[#This Row],[Prix_Unit_HT]]*Tableau1[[#This Row],[Qte_commande]]</f>
        <v>16.346482999999999</v>
      </c>
      <c r="P91" s="60">
        <f>Tableau1[[#This Row],[Prix_Unit_TTC]]*Tableau1[[#This Row],[Qte_commande]]</f>
        <v>19.6157796</v>
      </c>
      <c r="Q91" s="1">
        <v>1</v>
      </c>
      <c r="R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2" spans="1:18" ht="12.75" x14ac:dyDescent="0.2">
      <c r="A92" s="2">
        <v>42493</v>
      </c>
      <c r="B92" s="1" t="s">
        <v>967</v>
      </c>
      <c r="C92" s="1" t="s">
        <v>157</v>
      </c>
      <c r="F92" s="1" t="s">
        <v>1245</v>
      </c>
      <c r="G92" s="1" t="s">
        <v>159</v>
      </c>
      <c r="H92" s="7" t="s">
        <v>1188</v>
      </c>
      <c r="I92" s="1" t="s">
        <v>1272</v>
      </c>
      <c r="J92" s="59">
        <v>70</v>
      </c>
      <c r="K92" s="85">
        <f t="array" ref="K92">IFERROR(INDEX(Grille_Tarifs_Modulable!$B$2:$B$204,MATCH(Tableau1[[#This Row],[Designation]]&amp;Tableau1[[#This Row],[CL]],Grille_Tarifs_Modulable!$C$2:$C$204&amp;Grille_Tarifs_Modulable!$F$2:$F$204,0)),0)</f>
        <v>3257150100228</v>
      </c>
      <c r="L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" s="1">
        <v>1</v>
      </c>
      <c r="O92" s="60">
        <f>Tableau1[[#This Row],[Prix_Unit_HT]]*Tableau1[[#This Row],[Qte_commande]]</f>
        <v>19.998643999999999</v>
      </c>
      <c r="P92" s="60">
        <f>Tableau1[[#This Row],[Prix_Unit_TTC]]*Tableau1[[#This Row],[Qte_commande]]</f>
        <v>23.998372799999999</v>
      </c>
      <c r="Q92" s="1">
        <v>1</v>
      </c>
      <c r="R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3" spans="1:18" ht="12.75" x14ac:dyDescent="0.2">
      <c r="A93" s="2">
        <v>42493</v>
      </c>
      <c r="B93" s="1" t="s">
        <v>967</v>
      </c>
      <c r="C93" s="1" t="s">
        <v>157</v>
      </c>
      <c r="F93" s="1" t="s">
        <v>1245</v>
      </c>
      <c r="G93" s="1" t="s">
        <v>159</v>
      </c>
      <c r="H93" s="1" t="s">
        <v>1187</v>
      </c>
      <c r="I93" s="1" t="s">
        <v>1272</v>
      </c>
      <c r="J93" s="59">
        <v>70</v>
      </c>
      <c r="K93" s="85">
        <f t="array" ref="K93">IFERROR(INDEX(Grille_Tarifs_Modulable!$B$2:$B$204,MATCH(Tableau1[[#This Row],[Designation]]&amp;Tableau1[[#This Row],[CL]],Grille_Tarifs_Modulable!$C$2:$C$204&amp;Grille_Tarifs_Modulable!$F$2:$F$204,0)),0)</f>
        <v>3257150102017</v>
      </c>
      <c r="L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3" s="1">
        <v>1</v>
      </c>
      <c r="O93" s="60">
        <f>Tableau1[[#This Row],[Prix_Unit_HT]]*Tableau1[[#This Row],[Qte_commande]]</f>
        <v>14.694322</v>
      </c>
      <c r="P93" s="60">
        <f>Tableau1[[#This Row],[Prix_Unit_TTC]]*Tableau1[[#This Row],[Qte_commande]]</f>
        <v>17.6331864</v>
      </c>
      <c r="Q93" s="1">
        <v>1</v>
      </c>
      <c r="R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4" spans="1:18" ht="12.75" x14ac:dyDescent="0.2">
      <c r="A94" s="2">
        <v>42500</v>
      </c>
      <c r="B94" s="1" t="s">
        <v>985</v>
      </c>
      <c r="C94" s="1" t="s">
        <v>225</v>
      </c>
      <c r="F94" s="1" t="s">
        <v>1245</v>
      </c>
      <c r="G94" s="1" t="s">
        <v>227</v>
      </c>
      <c r="H94" s="1" t="s">
        <v>1174</v>
      </c>
      <c r="I94" s="1" t="s">
        <v>1272</v>
      </c>
      <c r="J94" s="59">
        <v>70</v>
      </c>
      <c r="K94" s="85">
        <f t="array" ref="K94">IFERROR(INDEX(Grille_Tarifs_Modulable!$B$2:$B$204,MATCH(Tableau1[[#This Row],[Designation]]&amp;Tableau1[[#This Row],[CL]],Grille_Tarifs_Modulable!$C$2:$C$204&amp;Grille_Tarifs_Modulable!$F$2:$F$204,0)),0)</f>
        <v>4067700013859</v>
      </c>
      <c r="L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4" s="1">
        <v>150</v>
      </c>
      <c r="O94" s="60">
        <f>Tableau1[[#This Row],[Prix_Unit_HT]]*Tableau1[[#This Row],[Qte_commande]]</f>
        <v>1879.8845249999997</v>
      </c>
      <c r="P94" s="60">
        <f>Tableau1[[#This Row],[Prix_Unit_TTC]]*Tableau1[[#This Row],[Qte_commande]]</f>
        <v>2255.8614299999999</v>
      </c>
      <c r="Q94" s="1">
        <v>150</v>
      </c>
      <c r="R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5" spans="1:18" ht="12.75" x14ac:dyDescent="0.2">
      <c r="A95" s="2">
        <v>42500</v>
      </c>
      <c r="B95" s="1" t="s">
        <v>1039</v>
      </c>
      <c r="C95" s="1" t="s">
        <v>18</v>
      </c>
      <c r="F95" s="1" t="s">
        <v>1245</v>
      </c>
      <c r="G95" s="1" t="s">
        <v>20</v>
      </c>
      <c r="H95" s="1" t="s">
        <v>1216</v>
      </c>
      <c r="I95" s="1" t="s">
        <v>1272</v>
      </c>
      <c r="J95" s="59">
        <v>100</v>
      </c>
      <c r="K95" s="85">
        <f t="array" ref="K95">IFERROR(INDEX(Grille_Tarifs_Modulable!$B$2:$B$204,MATCH(Tableau1[[#This Row],[Designation]]&amp;Tableau1[[#This Row],[CL]],Grille_Tarifs_Modulable!$C$2:$C$204&amp;Grille_Tarifs_Modulable!$F$2:$F$204,0)),0)</f>
        <v>3257150410167</v>
      </c>
      <c r="L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5" s="1">
        <v>48</v>
      </c>
      <c r="O95" s="60">
        <f>Tableau1[[#This Row],[Prix_Unit_HT]]*Tableau1[[#This Row],[Qte_commande]]</f>
        <v>757.38595199999997</v>
      </c>
      <c r="P95" s="60">
        <f>Tableau1[[#This Row],[Prix_Unit_TTC]]*Tableau1[[#This Row],[Qte_commande]]</f>
        <v>908.86314240000002</v>
      </c>
      <c r="Q95" s="1">
        <v>68.569999999999993</v>
      </c>
      <c r="R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6" spans="1:18" ht="12.75" x14ac:dyDescent="0.2">
      <c r="A96" s="2">
        <v>42508</v>
      </c>
      <c r="B96" s="1" t="s">
        <v>1010</v>
      </c>
      <c r="C96" s="1" t="s">
        <v>6</v>
      </c>
      <c r="F96" s="1" t="s">
        <v>1245</v>
      </c>
      <c r="G96" s="1" t="s">
        <v>8</v>
      </c>
      <c r="H96" s="1" t="s">
        <v>1242</v>
      </c>
      <c r="I96" s="7" t="s">
        <v>1272</v>
      </c>
      <c r="J96" s="59">
        <v>70</v>
      </c>
      <c r="K96" s="85">
        <f t="array" ref="K96">IFERROR(INDEX(Grille_Tarifs_Modulable!$B$2:$B$204,MATCH(Tableau1[[#This Row],[Designation]]&amp;Tableau1[[#This Row],[CL]],Grille_Tarifs_Modulable!$C$2:$C$204&amp;Grille_Tarifs_Modulable!$F$2:$F$204,0)),0)</f>
        <v>4055800060200</v>
      </c>
      <c r="L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9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96" s="1">
        <v>6</v>
      </c>
      <c r="O96" s="60">
        <f>Tableau1[[#This Row],[Prix_Unit_HT]]*Tableau1[[#This Row],[Qte_commande]]</f>
        <v>104.45186400000001</v>
      </c>
      <c r="P96" s="60">
        <f>Tableau1[[#This Row],[Prix_Unit_TTC]]*Tableau1[[#This Row],[Qte_commande]]</f>
        <v>125.34223680000001</v>
      </c>
      <c r="Q96" s="1">
        <v>6</v>
      </c>
      <c r="R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7" spans="1:18" ht="12.75" x14ac:dyDescent="0.2">
      <c r="A97" s="2">
        <v>42508</v>
      </c>
      <c r="B97" s="1" t="s">
        <v>1009</v>
      </c>
      <c r="C97" s="1" t="s">
        <v>157</v>
      </c>
      <c r="F97" s="1" t="s">
        <v>1245</v>
      </c>
      <c r="G97" s="1" t="s">
        <v>159</v>
      </c>
      <c r="H97" s="1" t="s">
        <v>1174</v>
      </c>
      <c r="I97" s="1" t="s">
        <v>1272</v>
      </c>
      <c r="J97" s="59">
        <v>100</v>
      </c>
      <c r="K97" s="85">
        <f t="array" ref="K97">IFERROR(INDEX(Grille_Tarifs_Modulable!$B$2:$B$204,MATCH(Tableau1[[#This Row],[Designation]]&amp;Tableau1[[#This Row],[CL]],Grille_Tarifs_Modulable!$C$2:$C$204&amp;Grille_Tarifs_Modulable!$F$2:$F$204,0)),0)</f>
        <v>4067700013842</v>
      </c>
      <c r="L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" s="1">
        <v>180</v>
      </c>
      <c r="O97" s="60">
        <f>Tableau1[[#This Row],[Prix_Unit_HT]]*Tableau1[[#This Row],[Qte_commande]]</f>
        <v>3078.1448999999998</v>
      </c>
      <c r="P97" s="60">
        <f>Tableau1[[#This Row],[Prix_Unit_TTC]]*Tableau1[[#This Row],[Qte_commande]]</f>
        <v>3693.7738799999997</v>
      </c>
      <c r="Q97" s="1">
        <v>257.14</v>
      </c>
      <c r="R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98" spans="1:18" ht="12.75" x14ac:dyDescent="0.2">
      <c r="A98" s="2">
        <v>42508</v>
      </c>
      <c r="B98" s="1" t="s">
        <v>1010</v>
      </c>
      <c r="C98" s="1" t="s">
        <v>6</v>
      </c>
      <c r="F98" s="1" t="s">
        <v>1245</v>
      </c>
      <c r="G98" s="1" t="s">
        <v>8</v>
      </c>
      <c r="H98" s="1" t="s">
        <v>1174</v>
      </c>
      <c r="I98" s="1" t="s">
        <v>1272</v>
      </c>
      <c r="J98" s="59">
        <v>100</v>
      </c>
      <c r="K98" s="85">
        <f t="array" ref="K98">IFERROR(INDEX(Grille_Tarifs_Modulable!$B$2:$B$204,MATCH(Tableau1[[#This Row],[Designation]]&amp;Tableau1[[#This Row],[CL]],Grille_Tarifs_Modulable!$C$2:$C$204&amp;Grille_Tarifs_Modulable!$F$2:$F$204,0)),0)</f>
        <v>4067700013842</v>
      </c>
      <c r="L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" s="1">
        <v>18</v>
      </c>
      <c r="O98" s="60">
        <f>Tableau1[[#This Row],[Prix_Unit_HT]]*Tableau1[[#This Row],[Qte_commande]]</f>
        <v>307.81448999999998</v>
      </c>
      <c r="P98" s="60">
        <f>Tableau1[[#This Row],[Prix_Unit_TTC]]*Tableau1[[#This Row],[Qte_commande]]</f>
        <v>369.37738799999994</v>
      </c>
      <c r="Q98" s="1">
        <v>25.71</v>
      </c>
      <c r="R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99" spans="1:18" ht="12.75" x14ac:dyDescent="0.2">
      <c r="A99" s="2">
        <v>42508</v>
      </c>
      <c r="B99" s="1" t="s">
        <v>1132</v>
      </c>
      <c r="C99" s="1" t="s">
        <v>61</v>
      </c>
      <c r="F99" s="1" t="s">
        <v>1245</v>
      </c>
      <c r="G99" s="1" t="s">
        <v>63</v>
      </c>
      <c r="H99" s="1" t="s">
        <v>1211</v>
      </c>
      <c r="I99" s="1" t="s">
        <v>1272</v>
      </c>
      <c r="J99" s="59">
        <v>70</v>
      </c>
      <c r="K99" s="85">
        <f t="array" ref="K99">IFERROR(INDEX(Grille_Tarifs_Modulable!$B$2:$B$204,MATCH(Tableau1[[#This Row],[Designation]]&amp;Tableau1[[#This Row],[CL]],Grille_Tarifs_Modulable!$C$2:$C$204&amp;Grille_Tarifs_Modulable!$F$2:$F$204,0)),0)</f>
        <v>8017450002104</v>
      </c>
      <c r="L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9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9" s="1">
        <v>12</v>
      </c>
      <c r="O99" s="60">
        <f>Tableau1[[#This Row],[Prix_Unit_HT]]*Tableau1[[#This Row],[Qte_commande]]</f>
        <v>171.19779599999998</v>
      </c>
      <c r="P99" s="60">
        <f>Tableau1[[#This Row],[Prix_Unit_TTC]]*Tableau1[[#This Row],[Qte_commande]]</f>
        <v>205.43735520000001</v>
      </c>
      <c r="Q99" s="1">
        <v>12</v>
      </c>
      <c r="R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0" spans="1:18" ht="12.75" x14ac:dyDescent="0.2">
      <c r="A100" s="2">
        <v>42508</v>
      </c>
      <c r="B100" s="1" t="s">
        <v>1010</v>
      </c>
      <c r="C100" s="1" t="s">
        <v>6</v>
      </c>
      <c r="F100" s="1" t="s">
        <v>1245</v>
      </c>
      <c r="G100" s="1" t="s">
        <v>8</v>
      </c>
      <c r="H100" s="1" t="s">
        <v>1295</v>
      </c>
      <c r="I100" s="1" t="s">
        <v>1273</v>
      </c>
      <c r="J100" s="59">
        <v>50</v>
      </c>
      <c r="K100" s="85">
        <f t="array" ref="K100">IFERROR(INDEX(Grille_Tarifs_Modulable!$B$2:$B$204,MATCH(Tableau1[[#This Row],[Designation]]&amp;Tableau1[[#This Row],[CL]],Grille_Tarifs_Modulable!$C$2:$C$204&amp;Grille_Tarifs_Modulable!$F$2:$F$204,0)),0)</f>
        <v>4260310553382</v>
      </c>
      <c r="L1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00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00" s="1">
        <v>40</v>
      </c>
      <c r="O100" s="60">
        <f>Tableau1[[#This Row],[Prix_Unit_HT]]*Tableau1[[#This Row],[Qte_commande]]</f>
        <v>40</v>
      </c>
      <c r="P100" s="60">
        <f>Tableau1[[#This Row],[Prix_Unit_TTC]]*Tableau1[[#This Row],[Qte_commande]]</f>
        <v>42.199999999999996</v>
      </c>
      <c r="Q100" s="1">
        <v>28.57</v>
      </c>
      <c r="R1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01" spans="1:18" ht="12.75" x14ac:dyDescent="0.2">
      <c r="A101" s="2">
        <v>42508</v>
      </c>
      <c r="B101" s="1" t="s">
        <v>1010</v>
      </c>
      <c r="C101" s="1" t="s">
        <v>6</v>
      </c>
      <c r="F101" s="1" t="s">
        <v>1245</v>
      </c>
      <c r="G101" s="1" t="s">
        <v>8</v>
      </c>
      <c r="H101" s="1" t="s">
        <v>1216</v>
      </c>
      <c r="I101" s="1" t="s">
        <v>1272</v>
      </c>
      <c r="J101" s="59">
        <v>100</v>
      </c>
      <c r="K101" s="85">
        <f t="array" ref="K101">IFERROR(INDEX(Grille_Tarifs_Modulable!$B$2:$B$204,MATCH(Tableau1[[#This Row],[Designation]]&amp;Tableau1[[#This Row],[CL]],Grille_Tarifs_Modulable!$C$2:$C$204&amp;Grille_Tarifs_Modulable!$F$2:$F$204,0)),0)</f>
        <v>3257150410167</v>
      </c>
      <c r="L1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1" s="1">
        <v>18</v>
      </c>
      <c r="O101" s="60">
        <f>Tableau1[[#This Row],[Prix_Unit_HT]]*Tableau1[[#This Row],[Qte_commande]]</f>
        <v>284.01973199999998</v>
      </c>
      <c r="P101" s="60">
        <f>Tableau1[[#This Row],[Prix_Unit_TTC]]*Tableau1[[#This Row],[Qte_commande]]</f>
        <v>340.82367840000001</v>
      </c>
      <c r="Q101" s="1">
        <v>25.71</v>
      </c>
      <c r="R1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102" spans="1:18" ht="12.75" x14ac:dyDescent="0.2">
      <c r="A102" s="2">
        <v>42508</v>
      </c>
      <c r="B102" s="1" t="s">
        <v>1132</v>
      </c>
      <c r="C102" s="1" t="s">
        <v>61</v>
      </c>
      <c r="F102" s="1" t="s">
        <v>1245</v>
      </c>
      <c r="G102" s="1" t="s">
        <v>63</v>
      </c>
      <c r="H102" s="1" t="s">
        <v>1301</v>
      </c>
      <c r="I102" s="1" t="s">
        <v>1272</v>
      </c>
      <c r="J102" s="59">
        <v>70</v>
      </c>
      <c r="K102" s="85">
        <f t="array" ref="K102">IFERROR(INDEX(Grille_Tarifs_Modulable!$B$2:$B$204,MATCH(Tableau1[[#This Row],[Designation]]&amp;Tableau1[[#This Row],[CL]],Grille_Tarifs_Modulable!$C$2:$C$204&amp;Grille_Tarifs_Modulable!$F$2:$F$204,0)),0)</f>
        <v>0</v>
      </c>
      <c r="L1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2" s="60">
        <f>IF(Tableau1[[#This Row],[Prix_Unit_HT]]=0,0,Tableau1[[#This Row],[Prix_Unit_HT]]+(Tableau1[[#This Row],[Prix_Unit_HT]]*VLOOKUP(Tableau1[[#This Row],[EAN]],Grille_Tarifs_Modulable!$B$10:$Q$204,16,FALSE)))</f>
        <v>0</v>
      </c>
      <c r="N102" s="1">
        <v>60</v>
      </c>
      <c r="O102" s="60">
        <f>Tableau1[[#This Row],[Prix_Unit_HT]]*Tableau1[[#This Row],[Qte_commande]]</f>
        <v>0</v>
      </c>
      <c r="P102" s="60">
        <f>Tableau1[[#This Row],[Prix_Unit_TTC]]*Tableau1[[#This Row],[Qte_commande]]</f>
        <v>0</v>
      </c>
      <c r="Q102" s="1">
        <v>60</v>
      </c>
      <c r="R1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03" spans="1:18" ht="12.75" x14ac:dyDescent="0.2">
      <c r="A103" s="2">
        <v>42508</v>
      </c>
      <c r="B103" s="1" t="s">
        <v>1132</v>
      </c>
      <c r="C103" s="1" t="s">
        <v>61</v>
      </c>
      <c r="F103" s="1" t="s">
        <v>1245</v>
      </c>
      <c r="G103" s="1" t="s">
        <v>63</v>
      </c>
      <c r="H103" s="1" t="s">
        <v>1301</v>
      </c>
      <c r="I103" s="1" t="s">
        <v>1272</v>
      </c>
      <c r="J103" s="59">
        <v>100</v>
      </c>
      <c r="K103" s="85">
        <f t="array" ref="K103">IFERROR(INDEX(Grille_Tarifs_Modulable!$B$2:$B$204,MATCH(Tableau1[[#This Row],[Designation]]&amp;Tableau1[[#This Row],[CL]],Grille_Tarifs_Modulable!$C$2:$C$204&amp;Grille_Tarifs_Modulable!$F$2:$F$204,0)),0)</f>
        <v>4603514006849</v>
      </c>
      <c r="L1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03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03" s="1">
        <v>30</v>
      </c>
      <c r="O103" s="60">
        <f>Tableau1[[#This Row],[Prix_Unit_HT]]*Tableau1[[#This Row],[Qte_commande]]</f>
        <v>521.12760000000003</v>
      </c>
      <c r="P103" s="60">
        <f>Tableau1[[#This Row],[Prix_Unit_TTC]]*Tableau1[[#This Row],[Qte_commande]]</f>
        <v>625.3531200000001</v>
      </c>
      <c r="Q103" s="1">
        <v>42.86</v>
      </c>
      <c r="R1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104" spans="1:18" ht="12.75" x14ac:dyDescent="0.2">
      <c r="A104" s="2">
        <v>42508</v>
      </c>
      <c r="B104" s="1" t="s">
        <v>1132</v>
      </c>
      <c r="C104" s="1" t="s">
        <v>61</v>
      </c>
      <c r="F104" s="1" t="s">
        <v>1245</v>
      </c>
      <c r="G104" s="1" t="s">
        <v>63</v>
      </c>
      <c r="H104" s="1" t="s">
        <v>639</v>
      </c>
      <c r="I104" s="1" t="s">
        <v>1272</v>
      </c>
      <c r="J104" s="59">
        <v>70</v>
      </c>
      <c r="K104" s="85">
        <f t="array" ref="K104">IFERROR(INDEX(Grille_Tarifs_Modulable!$B$2:$B$204,MATCH(Tableau1[[#This Row],[Designation]]&amp;Tableau1[[#This Row],[CL]],Grille_Tarifs_Modulable!$C$2:$C$204&amp;Grille_Tarifs_Modulable!$F$2:$F$204,0)),0)</f>
        <v>0</v>
      </c>
      <c r="L1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4" s="60">
        <f>IF(Tableau1[[#This Row],[Prix_Unit_HT]]=0,0,Tableau1[[#This Row],[Prix_Unit_HT]]+(Tableau1[[#This Row],[Prix_Unit_HT]]*VLOOKUP(Tableau1[[#This Row],[EAN]],Grille_Tarifs_Modulable!$B$10:$Q$204,16,FALSE)))</f>
        <v>0</v>
      </c>
      <c r="N104" s="1">
        <v>30</v>
      </c>
      <c r="O104" s="60">
        <f>Tableau1[[#This Row],[Prix_Unit_HT]]*Tableau1[[#This Row],[Qte_commande]]</f>
        <v>0</v>
      </c>
      <c r="P104" s="60">
        <f>Tableau1[[#This Row],[Prix_Unit_TTC]]*Tableau1[[#This Row],[Qte_commande]]</f>
        <v>0</v>
      </c>
      <c r="Q104" s="1">
        <v>30</v>
      </c>
      <c r="R1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05" spans="1:18" ht="12.75" x14ac:dyDescent="0.2">
      <c r="A105" s="2">
        <v>42508</v>
      </c>
      <c r="B105" s="1" t="s">
        <v>1132</v>
      </c>
      <c r="C105" s="1" t="s">
        <v>61</v>
      </c>
      <c r="F105" s="1" t="s">
        <v>1245</v>
      </c>
      <c r="G105" s="1" t="s">
        <v>63</v>
      </c>
      <c r="H105" s="1" t="s">
        <v>639</v>
      </c>
      <c r="I105" s="1" t="s">
        <v>1272</v>
      </c>
      <c r="J105" s="59">
        <v>70</v>
      </c>
      <c r="K105" s="85">
        <f t="array" ref="K105">IFERROR(INDEX(Grille_Tarifs_Modulable!$B$2:$B$204,MATCH(Tableau1[[#This Row],[Designation]]&amp;Tableau1[[#This Row],[CL]],Grille_Tarifs_Modulable!$C$2:$C$204&amp;Grille_Tarifs_Modulable!$F$2:$F$204,0)),0)</f>
        <v>0</v>
      </c>
      <c r="L1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5" s="60">
        <f>IF(Tableau1[[#This Row],[Prix_Unit_HT]]=0,0,Tableau1[[#This Row],[Prix_Unit_HT]]+(Tableau1[[#This Row],[Prix_Unit_HT]]*VLOOKUP(Tableau1[[#This Row],[EAN]],Grille_Tarifs_Modulable!$B$10:$Q$204,16,FALSE)))</f>
        <v>0</v>
      </c>
      <c r="N105" s="1">
        <v>6</v>
      </c>
      <c r="O105" s="60">
        <f>Tableau1[[#This Row],[Prix_Unit_HT]]*Tableau1[[#This Row],[Qte_commande]]</f>
        <v>0</v>
      </c>
      <c r="P105" s="60">
        <f>Tableau1[[#This Row],[Prix_Unit_TTC]]*Tableau1[[#This Row],[Qte_commande]]</f>
        <v>0</v>
      </c>
      <c r="Q105" s="1">
        <v>6</v>
      </c>
      <c r="R1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" spans="1:18" ht="12.75" x14ac:dyDescent="0.2">
      <c r="A106" s="2">
        <v>42508</v>
      </c>
      <c r="B106" s="1" t="s">
        <v>1132</v>
      </c>
      <c r="C106" s="1" t="s">
        <v>61</v>
      </c>
      <c r="F106" s="1" t="s">
        <v>1245</v>
      </c>
      <c r="G106" s="1" t="s">
        <v>63</v>
      </c>
      <c r="H106" s="1" t="s">
        <v>923</v>
      </c>
      <c r="I106" s="1" t="s">
        <v>1272</v>
      </c>
      <c r="J106" s="59">
        <v>70</v>
      </c>
      <c r="K106" s="85">
        <f t="array" ref="K106">IFERROR(INDEX(Grille_Tarifs_Modulable!$B$2:$B$204,MATCH(Tableau1[[#This Row],[Designation]]&amp;Tableau1[[#This Row],[CL]],Grille_Tarifs_Modulable!$C$2:$C$204&amp;Grille_Tarifs_Modulable!$F$2:$F$204,0)),0)</f>
        <v>0</v>
      </c>
      <c r="L1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6" s="60">
        <f>IF(Tableau1[[#This Row],[Prix_Unit_HT]]=0,0,Tableau1[[#This Row],[Prix_Unit_HT]]+(Tableau1[[#This Row],[Prix_Unit_HT]]*VLOOKUP(Tableau1[[#This Row],[EAN]],Grille_Tarifs_Modulable!$B$10:$Q$204,16,FALSE)))</f>
        <v>0</v>
      </c>
      <c r="N106" s="1">
        <v>30</v>
      </c>
      <c r="O106" s="60">
        <f>Tableau1[[#This Row],[Prix_Unit_HT]]*Tableau1[[#This Row],[Qte_commande]]</f>
        <v>0</v>
      </c>
      <c r="P106" s="60">
        <f>Tableau1[[#This Row],[Prix_Unit_TTC]]*Tableau1[[#This Row],[Qte_commande]]</f>
        <v>0</v>
      </c>
      <c r="Q106" s="1">
        <v>30</v>
      </c>
      <c r="R1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07" spans="1:18" ht="12.75" x14ac:dyDescent="0.2">
      <c r="A107" s="2">
        <v>42508</v>
      </c>
      <c r="B107" s="1" t="s">
        <v>1132</v>
      </c>
      <c r="C107" s="1" t="s">
        <v>61</v>
      </c>
      <c r="F107" s="1" t="s">
        <v>1245</v>
      </c>
      <c r="G107" s="1" t="s">
        <v>63</v>
      </c>
      <c r="H107" s="1" t="s">
        <v>923</v>
      </c>
      <c r="I107" s="1" t="s">
        <v>1272</v>
      </c>
      <c r="J107" s="59">
        <v>70</v>
      </c>
      <c r="K107" s="85">
        <f t="array" ref="K107">IFERROR(INDEX(Grille_Tarifs_Modulable!$B$2:$B$204,MATCH(Tableau1[[#This Row],[Designation]]&amp;Tableau1[[#This Row],[CL]],Grille_Tarifs_Modulable!$C$2:$C$204&amp;Grille_Tarifs_Modulable!$F$2:$F$204,0)),0)</f>
        <v>0</v>
      </c>
      <c r="L1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" s="60">
        <f>IF(Tableau1[[#This Row],[Prix_Unit_HT]]=0,0,Tableau1[[#This Row],[Prix_Unit_HT]]+(Tableau1[[#This Row],[Prix_Unit_HT]]*VLOOKUP(Tableau1[[#This Row],[EAN]],Grille_Tarifs_Modulable!$B$10:$Q$204,16,FALSE)))</f>
        <v>0</v>
      </c>
      <c r="N107" s="1">
        <v>6</v>
      </c>
      <c r="O107" s="60">
        <f>Tableau1[[#This Row],[Prix_Unit_HT]]*Tableau1[[#This Row],[Qte_commande]]</f>
        <v>0</v>
      </c>
      <c r="P107" s="60">
        <f>Tableau1[[#This Row],[Prix_Unit_TTC]]*Tableau1[[#This Row],[Qte_commande]]</f>
        <v>0</v>
      </c>
      <c r="Q107" s="1">
        <v>6</v>
      </c>
      <c r="R1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8" spans="1:18" ht="12.75" x14ac:dyDescent="0.2">
      <c r="A108" s="2">
        <v>42515</v>
      </c>
      <c r="B108" s="1" t="s">
        <v>1135</v>
      </c>
      <c r="C108" s="1" t="s">
        <v>1136</v>
      </c>
      <c r="F108" s="1" t="s">
        <v>1162</v>
      </c>
      <c r="G108" s="1" t="s">
        <v>312</v>
      </c>
      <c r="H108" s="1" t="s">
        <v>1289</v>
      </c>
      <c r="I108" s="1" t="s">
        <v>1273</v>
      </c>
      <c r="J108" s="59">
        <v>20</v>
      </c>
      <c r="K108" s="85">
        <f t="array" ref="K108">IFERROR(INDEX(Grille_Tarifs_Modulable!$B$2:$B$204,MATCH(Tableau1[[#This Row],[Designation]]&amp;Tableau1[[#This Row],[CL]],Grille_Tarifs_Modulable!$C$2:$C$204&amp;Grille_Tarifs_Modulable!$F$2:$F$204,0)),0)</f>
        <v>4260310553832</v>
      </c>
      <c r="L1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8" s="1">
        <v>48</v>
      </c>
      <c r="O108" s="60">
        <f>Tableau1[[#This Row],[Prix_Unit_HT]]*Tableau1[[#This Row],[Qte_commande]]</f>
        <v>42.72</v>
      </c>
      <c r="P108" s="60">
        <f>Tableau1[[#This Row],[Prix_Unit_TTC]]*Tableau1[[#This Row],[Qte_commande]]</f>
        <v>45.069600000000001</v>
      </c>
      <c r="Q108" s="1">
        <v>13.71</v>
      </c>
      <c r="R1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9" spans="1:18" ht="12.75" x14ac:dyDescent="0.2">
      <c r="A109" s="2">
        <v>42515</v>
      </c>
      <c r="B109" s="1" t="s">
        <v>1135</v>
      </c>
      <c r="C109" s="1" t="s">
        <v>1136</v>
      </c>
      <c r="F109" s="1" t="s">
        <v>1162</v>
      </c>
      <c r="G109" s="1" t="s">
        <v>312</v>
      </c>
      <c r="H109" s="1" t="s">
        <v>1295</v>
      </c>
      <c r="I109" s="1" t="s">
        <v>1273</v>
      </c>
      <c r="J109" s="59">
        <v>50</v>
      </c>
      <c r="K109" s="85">
        <f t="array" ref="K109">IFERROR(INDEX(Grille_Tarifs_Modulable!$B$2:$B$204,MATCH(Tableau1[[#This Row],[Designation]]&amp;Tableau1[[#This Row],[CL]],Grille_Tarifs_Modulable!$C$2:$C$204&amp;Grille_Tarifs_Modulable!$F$2:$F$204,0)),0)</f>
        <v>4260310553382</v>
      </c>
      <c r="L1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0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09" s="1">
        <v>100</v>
      </c>
      <c r="O109" s="60">
        <f>Tableau1[[#This Row],[Prix_Unit_HT]]*Tableau1[[#This Row],[Qte_commande]]</f>
        <v>110.00000000000001</v>
      </c>
      <c r="P109" s="60">
        <f>Tableau1[[#This Row],[Prix_Unit_TTC]]*Tableau1[[#This Row],[Qte_commande]]</f>
        <v>116.05000000000001</v>
      </c>
      <c r="Q109" s="1">
        <v>71.430000000000007</v>
      </c>
      <c r="R1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10" spans="1:18" ht="12.75" x14ac:dyDescent="0.2">
      <c r="A110" s="2">
        <v>42515</v>
      </c>
      <c r="B110" s="1" t="s">
        <v>1135</v>
      </c>
      <c r="C110" s="1" t="s">
        <v>1136</v>
      </c>
      <c r="F110" s="1" t="s">
        <v>1162</v>
      </c>
      <c r="G110" s="1" t="s">
        <v>312</v>
      </c>
      <c r="H110" s="1" t="s">
        <v>1293</v>
      </c>
      <c r="I110" s="1" t="s">
        <v>1273</v>
      </c>
      <c r="J110" s="59">
        <v>20</v>
      </c>
      <c r="K110" s="85">
        <f t="array" ref="K110">IFERROR(INDEX(Grille_Tarifs_Modulable!$B$2:$B$204,MATCH(Tableau1[[#This Row],[Designation]]&amp;Tableau1[[#This Row],[CL]],Grille_Tarifs_Modulable!$C$2:$C$204&amp;Grille_Tarifs_Modulable!$F$2:$F$204,0)),0)</f>
        <v>4260310553849</v>
      </c>
      <c r="L1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0" s="1">
        <v>120</v>
      </c>
      <c r="O110" s="60">
        <f>Tableau1[[#This Row],[Prix_Unit_HT]]*Tableau1[[#This Row],[Qte_commande]]</f>
        <v>106.8</v>
      </c>
      <c r="P110" s="60">
        <f>Tableau1[[#This Row],[Prix_Unit_TTC]]*Tableau1[[#This Row],[Qte_commande]]</f>
        <v>112.67400000000001</v>
      </c>
      <c r="Q110" s="1">
        <v>34.29</v>
      </c>
      <c r="R1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11" spans="1:18" ht="12.75" x14ac:dyDescent="0.2">
      <c r="A111" s="2">
        <v>42515</v>
      </c>
      <c r="B111" s="1" t="s">
        <v>1135</v>
      </c>
      <c r="C111" s="1" t="s">
        <v>1136</v>
      </c>
      <c r="F111" s="1" t="s">
        <v>1162</v>
      </c>
      <c r="G111" s="1" t="s">
        <v>312</v>
      </c>
      <c r="H111" s="1" t="s">
        <v>639</v>
      </c>
      <c r="I111" s="1" t="s">
        <v>1272</v>
      </c>
      <c r="J111" s="59">
        <v>70</v>
      </c>
      <c r="K111" s="85">
        <f t="array" ref="K111">IFERROR(INDEX(Grille_Tarifs_Modulable!$B$2:$B$204,MATCH(Tableau1[[#This Row],[Designation]]&amp;Tableau1[[#This Row],[CL]],Grille_Tarifs_Modulable!$C$2:$C$204&amp;Grille_Tarifs_Modulable!$F$2:$F$204,0)),0)</f>
        <v>0</v>
      </c>
      <c r="L1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" s="60">
        <f>IF(Tableau1[[#This Row],[Prix_Unit_HT]]=0,0,Tableau1[[#This Row],[Prix_Unit_HT]]+(Tableau1[[#This Row],[Prix_Unit_HT]]*VLOOKUP(Tableau1[[#This Row],[EAN]],Grille_Tarifs_Modulable!$B$10:$Q$204,16,FALSE)))</f>
        <v>0</v>
      </c>
      <c r="N111" s="1">
        <v>6</v>
      </c>
      <c r="O111" s="60">
        <f>Tableau1[[#This Row],[Prix_Unit_HT]]*Tableau1[[#This Row],[Qte_commande]]</f>
        <v>0</v>
      </c>
      <c r="P111" s="60">
        <f>Tableau1[[#This Row],[Prix_Unit_TTC]]*Tableau1[[#This Row],[Qte_commande]]</f>
        <v>0</v>
      </c>
      <c r="Q111" s="1">
        <v>6</v>
      </c>
      <c r="R1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2" spans="1:18" ht="12.75" x14ac:dyDescent="0.2">
      <c r="A112" s="2">
        <v>42515</v>
      </c>
      <c r="B112" s="1" t="s">
        <v>1135</v>
      </c>
      <c r="C112" s="1" t="s">
        <v>1136</v>
      </c>
      <c r="F112" s="1" t="s">
        <v>1162</v>
      </c>
      <c r="G112" s="1" t="s">
        <v>312</v>
      </c>
      <c r="H112" s="1" t="s">
        <v>923</v>
      </c>
      <c r="I112" s="1" t="s">
        <v>1272</v>
      </c>
      <c r="J112" s="59">
        <v>70</v>
      </c>
      <c r="K112" s="85">
        <f t="array" ref="K112">IFERROR(INDEX(Grille_Tarifs_Modulable!$B$2:$B$204,MATCH(Tableau1[[#This Row],[Designation]]&amp;Tableau1[[#This Row],[CL]],Grille_Tarifs_Modulable!$C$2:$C$204&amp;Grille_Tarifs_Modulable!$F$2:$F$204,0)),0)</f>
        <v>0</v>
      </c>
      <c r="L1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2" s="60">
        <f>IF(Tableau1[[#This Row],[Prix_Unit_HT]]=0,0,Tableau1[[#This Row],[Prix_Unit_HT]]+(Tableau1[[#This Row],[Prix_Unit_HT]]*VLOOKUP(Tableau1[[#This Row],[EAN]],Grille_Tarifs_Modulable!$B$10:$Q$204,16,FALSE)))</f>
        <v>0</v>
      </c>
      <c r="N112" s="1">
        <v>6</v>
      </c>
      <c r="O112" s="60">
        <f>Tableau1[[#This Row],[Prix_Unit_HT]]*Tableau1[[#This Row],[Qte_commande]]</f>
        <v>0</v>
      </c>
      <c r="P112" s="60">
        <f>Tableau1[[#This Row],[Prix_Unit_TTC]]*Tableau1[[#This Row],[Qte_commande]]</f>
        <v>0</v>
      </c>
      <c r="Q112" s="1">
        <v>6</v>
      </c>
      <c r="R1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" spans="1:18" ht="12.75" x14ac:dyDescent="0.2">
      <c r="A113" s="2">
        <v>42520</v>
      </c>
      <c r="B113" s="1" t="s">
        <v>986</v>
      </c>
      <c r="C113" s="1" t="s">
        <v>225</v>
      </c>
      <c r="F113" s="1" t="s">
        <v>1245</v>
      </c>
      <c r="G113" s="1" t="s">
        <v>227</v>
      </c>
      <c r="H113" s="1" t="s">
        <v>1174</v>
      </c>
      <c r="I113" s="1" t="s">
        <v>1272</v>
      </c>
      <c r="J113" s="59">
        <v>70</v>
      </c>
      <c r="K113" s="85">
        <f t="array" ref="K113">IFERROR(INDEX(Grille_Tarifs_Modulable!$B$2:$B$204,MATCH(Tableau1[[#This Row],[Designation]]&amp;Tableau1[[#This Row],[CL]],Grille_Tarifs_Modulable!$C$2:$C$204&amp;Grille_Tarifs_Modulable!$F$2:$F$204,0)),0)</f>
        <v>4067700013859</v>
      </c>
      <c r="L1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3" s="1">
        <v>150</v>
      </c>
      <c r="O113" s="60">
        <f>Tableau1[[#This Row],[Prix_Unit_HT]]*Tableau1[[#This Row],[Qte_commande]]</f>
        <v>1879.8845249999997</v>
      </c>
      <c r="P113" s="60">
        <f>Tableau1[[#This Row],[Prix_Unit_TTC]]*Tableau1[[#This Row],[Qte_commande]]</f>
        <v>2255.8614299999999</v>
      </c>
      <c r="Q113" s="1">
        <v>150</v>
      </c>
      <c r="R1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4" spans="1:18" ht="12.75" x14ac:dyDescent="0.2">
      <c r="A114" s="2">
        <v>42522</v>
      </c>
      <c r="B114" s="1" t="s">
        <v>1139</v>
      </c>
      <c r="C114" s="1" t="s">
        <v>162</v>
      </c>
      <c r="F114" s="1" t="s">
        <v>1245</v>
      </c>
      <c r="G114" s="1" t="s">
        <v>175</v>
      </c>
      <c r="H114" s="7" t="s">
        <v>1291</v>
      </c>
      <c r="I114" s="7" t="s">
        <v>1273</v>
      </c>
      <c r="J114" s="59">
        <v>20</v>
      </c>
      <c r="K114" s="85">
        <f t="array" ref="K114">IFERROR(INDEX(Grille_Tarifs_Modulable!$B$2:$B$204,MATCH(Tableau1[[#This Row],[Designation]]&amp;Tableau1[[#This Row],[CL]],Grille_Tarifs_Modulable!$C$2:$C$204&amp;Grille_Tarifs_Modulable!$F$2:$F$204,0)),0)</f>
        <v>4260310550305</v>
      </c>
      <c r="L1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" s="1">
        <v>288</v>
      </c>
      <c r="O114" s="60">
        <f>Tableau1[[#This Row],[Prix_Unit_HT]]*Tableau1[[#This Row],[Qte_commande]]</f>
        <v>233.28000000000003</v>
      </c>
      <c r="P114" s="60">
        <f>Tableau1[[#This Row],[Prix_Unit_TTC]]*Tableau1[[#This Row],[Qte_commande]]</f>
        <v>246.1104</v>
      </c>
      <c r="Q114" s="60">
        <v>82.29</v>
      </c>
      <c r="R1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15" spans="1:18" ht="12.75" x14ac:dyDescent="0.2">
      <c r="A115" s="2">
        <v>42522</v>
      </c>
      <c r="B115" s="1" t="s">
        <v>1139</v>
      </c>
      <c r="C115" s="1" t="s">
        <v>162</v>
      </c>
      <c r="F115" s="1" t="s">
        <v>1245</v>
      </c>
      <c r="G115" s="1" t="s">
        <v>175</v>
      </c>
      <c r="H115" s="7" t="s">
        <v>1294</v>
      </c>
      <c r="I115" s="7" t="s">
        <v>1273</v>
      </c>
      <c r="J115" s="59">
        <v>20</v>
      </c>
      <c r="K115" s="85">
        <f t="array" ref="K115">IFERROR(INDEX(Grille_Tarifs_Modulable!$B$2:$B$204,MATCH(Tableau1[[#This Row],[Designation]]&amp;Tableau1[[#This Row],[CL]],Grille_Tarifs_Modulable!$C$2:$C$204&amp;Grille_Tarifs_Modulable!$F$2:$F$204,0)),0)</f>
        <v>4260310553863</v>
      </c>
      <c r="L1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5" s="1">
        <v>288</v>
      </c>
      <c r="O115" s="60">
        <f>Tableau1[[#This Row],[Prix_Unit_HT]]*Tableau1[[#This Row],[Qte_commande]]</f>
        <v>233.28000000000003</v>
      </c>
      <c r="P115" s="60">
        <f>Tableau1[[#This Row],[Prix_Unit_TTC]]*Tableau1[[#This Row],[Qte_commande]]</f>
        <v>246.1104</v>
      </c>
      <c r="Q115" s="1">
        <v>82.29</v>
      </c>
      <c r="R1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16" spans="1:18" ht="12.75" x14ac:dyDescent="0.2">
      <c r="A116" s="2">
        <v>42522</v>
      </c>
      <c r="B116" s="1" t="s">
        <v>1139</v>
      </c>
      <c r="C116" s="1" t="s">
        <v>162</v>
      </c>
      <c r="F116" s="1" t="s">
        <v>1245</v>
      </c>
      <c r="G116" s="1" t="s">
        <v>175</v>
      </c>
      <c r="H116" s="1" t="s">
        <v>1295</v>
      </c>
      <c r="I116" s="1" t="s">
        <v>1273</v>
      </c>
      <c r="J116" s="59">
        <v>50</v>
      </c>
      <c r="K116" s="85">
        <f t="array" ref="K116">IFERROR(INDEX(Grille_Tarifs_Modulable!$B$2:$B$204,MATCH(Tableau1[[#This Row],[Designation]]&amp;Tableau1[[#This Row],[CL]],Grille_Tarifs_Modulable!$C$2:$C$204&amp;Grille_Tarifs_Modulable!$F$2:$F$204,0)),0)</f>
        <v>4260310553382</v>
      </c>
      <c r="L1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6" s="1">
        <v>800</v>
      </c>
      <c r="O116" s="60">
        <f>Tableau1[[#This Row],[Prix_Unit_HT]]*Tableau1[[#This Row],[Qte_commande]]</f>
        <v>800</v>
      </c>
      <c r="P116" s="60">
        <f>Tableau1[[#This Row],[Prix_Unit_TTC]]*Tableau1[[#This Row],[Qte_commande]]</f>
        <v>844</v>
      </c>
      <c r="Q116" s="1">
        <v>571.42999999999995</v>
      </c>
      <c r="R1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117" spans="1:18" ht="12.75" x14ac:dyDescent="0.2">
      <c r="A117" s="2">
        <v>42522</v>
      </c>
      <c r="B117" s="1" t="s">
        <v>1032</v>
      </c>
      <c r="C117" s="1" t="s">
        <v>70</v>
      </c>
      <c r="F117" s="1" t="s">
        <v>1245</v>
      </c>
      <c r="G117" s="1" t="s">
        <v>20</v>
      </c>
      <c r="H117" s="1" t="s">
        <v>1295</v>
      </c>
      <c r="I117" s="1" t="s">
        <v>1273</v>
      </c>
      <c r="J117" s="59">
        <v>50</v>
      </c>
      <c r="K117" s="85">
        <f t="array" ref="K117">IFERROR(INDEX(Grille_Tarifs_Modulable!$B$2:$B$204,MATCH(Tableau1[[#This Row],[Designation]]&amp;Tableau1[[#This Row],[CL]],Grille_Tarifs_Modulable!$C$2:$C$204&amp;Grille_Tarifs_Modulable!$F$2:$F$204,0)),0)</f>
        <v>4260310553382</v>
      </c>
      <c r="L1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7" s="1">
        <v>20</v>
      </c>
      <c r="O117" s="60">
        <f>Tableau1[[#This Row],[Prix_Unit_HT]]*Tableau1[[#This Row],[Qte_commande]]</f>
        <v>20</v>
      </c>
      <c r="P117" s="60">
        <f>Tableau1[[#This Row],[Prix_Unit_TTC]]*Tableau1[[#This Row],[Qte_commande]]</f>
        <v>21.099999999999998</v>
      </c>
      <c r="Q117" s="1">
        <v>14.29</v>
      </c>
      <c r="R1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118" spans="1:18" ht="12.75" x14ac:dyDescent="0.2">
      <c r="A118" s="2">
        <v>42522</v>
      </c>
      <c r="B118" s="1" t="s">
        <v>1032</v>
      </c>
      <c r="C118" s="1" t="s">
        <v>70</v>
      </c>
      <c r="F118" s="1" t="s">
        <v>1162</v>
      </c>
      <c r="G118" s="1" t="s">
        <v>20</v>
      </c>
      <c r="H118" s="1" t="s">
        <v>1214</v>
      </c>
      <c r="I118" s="1" t="s">
        <v>1272</v>
      </c>
      <c r="J118" s="59">
        <v>100</v>
      </c>
      <c r="K118" s="85">
        <f t="array" ref="K118">IFERROR(INDEX(Grille_Tarifs_Modulable!$B$2:$B$204,MATCH(Tableau1[[#This Row],[Designation]]&amp;Tableau1[[#This Row],[CL]],Grille_Tarifs_Modulable!$C$2:$C$204&amp;Grille_Tarifs_Modulable!$F$2:$F$204,0)),0)</f>
        <v>0</v>
      </c>
      <c r="L1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8" s="60">
        <f>IF(Tableau1[[#This Row],[Prix_Unit_HT]]=0,0,Tableau1[[#This Row],[Prix_Unit_HT]]+(Tableau1[[#This Row],[Prix_Unit_HT]]*VLOOKUP(Tableau1[[#This Row],[EAN]],Grille_Tarifs_Modulable!$B$10:$Q$204,16,FALSE)))</f>
        <v>0</v>
      </c>
      <c r="N118" s="1">
        <v>48</v>
      </c>
      <c r="O118" s="60">
        <f>Tableau1[[#This Row],[Prix_Unit_HT]]*Tableau1[[#This Row],[Qte_commande]]</f>
        <v>0</v>
      </c>
      <c r="P118" s="60">
        <f>Tableau1[[#This Row],[Prix_Unit_TTC]]*Tableau1[[#This Row],[Qte_commande]]</f>
        <v>0</v>
      </c>
      <c r="Q118" s="1">
        <v>68.569999999999993</v>
      </c>
      <c r="R1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9" spans="1:18" ht="12.75" x14ac:dyDescent="0.2">
      <c r="A119" s="2">
        <v>42522</v>
      </c>
      <c r="B119" s="1" t="s">
        <v>1139</v>
      </c>
      <c r="C119" s="1" t="s">
        <v>162</v>
      </c>
      <c r="F119" s="1" t="s">
        <v>1245</v>
      </c>
      <c r="G119" s="1" t="s">
        <v>175</v>
      </c>
      <c r="H119" s="1" t="s">
        <v>639</v>
      </c>
      <c r="I119" s="1" t="s">
        <v>1272</v>
      </c>
      <c r="J119" s="59">
        <v>70</v>
      </c>
      <c r="K119" s="85">
        <f t="array" ref="K119">IFERROR(INDEX(Grille_Tarifs_Modulable!$B$2:$B$204,MATCH(Tableau1[[#This Row],[Designation]]&amp;Tableau1[[#This Row],[CL]],Grille_Tarifs_Modulable!$C$2:$C$204&amp;Grille_Tarifs_Modulable!$F$2:$F$204,0)),0)</f>
        <v>0</v>
      </c>
      <c r="L1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9" s="60">
        <f>IF(Tableau1[[#This Row],[Prix_Unit_HT]]=0,0,Tableau1[[#This Row],[Prix_Unit_HT]]+(Tableau1[[#This Row],[Prix_Unit_HT]]*VLOOKUP(Tableau1[[#This Row],[EAN]],Grille_Tarifs_Modulable!$B$10:$Q$204,16,FALSE)))</f>
        <v>0</v>
      </c>
      <c r="N119" s="1">
        <v>12</v>
      </c>
      <c r="O119" s="60">
        <f>Tableau1[[#This Row],[Prix_Unit_HT]]*Tableau1[[#This Row],[Qte_commande]]</f>
        <v>0</v>
      </c>
      <c r="P119" s="60">
        <f>Tableau1[[#This Row],[Prix_Unit_TTC]]*Tableau1[[#This Row],[Qte_commande]]</f>
        <v>0</v>
      </c>
      <c r="Q119" s="1">
        <v>12</v>
      </c>
      <c r="R1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0" spans="1:18" ht="12.75" x14ac:dyDescent="0.2">
      <c r="A120" s="2">
        <v>42527</v>
      </c>
      <c r="B120" s="1" t="s">
        <v>1112</v>
      </c>
      <c r="C120" s="1" t="s">
        <v>99</v>
      </c>
      <c r="F120" s="1" t="s">
        <v>1245</v>
      </c>
      <c r="G120" s="1" t="s">
        <v>4</v>
      </c>
      <c r="H120" s="1" t="s">
        <v>1299</v>
      </c>
      <c r="I120" s="7" t="s">
        <v>1274</v>
      </c>
      <c r="J120" s="123">
        <v>6</v>
      </c>
      <c r="K120" s="85">
        <f t="array" ref="K120">IFERROR(INDEX(Grille_Tarifs_Modulable!$B$2:$B$204,MATCH(Tableau1[[#This Row],[Designation]]&amp;Tableau1[[#This Row],[CL]],Grille_Tarifs_Modulable!$C$2:$C$204&amp;Grille_Tarifs_Modulable!$F$2:$F$204,0)),0)</f>
        <v>125</v>
      </c>
      <c r="L1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20" s="60">
        <f>IF(Tableau1[[#This Row],[Prix_Unit_HT]]=0,0,Tableau1[[#This Row],[Prix_Unit_HT]]+(Tableau1[[#This Row],[Prix_Unit_HT]]*VLOOKUP(Tableau1[[#This Row],[EAN]],Grille_Tarifs_Modulable!$B$10:$Q$204,16,FALSE)))</f>
        <v>166.8</v>
      </c>
      <c r="N120" s="1">
        <v>1</v>
      </c>
      <c r="O120" s="60">
        <f>Tableau1[[#This Row],[Prix_Unit_HT]]*Tableau1[[#This Row],[Qte_commande]]</f>
        <v>139</v>
      </c>
      <c r="P120" s="60">
        <f>Tableau1[[#This Row],[Prix_Unit_TTC]]*Tableau1[[#This Row],[Qte_commande]]</f>
        <v>166.8</v>
      </c>
      <c r="Q120" s="1">
        <v>1</v>
      </c>
      <c r="R1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1" spans="1:18" ht="12.75" x14ac:dyDescent="0.2">
      <c r="A121" s="2">
        <v>42528</v>
      </c>
      <c r="B121" s="1" t="s">
        <v>1137</v>
      </c>
      <c r="C121" s="1" t="s">
        <v>440</v>
      </c>
      <c r="F121" s="1" t="s">
        <v>1245</v>
      </c>
      <c r="G121" s="1" t="s">
        <v>441</v>
      </c>
      <c r="H121" s="1" t="s">
        <v>1289</v>
      </c>
      <c r="I121" s="1" t="s">
        <v>1273</v>
      </c>
      <c r="J121" s="59">
        <v>20</v>
      </c>
      <c r="K121" s="85">
        <f t="array" ref="K121">IFERROR(INDEX(Grille_Tarifs_Modulable!$B$2:$B$204,MATCH(Tableau1[[#This Row],[Designation]]&amp;Tableau1[[#This Row],[CL]],Grille_Tarifs_Modulable!$C$2:$C$204&amp;Grille_Tarifs_Modulable!$F$2:$F$204,0)),0)</f>
        <v>4260310553832</v>
      </c>
      <c r="L1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" s="1">
        <v>24</v>
      </c>
      <c r="O121" s="60">
        <f>Tableau1[[#This Row],[Prix_Unit_HT]]*Tableau1[[#This Row],[Qte_commande]]</f>
        <v>19.440000000000001</v>
      </c>
      <c r="P121" s="60">
        <f>Tableau1[[#This Row],[Prix_Unit_TTC]]*Tableau1[[#This Row],[Qte_commande]]</f>
        <v>20.5092</v>
      </c>
      <c r="Q121" s="1">
        <v>6.86</v>
      </c>
      <c r="R1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2" spans="1:18" ht="12.75" x14ac:dyDescent="0.2">
      <c r="A122" s="2">
        <v>42528</v>
      </c>
      <c r="B122" s="1" t="s">
        <v>1137</v>
      </c>
      <c r="C122" s="1" t="s">
        <v>440</v>
      </c>
      <c r="F122" s="1" t="s">
        <v>1245</v>
      </c>
      <c r="G122" s="1" t="s">
        <v>441</v>
      </c>
      <c r="H122" s="1" t="s">
        <v>1295</v>
      </c>
      <c r="I122" s="1" t="s">
        <v>1273</v>
      </c>
      <c r="J122" s="59">
        <v>50</v>
      </c>
      <c r="K122" s="85">
        <f t="array" ref="K122">IFERROR(INDEX(Grille_Tarifs_Modulable!$B$2:$B$204,MATCH(Tableau1[[#This Row],[Designation]]&amp;Tableau1[[#This Row],[CL]],Grille_Tarifs_Modulable!$C$2:$C$204&amp;Grille_Tarifs_Modulable!$F$2:$F$204,0)),0)</f>
        <v>4260310553382</v>
      </c>
      <c r="L1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2" s="1">
        <v>280</v>
      </c>
      <c r="O122" s="60">
        <f>Tableau1[[#This Row],[Prix_Unit_HT]]*Tableau1[[#This Row],[Qte_commande]]</f>
        <v>280</v>
      </c>
      <c r="P122" s="60">
        <f>Tableau1[[#This Row],[Prix_Unit_TTC]]*Tableau1[[#This Row],[Qte_commande]]</f>
        <v>295.39999999999998</v>
      </c>
      <c r="Q122" s="1">
        <v>200</v>
      </c>
      <c r="R1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200</v>
      </c>
    </row>
    <row r="123" spans="1:18" ht="12.75" x14ac:dyDescent="0.2">
      <c r="A123" s="2">
        <v>42528</v>
      </c>
      <c r="B123" s="1" t="s">
        <v>1137</v>
      </c>
      <c r="C123" s="1" t="s">
        <v>440</v>
      </c>
      <c r="F123" s="1" t="s">
        <v>1245</v>
      </c>
      <c r="G123" s="1" t="s">
        <v>441</v>
      </c>
      <c r="H123" s="1" t="s">
        <v>639</v>
      </c>
      <c r="I123" s="1" t="s">
        <v>1272</v>
      </c>
      <c r="J123" s="59">
        <v>70</v>
      </c>
      <c r="K123" s="85">
        <f t="array" ref="K123">IFERROR(INDEX(Grille_Tarifs_Modulable!$B$2:$B$204,MATCH(Tableau1[[#This Row],[Designation]]&amp;Tableau1[[#This Row],[CL]],Grille_Tarifs_Modulable!$C$2:$C$204&amp;Grille_Tarifs_Modulable!$F$2:$F$204,0)),0)</f>
        <v>0</v>
      </c>
      <c r="L1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3" s="60">
        <f>IF(Tableau1[[#This Row],[Prix_Unit_HT]]=0,0,Tableau1[[#This Row],[Prix_Unit_HT]]+(Tableau1[[#This Row],[Prix_Unit_HT]]*VLOOKUP(Tableau1[[#This Row],[EAN]],Grille_Tarifs_Modulable!$B$10:$Q$204,16,FALSE)))</f>
        <v>0</v>
      </c>
      <c r="N123" s="1">
        <v>6</v>
      </c>
      <c r="O123" s="60">
        <f>Tableau1[[#This Row],[Prix_Unit_HT]]*Tableau1[[#This Row],[Qte_commande]]</f>
        <v>0</v>
      </c>
      <c r="P123" s="60">
        <f>Tableau1[[#This Row],[Prix_Unit_TTC]]*Tableau1[[#This Row],[Qte_commande]]</f>
        <v>0</v>
      </c>
      <c r="Q123" s="1">
        <v>6</v>
      </c>
      <c r="R1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4" spans="1:18" ht="12.75" x14ac:dyDescent="0.2">
      <c r="A124" s="2">
        <v>42528</v>
      </c>
      <c r="B124" s="1" t="s">
        <v>1137</v>
      </c>
      <c r="C124" s="1" t="s">
        <v>440</v>
      </c>
      <c r="F124" s="1" t="s">
        <v>1245</v>
      </c>
      <c r="G124" s="1" t="s">
        <v>441</v>
      </c>
      <c r="H124" s="1" t="s">
        <v>923</v>
      </c>
      <c r="I124" s="1" t="s">
        <v>1272</v>
      </c>
      <c r="J124" s="59">
        <v>70</v>
      </c>
      <c r="K124" s="85">
        <f t="array" ref="K124">IFERROR(INDEX(Grille_Tarifs_Modulable!$B$2:$B$204,MATCH(Tableau1[[#This Row],[Designation]]&amp;Tableau1[[#This Row],[CL]],Grille_Tarifs_Modulable!$C$2:$C$204&amp;Grille_Tarifs_Modulable!$F$2:$F$204,0)),0)</f>
        <v>0</v>
      </c>
      <c r="L1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4" s="60">
        <f>IF(Tableau1[[#This Row],[Prix_Unit_HT]]=0,0,Tableau1[[#This Row],[Prix_Unit_HT]]+(Tableau1[[#This Row],[Prix_Unit_HT]]*VLOOKUP(Tableau1[[#This Row],[EAN]],Grille_Tarifs_Modulable!$B$10:$Q$204,16,FALSE)))</f>
        <v>0</v>
      </c>
      <c r="N124" s="1">
        <v>6</v>
      </c>
      <c r="O124" s="60">
        <f>Tableau1[[#This Row],[Prix_Unit_HT]]*Tableau1[[#This Row],[Qte_commande]]</f>
        <v>0</v>
      </c>
      <c r="P124" s="60">
        <f>Tableau1[[#This Row],[Prix_Unit_TTC]]*Tableau1[[#This Row],[Qte_commande]]</f>
        <v>0</v>
      </c>
      <c r="Q124" s="1">
        <v>6</v>
      </c>
      <c r="R1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5" spans="1:18" ht="12.75" x14ac:dyDescent="0.2">
      <c r="A125" s="2">
        <v>42529</v>
      </c>
      <c r="B125" s="1" t="s">
        <v>1011</v>
      </c>
      <c r="C125" s="1" t="s">
        <v>94</v>
      </c>
      <c r="F125" s="1" t="s">
        <v>1245</v>
      </c>
      <c r="G125" s="1" t="s">
        <v>96</v>
      </c>
      <c r="H125" s="7" t="s">
        <v>1291</v>
      </c>
      <c r="I125" s="7" t="s">
        <v>1273</v>
      </c>
      <c r="J125" s="59">
        <v>20</v>
      </c>
      <c r="K125" s="85">
        <f t="array" ref="K125">IFERROR(INDEX(Grille_Tarifs_Modulable!$B$2:$B$204,MATCH(Tableau1[[#This Row],[Designation]]&amp;Tableau1[[#This Row],[CL]],Grille_Tarifs_Modulable!$C$2:$C$204&amp;Grille_Tarifs_Modulable!$F$2:$F$204,0)),0)</f>
        <v>4260310550305</v>
      </c>
      <c r="L1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" s="1">
        <v>192</v>
      </c>
      <c r="O125" s="60">
        <f>Tableau1[[#This Row],[Prix_Unit_HT]]*Tableau1[[#This Row],[Qte_commande]]</f>
        <v>155.52000000000001</v>
      </c>
      <c r="P125" s="60">
        <f>Tableau1[[#This Row],[Prix_Unit_TTC]]*Tableau1[[#This Row],[Qte_commande]]</f>
        <v>164.0736</v>
      </c>
      <c r="Q125" s="1">
        <v>54.86</v>
      </c>
      <c r="R1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26" spans="1:18" ht="12.75" x14ac:dyDescent="0.2">
      <c r="A126" s="2">
        <v>42529</v>
      </c>
      <c r="B126" s="1" t="s">
        <v>1011</v>
      </c>
      <c r="C126" s="1" t="s">
        <v>94</v>
      </c>
      <c r="F126" s="1" t="s">
        <v>1245</v>
      </c>
      <c r="G126" s="1" t="s">
        <v>96</v>
      </c>
      <c r="H126" s="7" t="s">
        <v>1294</v>
      </c>
      <c r="I126" s="7" t="s">
        <v>1273</v>
      </c>
      <c r="J126" s="59">
        <v>20</v>
      </c>
      <c r="K126" s="85">
        <f t="array" ref="K126">IFERROR(INDEX(Grille_Tarifs_Modulable!$B$2:$B$204,MATCH(Tableau1[[#This Row],[Designation]]&amp;Tableau1[[#This Row],[CL]],Grille_Tarifs_Modulable!$C$2:$C$204&amp;Grille_Tarifs_Modulable!$F$2:$F$204,0)),0)</f>
        <v>4260310553863</v>
      </c>
      <c r="L1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6" s="1">
        <v>192</v>
      </c>
      <c r="O126" s="60">
        <f>Tableau1[[#This Row],[Prix_Unit_HT]]*Tableau1[[#This Row],[Qte_commande]]</f>
        <v>155.52000000000001</v>
      </c>
      <c r="P126" s="60">
        <f>Tableau1[[#This Row],[Prix_Unit_TTC]]*Tableau1[[#This Row],[Qte_commande]]</f>
        <v>164.0736</v>
      </c>
      <c r="Q126" s="1">
        <v>54.86</v>
      </c>
      <c r="R1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27" spans="1:18" ht="12.75" x14ac:dyDescent="0.2">
      <c r="A127" s="2">
        <v>42529</v>
      </c>
      <c r="B127" s="1" t="s">
        <v>1011</v>
      </c>
      <c r="C127" s="1" t="s">
        <v>94</v>
      </c>
      <c r="F127" s="1" t="s">
        <v>1245</v>
      </c>
      <c r="G127" s="1" t="s">
        <v>96</v>
      </c>
      <c r="H127" s="1" t="s">
        <v>1174</v>
      </c>
      <c r="I127" s="1" t="s">
        <v>1272</v>
      </c>
      <c r="J127" s="59">
        <v>100</v>
      </c>
      <c r="K127" s="85">
        <f t="array" ref="K127">IFERROR(INDEX(Grille_Tarifs_Modulable!$B$2:$B$204,MATCH(Tableau1[[#This Row],[Designation]]&amp;Tableau1[[#This Row],[CL]],Grille_Tarifs_Modulable!$C$2:$C$204&amp;Grille_Tarifs_Modulable!$F$2:$F$204,0)),0)</f>
        <v>4067700013842</v>
      </c>
      <c r="L1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7" s="1">
        <v>72</v>
      </c>
      <c r="O127" s="60">
        <f>Tableau1[[#This Row],[Prix_Unit_HT]]*Tableau1[[#This Row],[Qte_commande]]</f>
        <v>1231.2579599999999</v>
      </c>
      <c r="P127" s="60">
        <f>Tableau1[[#This Row],[Prix_Unit_TTC]]*Tableau1[[#This Row],[Qte_commande]]</f>
        <v>1477.5095519999998</v>
      </c>
      <c r="Q127" s="1">
        <v>102.86</v>
      </c>
      <c r="R1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28" spans="1:18" ht="12.75" x14ac:dyDescent="0.2">
      <c r="A128" s="2">
        <v>42529</v>
      </c>
      <c r="B128" s="1" t="s">
        <v>1011</v>
      </c>
      <c r="C128" s="1" t="s">
        <v>94</v>
      </c>
      <c r="F128" s="1" t="s">
        <v>1245</v>
      </c>
      <c r="G128" s="1" t="s">
        <v>96</v>
      </c>
      <c r="H128" s="1" t="s">
        <v>1295</v>
      </c>
      <c r="I128" s="1" t="s">
        <v>1273</v>
      </c>
      <c r="J128" s="59">
        <v>50</v>
      </c>
      <c r="K128" s="85">
        <f t="array" ref="K128">IFERROR(INDEX(Grille_Tarifs_Modulable!$B$2:$B$204,MATCH(Tableau1[[#This Row],[Designation]]&amp;Tableau1[[#This Row],[CL]],Grille_Tarifs_Modulable!$C$2:$C$204&amp;Grille_Tarifs_Modulable!$F$2:$F$204,0)),0)</f>
        <v>4260310553382</v>
      </c>
      <c r="L1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8" s="1">
        <v>260</v>
      </c>
      <c r="O128" s="60">
        <f>Tableau1[[#This Row],[Prix_Unit_HT]]*Tableau1[[#This Row],[Qte_commande]]</f>
        <v>260</v>
      </c>
      <c r="P128" s="60">
        <f>Tableau1[[#This Row],[Prix_Unit_TTC]]*Tableau1[[#This Row],[Qte_commande]]</f>
        <v>274.3</v>
      </c>
      <c r="Q128" s="1">
        <v>185.71</v>
      </c>
      <c r="R1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185.71428571428572</v>
      </c>
    </row>
    <row r="129" spans="1:18" ht="12.75" x14ac:dyDescent="0.2">
      <c r="A129" s="2">
        <v>42529</v>
      </c>
      <c r="B129" s="1" t="s">
        <v>1011</v>
      </c>
      <c r="C129" s="1" t="s">
        <v>94</v>
      </c>
      <c r="F129" s="1" t="s">
        <v>1245</v>
      </c>
      <c r="G129" s="1" t="s">
        <v>96</v>
      </c>
      <c r="H129" s="1" t="s">
        <v>639</v>
      </c>
      <c r="I129" s="1" t="s">
        <v>1272</v>
      </c>
      <c r="J129" s="59">
        <v>70</v>
      </c>
      <c r="K129" s="85">
        <f t="array" ref="K129">IFERROR(INDEX(Grille_Tarifs_Modulable!$B$2:$B$204,MATCH(Tableau1[[#This Row],[Designation]]&amp;Tableau1[[#This Row],[CL]],Grille_Tarifs_Modulable!$C$2:$C$204&amp;Grille_Tarifs_Modulable!$F$2:$F$204,0)),0)</f>
        <v>0</v>
      </c>
      <c r="L1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9" s="60">
        <f>IF(Tableau1[[#This Row],[Prix_Unit_HT]]=0,0,Tableau1[[#This Row],[Prix_Unit_HT]]+(Tableau1[[#This Row],[Prix_Unit_HT]]*VLOOKUP(Tableau1[[#This Row],[EAN]],Grille_Tarifs_Modulable!$B$10:$Q$204,16,FALSE)))</f>
        <v>0</v>
      </c>
      <c r="N129" s="1">
        <v>12</v>
      </c>
      <c r="O129" s="60">
        <f>Tableau1[[#This Row],[Prix_Unit_HT]]*Tableau1[[#This Row],[Qte_commande]]</f>
        <v>0</v>
      </c>
      <c r="P129" s="60">
        <f>Tableau1[[#This Row],[Prix_Unit_TTC]]*Tableau1[[#This Row],[Qte_commande]]</f>
        <v>0</v>
      </c>
      <c r="Q129" s="1">
        <v>12</v>
      </c>
      <c r="R1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0" spans="1:18" ht="12.75" x14ac:dyDescent="0.2">
      <c r="A130" s="2">
        <v>42529</v>
      </c>
      <c r="B130" s="1" t="s">
        <v>1011</v>
      </c>
      <c r="C130" s="1" t="s">
        <v>94</v>
      </c>
      <c r="F130" s="1" t="s">
        <v>1245</v>
      </c>
      <c r="G130" s="1" t="s">
        <v>96</v>
      </c>
      <c r="H130" s="1" t="s">
        <v>923</v>
      </c>
      <c r="I130" s="1" t="s">
        <v>1272</v>
      </c>
      <c r="J130" s="59">
        <v>70</v>
      </c>
      <c r="K130" s="85">
        <f t="array" ref="K130">IFERROR(INDEX(Grille_Tarifs_Modulable!$B$2:$B$204,MATCH(Tableau1[[#This Row],[Designation]]&amp;Tableau1[[#This Row],[CL]],Grille_Tarifs_Modulable!$C$2:$C$204&amp;Grille_Tarifs_Modulable!$F$2:$F$204,0)),0)</f>
        <v>0</v>
      </c>
      <c r="L1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0" s="60">
        <f>IF(Tableau1[[#This Row],[Prix_Unit_HT]]=0,0,Tableau1[[#This Row],[Prix_Unit_HT]]+(Tableau1[[#This Row],[Prix_Unit_HT]]*VLOOKUP(Tableau1[[#This Row],[EAN]],Grille_Tarifs_Modulable!$B$10:$Q$204,16,FALSE)))</f>
        <v>0</v>
      </c>
      <c r="N130" s="1">
        <v>12</v>
      </c>
      <c r="O130" s="60">
        <f>Tableau1[[#This Row],[Prix_Unit_HT]]*Tableau1[[#This Row],[Qte_commande]]</f>
        <v>0</v>
      </c>
      <c r="P130" s="60">
        <f>Tableau1[[#This Row],[Prix_Unit_TTC]]*Tableau1[[#This Row],[Qte_commande]]</f>
        <v>0</v>
      </c>
      <c r="Q130" s="1">
        <v>12</v>
      </c>
      <c r="R1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1" spans="1:18" ht="12.75" x14ac:dyDescent="0.2">
      <c r="A131" s="2">
        <v>42536</v>
      </c>
      <c r="B131" s="1" t="s">
        <v>1144</v>
      </c>
      <c r="C131" s="1" t="s">
        <v>913</v>
      </c>
      <c r="E131" s="1" t="s">
        <v>1247</v>
      </c>
      <c r="F131" s="1" t="s">
        <v>1162</v>
      </c>
      <c r="G131" s="1" t="s">
        <v>11</v>
      </c>
      <c r="H131" s="1" t="s">
        <v>1295</v>
      </c>
      <c r="I131" s="1" t="s">
        <v>1273</v>
      </c>
      <c r="J131" s="59">
        <v>50</v>
      </c>
      <c r="K131" s="85">
        <f t="array" ref="K131">IFERROR(INDEX(Grille_Tarifs_Modulable!$B$2:$B$204,MATCH(Tableau1[[#This Row],[Designation]]&amp;Tableau1[[#This Row],[CL]],Grille_Tarifs_Modulable!$C$2:$C$204&amp;Grille_Tarifs_Modulable!$F$2:$F$204,0)),0)</f>
        <v>4260310553382</v>
      </c>
      <c r="L1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3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31" s="1">
        <v>100</v>
      </c>
      <c r="O131" s="60">
        <f>Tableau1[[#This Row],[Prix_Unit_HT]]*Tableau1[[#This Row],[Qte_commande]]</f>
        <v>110.00000000000001</v>
      </c>
      <c r="P131" s="60">
        <f>Tableau1[[#This Row],[Prix_Unit_TTC]]*Tableau1[[#This Row],[Qte_commande]]</f>
        <v>116.05000000000001</v>
      </c>
      <c r="Q131" s="1">
        <v>71.430000000000007</v>
      </c>
      <c r="R1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32" spans="1:18" ht="12.75" x14ac:dyDescent="0.2">
      <c r="A132" s="2">
        <v>42537</v>
      </c>
      <c r="B132" s="1" t="s">
        <v>1023</v>
      </c>
      <c r="C132" s="1" t="s">
        <v>162</v>
      </c>
      <c r="F132" s="1" t="s">
        <v>1245</v>
      </c>
      <c r="G132" s="1" t="s">
        <v>164</v>
      </c>
      <c r="H132" s="1" t="s">
        <v>1174</v>
      </c>
      <c r="I132" s="1" t="s">
        <v>1272</v>
      </c>
      <c r="J132" s="59">
        <v>175</v>
      </c>
      <c r="K132" s="85">
        <f t="array" ref="K132">IFERROR(INDEX(Grille_Tarifs_Modulable!$B$2:$B$204,MATCH(Tableau1[[#This Row],[Designation]]&amp;Tableau1[[#This Row],[CL]],Grille_Tarifs_Modulable!$C$2:$C$204&amp;Grille_Tarifs_Modulable!$F$2:$F$204,0)),0)</f>
        <v>4067700013835</v>
      </c>
      <c r="L1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2" s="1">
        <v>42</v>
      </c>
      <c r="O132" s="60">
        <f>Tableau1[[#This Row],[Prix_Unit_HT]]*Tableau1[[#This Row],[Qte_commande]]</f>
        <v>1214.4891675000001</v>
      </c>
      <c r="P132" s="60">
        <f>Tableau1[[#This Row],[Prix_Unit_TTC]]*Tableau1[[#This Row],[Qte_commande]]</f>
        <v>1457.3870010000001</v>
      </c>
      <c r="Q132" s="1">
        <v>105</v>
      </c>
      <c r="R1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105</v>
      </c>
    </row>
    <row r="133" spans="1:18" ht="12.75" x14ac:dyDescent="0.2">
      <c r="A133" s="2">
        <v>42538</v>
      </c>
      <c r="B133" s="1" t="s">
        <v>1012</v>
      </c>
      <c r="C133" s="1" t="s">
        <v>92</v>
      </c>
      <c r="F133" s="1" t="s">
        <v>1245</v>
      </c>
      <c r="G133" s="1" t="s">
        <v>945</v>
      </c>
      <c r="H133" s="1" t="s">
        <v>1174</v>
      </c>
      <c r="I133" s="1" t="s">
        <v>1272</v>
      </c>
      <c r="J133" s="59">
        <v>100</v>
      </c>
      <c r="K133" s="85">
        <f t="array" ref="K133">IFERROR(INDEX(Grille_Tarifs_Modulable!$B$2:$B$204,MATCH(Tableau1[[#This Row],[Designation]]&amp;Tableau1[[#This Row],[CL]],Grille_Tarifs_Modulable!$C$2:$C$204&amp;Grille_Tarifs_Modulable!$F$2:$F$204,0)),0)</f>
        <v>4067700013842</v>
      </c>
      <c r="L1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" s="1">
        <v>120</v>
      </c>
      <c r="O133" s="60">
        <f>Tableau1[[#This Row],[Prix_Unit_HT]]*Tableau1[[#This Row],[Qte_commande]]</f>
        <v>2052.0965999999999</v>
      </c>
      <c r="P133" s="60">
        <f>Tableau1[[#This Row],[Prix_Unit_TTC]]*Tableau1[[#This Row],[Qte_commande]]</f>
        <v>2462.5159199999998</v>
      </c>
      <c r="Q133" s="1">
        <v>171.43</v>
      </c>
      <c r="R1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34" spans="1:18" ht="12.75" x14ac:dyDescent="0.2">
      <c r="A134" s="2">
        <v>42541</v>
      </c>
      <c r="B134" s="1" t="s">
        <v>987</v>
      </c>
      <c r="C134" s="1" t="s">
        <v>225</v>
      </c>
      <c r="F134" s="1" t="s">
        <v>1245</v>
      </c>
      <c r="G134" s="1" t="s">
        <v>227</v>
      </c>
      <c r="H134" s="1" t="s">
        <v>1174</v>
      </c>
      <c r="I134" s="1" t="s">
        <v>1272</v>
      </c>
      <c r="J134" s="59">
        <v>70</v>
      </c>
      <c r="K134" s="85">
        <f t="array" ref="K134">IFERROR(INDEX(Grille_Tarifs_Modulable!$B$2:$B$204,MATCH(Tableau1[[#This Row],[Designation]]&amp;Tableau1[[#This Row],[CL]],Grille_Tarifs_Modulable!$C$2:$C$204&amp;Grille_Tarifs_Modulable!$F$2:$F$204,0)),0)</f>
        <v>4067700013859</v>
      </c>
      <c r="L1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" s="1">
        <v>150</v>
      </c>
      <c r="O134" s="60">
        <f>Tableau1[[#This Row],[Prix_Unit_HT]]*Tableau1[[#This Row],[Qte_commande]]</f>
        <v>1879.8845249999997</v>
      </c>
      <c r="P134" s="60">
        <f>Tableau1[[#This Row],[Prix_Unit_TTC]]*Tableau1[[#This Row],[Qte_commande]]</f>
        <v>2255.8614299999999</v>
      </c>
      <c r="Q134" s="1">
        <v>150</v>
      </c>
      <c r="R1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5" spans="1:18" ht="12.75" x14ac:dyDescent="0.2">
      <c r="A135" s="2">
        <v>42541</v>
      </c>
      <c r="B135" s="1" t="s">
        <v>1040</v>
      </c>
      <c r="C135" s="1" t="s">
        <v>18</v>
      </c>
      <c r="F135" s="1" t="s">
        <v>1245</v>
      </c>
      <c r="G135" s="1" t="s">
        <v>20</v>
      </c>
      <c r="H135" s="1" t="s">
        <v>1216</v>
      </c>
      <c r="I135" s="1" t="s">
        <v>1272</v>
      </c>
      <c r="J135" s="59">
        <v>100</v>
      </c>
      <c r="K135" s="85">
        <f t="array" ref="K135">IFERROR(INDEX(Grille_Tarifs_Modulable!$B$2:$B$204,MATCH(Tableau1[[#This Row],[Designation]]&amp;Tableau1[[#This Row],[CL]],Grille_Tarifs_Modulable!$C$2:$C$204&amp;Grille_Tarifs_Modulable!$F$2:$F$204,0)),0)</f>
        <v>3257150410167</v>
      </c>
      <c r="L1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5" s="1">
        <v>36</v>
      </c>
      <c r="O135" s="60">
        <f>Tableau1[[#This Row],[Prix_Unit_HT]]*Tableau1[[#This Row],[Qte_commande]]</f>
        <v>568.03946399999995</v>
      </c>
      <c r="P135" s="60">
        <f>Tableau1[[#This Row],[Prix_Unit_TTC]]*Tableau1[[#This Row],[Qte_commande]]</f>
        <v>681.64735680000001</v>
      </c>
      <c r="Q135" s="1">
        <v>51.43</v>
      </c>
      <c r="R1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36" spans="1:18" ht="12.75" x14ac:dyDescent="0.2">
      <c r="A136" s="2">
        <v>42541</v>
      </c>
      <c r="B136" s="1" t="s">
        <v>1041</v>
      </c>
      <c r="C136" s="1" t="s">
        <v>6</v>
      </c>
      <c r="F136" s="1" t="s">
        <v>1245</v>
      </c>
      <c r="G136" s="1" t="s">
        <v>8</v>
      </c>
      <c r="H136" s="1" t="s">
        <v>1216</v>
      </c>
      <c r="I136" s="1" t="s">
        <v>1272</v>
      </c>
      <c r="J136" s="59">
        <v>100</v>
      </c>
      <c r="K136" s="85">
        <f t="array" ref="K136">IFERROR(INDEX(Grille_Tarifs_Modulable!$B$2:$B$204,MATCH(Tableau1[[#This Row],[Designation]]&amp;Tableau1[[#This Row],[CL]],Grille_Tarifs_Modulable!$C$2:$C$204&amp;Grille_Tarifs_Modulable!$F$2:$F$204,0)),0)</f>
        <v>3257150410167</v>
      </c>
      <c r="L1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6" s="1">
        <v>36</v>
      </c>
      <c r="O136" s="60">
        <f>Tableau1[[#This Row],[Prix_Unit_HT]]*Tableau1[[#This Row],[Qte_commande]]</f>
        <v>568.03946399999995</v>
      </c>
      <c r="P136" s="60">
        <f>Tableau1[[#This Row],[Prix_Unit_TTC]]*Tableau1[[#This Row],[Qte_commande]]</f>
        <v>681.64735680000001</v>
      </c>
      <c r="Q136" s="1">
        <v>51.43</v>
      </c>
      <c r="R1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37" spans="1:18" ht="12.75" x14ac:dyDescent="0.2">
      <c r="A137" s="2">
        <v>42545</v>
      </c>
      <c r="B137" s="1" t="s">
        <v>1064</v>
      </c>
      <c r="C137" s="1" t="s">
        <v>1065</v>
      </c>
      <c r="F137" s="1" t="s">
        <v>1162</v>
      </c>
      <c r="G137" s="1" t="s">
        <v>47</v>
      </c>
      <c r="H137" s="1" t="s">
        <v>1296</v>
      </c>
      <c r="I137" s="1" t="s">
        <v>1274</v>
      </c>
      <c r="J137" s="109">
        <v>3</v>
      </c>
      <c r="K137" s="85">
        <f t="array" ref="K137">IFERROR(INDEX(Grille_Tarifs_Modulable!$B$2:$B$204,MATCH(Tableau1[[#This Row],[Designation]]&amp;Tableau1[[#This Row],[CL]],Grille_Tarifs_Modulable!$C$2:$C$204&amp;Grille_Tarifs_Modulable!$F$2:$F$204,0)),0)</f>
        <v>121</v>
      </c>
      <c r="L1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7" s="60">
        <f>IF(Tableau1[[#This Row],[Prix_Unit_HT]]=0,0,Tableau1[[#This Row],[Prix_Unit_HT]]+(Tableau1[[#This Row],[Prix_Unit_HT]]*VLOOKUP(Tableau1[[#This Row],[EAN]],Grille_Tarifs_Modulable!$B$10:$Q$204,16,FALSE)))</f>
        <v>358.8</v>
      </c>
      <c r="N137" s="1">
        <v>1</v>
      </c>
      <c r="O137" s="60">
        <f>Tableau1[[#This Row],[Prix_Unit_HT]]*Tableau1[[#This Row],[Qte_commande]]</f>
        <v>299</v>
      </c>
      <c r="P137" s="60">
        <f>Tableau1[[#This Row],[Prix_Unit_TTC]]*Tableau1[[#This Row],[Qte_commande]]</f>
        <v>358.8</v>
      </c>
      <c r="Q137" s="1">
        <v>1</v>
      </c>
      <c r="R1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8" spans="1:18" ht="12.75" x14ac:dyDescent="0.2">
      <c r="A138" s="2">
        <v>42548</v>
      </c>
      <c r="B138" s="1" t="s">
        <v>988</v>
      </c>
      <c r="C138" s="1" t="s">
        <v>989</v>
      </c>
      <c r="F138" s="1" t="s">
        <v>1162</v>
      </c>
      <c r="G138" s="1" t="s">
        <v>20</v>
      </c>
      <c r="H138" s="1" t="s">
        <v>1174</v>
      </c>
      <c r="I138" s="1" t="s">
        <v>1272</v>
      </c>
      <c r="J138" s="59">
        <v>70</v>
      </c>
      <c r="K138" s="85">
        <f t="array" ref="K138">IFERROR(INDEX(Grille_Tarifs_Modulable!$B$2:$B$204,MATCH(Tableau1[[#This Row],[Designation]]&amp;Tableau1[[#This Row],[CL]],Grille_Tarifs_Modulable!$C$2:$C$204&amp;Grille_Tarifs_Modulable!$F$2:$F$204,0)),0)</f>
        <v>4067700013859</v>
      </c>
      <c r="L1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38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38" s="1">
        <v>6</v>
      </c>
      <c r="O138" s="60">
        <f>Tableau1[[#This Row],[Prix_Unit_HT]]*Tableau1[[#This Row],[Qte_commande]]</f>
        <v>83.655380999999991</v>
      </c>
      <c r="P138" s="60">
        <f>Tableau1[[#This Row],[Prix_Unit_TTC]]*Tableau1[[#This Row],[Qte_commande]]</f>
        <v>100.38645719999998</v>
      </c>
      <c r="Q138" s="1">
        <v>6</v>
      </c>
      <c r="R1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9" spans="1:18" ht="12.75" x14ac:dyDescent="0.2">
      <c r="A139" s="2">
        <v>42548</v>
      </c>
      <c r="B139" s="1" t="s">
        <v>988</v>
      </c>
      <c r="C139" s="1" t="s">
        <v>989</v>
      </c>
      <c r="F139" s="1" t="s">
        <v>1162</v>
      </c>
      <c r="G139" s="1" t="s">
        <v>20</v>
      </c>
      <c r="H139" s="1" t="s">
        <v>1211</v>
      </c>
      <c r="I139" s="1" t="s">
        <v>1272</v>
      </c>
      <c r="J139" s="59">
        <v>70</v>
      </c>
      <c r="K139" s="85">
        <f t="array" ref="K139">IFERROR(INDEX(Grille_Tarifs_Modulable!$B$2:$B$204,MATCH(Tableau1[[#This Row],[Designation]]&amp;Tableau1[[#This Row],[CL]],Grille_Tarifs_Modulable!$C$2:$C$204&amp;Grille_Tarifs_Modulable!$F$2:$F$204,0)),0)</f>
        <v>8017450002104</v>
      </c>
      <c r="L1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9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9" s="1">
        <v>6</v>
      </c>
      <c r="O139" s="60">
        <f>Tableau1[[#This Row],[Prix_Unit_HT]]*Tableau1[[#This Row],[Qte_commande]]</f>
        <v>85.598897999999991</v>
      </c>
      <c r="P139" s="60">
        <f>Tableau1[[#This Row],[Prix_Unit_TTC]]*Tableau1[[#This Row],[Qte_commande]]</f>
        <v>102.71867760000001</v>
      </c>
      <c r="Q139" s="1">
        <v>6</v>
      </c>
      <c r="R1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0" spans="1:18" ht="12.75" x14ac:dyDescent="0.2">
      <c r="A140" s="2">
        <v>42548</v>
      </c>
      <c r="B140" s="1" t="s">
        <v>988</v>
      </c>
      <c r="C140" s="1" t="s">
        <v>989</v>
      </c>
      <c r="F140" s="1" t="s">
        <v>1162</v>
      </c>
      <c r="G140" s="1" t="s">
        <v>20</v>
      </c>
      <c r="H140" s="1" t="s">
        <v>1295</v>
      </c>
      <c r="I140" s="1" t="s">
        <v>1273</v>
      </c>
      <c r="J140" s="59">
        <v>50</v>
      </c>
      <c r="K140" s="85">
        <f t="array" ref="K140">IFERROR(INDEX(Grille_Tarifs_Modulable!$B$2:$B$204,MATCH(Tableau1[[#This Row],[Designation]]&amp;Tableau1[[#This Row],[CL]],Grille_Tarifs_Modulable!$C$2:$C$204&amp;Grille_Tarifs_Modulable!$F$2:$F$204,0)),0)</f>
        <v>4260310553382</v>
      </c>
      <c r="L1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40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40" s="1">
        <v>40</v>
      </c>
      <c r="O140" s="60">
        <f>Tableau1[[#This Row],[Prix_Unit_HT]]*Tableau1[[#This Row],[Qte_commande]]</f>
        <v>44</v>
      </c>
      <c r="P140" s="60">
        <f>Tableau1[[#This Row],[Prix_Unit_TTC]]*Tableau1[[#This Row],[Qte_commande]]</f>
        <v>46.42</v>
      </c>
      <c r="Q140" s="1">
        <v>28.57</v>
      </c>
      <c r="R1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41" spans="1:18" ht="12.75" x14ac:dyDescent="0.2">
      <c r="A141" s="2">
        <v>42548</v>
      </c>
      <c r="B141" s="1" t="s">
        <v>988</v>
      </c>
      <c r="C141" s="1" t="s">
        <v>989</v>
      </c>
      <c r="F141" s="1" t="s">
        <v>1162</v>
      </c>
      <c r="G141" s="1" t="s">
        <v>20</v>
      </c>
      <c r="H141" s="1" t="s">
        <v>1244</v>
      </c>
      <c r="I141" s="1" t="s">
        <v>1272</v>
      </c>
      <c r="J141" s="59">
        <v>70</v>
      </c>
      <c r="K141" s="85">
        <f t="array" ref="K141">IFERROR(INDEX(Grille_Tarifs_Modulable!$B$2:$B$204,MATCH(Tableau1[[#This Row],[Designation]]&amp;Tableau1[[#This Row],[CL]],Grille_Tarifs_Modulable!$C$2:$C$204&amp;Grille_Tarifs_Modulable!$F$2:$F$204,0)),0)</f>
        <v>8002095100001</v>
      </c>
      <c r="L1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41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41" s="1">
        <v>6</v>
      </c>
      <c r="O141" s="60">
        <f>Tableau1[[#This Row],[Prix_Unit_HT]]*Tableau1[[#This Row],[Qte_commande]]</f>
        <v>96.171863999999999</v>
      </c>
      <c r="P141" s="60">
        <f>Tableau1[[#This Row],[Prix_Unit_TTC]]*Tableau1[[#This Row],[Qte_commande]]</f>
        <v>115.40623679999999</v>
      </c>
      <c r="Q141" s="1">
        <v>6</v>
      </c>
      <c r="R1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2" spans="1:18" ht="12.75" x14ac:dyDescent="0.2">
      <c r="A142" s="2">
        <v>42548</v>
      </c>
      <c r="B142" s="1" t="s">
        <v>988</v>
      </c>
      <c r="C142" s="1" t="s">
        <v>989</v>
      </c>
      <c r="F142" s="1" t="s">
        <v>1162</v>
      </c>
      <c r="G142" s="1" t="s">
        <v>20</v>
      </c>
      <c r="H142" s="1" t="s">
        <v>1243</v>
      </c>
      <c r="I142" s="1" t="s">
        <v>1272</v>
      </c>
      <c r="J142" s="59">
        <v>70</v>
      </c>
      <c r="K142" s="85">
        <f t="array" ref="K142">IFERROR(INDEX(Grille_Tarifs_Modulable!$B$2:$B$204,MATCH(Tableau1[[#This Row],[Designation]]&amp;Tableau1[[#This Row],[CL]],Grille_Tarifs_Modulable!$C$2:$C$204&amp;Grille_Tarifs_Modulable!$F$2:$F$204,0)),0)</f>
        <v>3257150688009</v>
      </c>
      <c r="L1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2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2" s="1">
        <v>6</v>
      </c>
      <c r="O142" s="60">
        <f>Tableau1[[#This Row],[Prix_Unit_HT]]*Tableau1[[#This Row],[Qte_commande]]</f>
        <v>87.101491199999998</v>
      </c>
      <c r="P142" s="60">
        <f>Tableau1[[#This Row],[Prix_Unit_TTC]]*Tableau1[[#This Row],[Qte_commande]]</f>
        <v>104.52178944000001</v>
      </c>
      <c r="Q142" s="1">
        <v>6</v>
      </c>
      <c r="R1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" spans="1:18" ht="12.75" x14ac:dyDescent="0.2">
      <c r="A143" s="2">
        <v>42548</v>
      </c>
      <c r="B143" s="1" t="s">
        <v>1066</v>
      </c>
      <c r="C143" s="1" t="s">
        <v>1067</v>
      </c>
      <c r="F143" s="1" t="s">
        <v>1162</v>
      </c>
      <c r="G143" s="1" t="s">
        <v>539</v>
      </c>
      <c r="H143" s="1" t="s">
        <v>1296</v>
      </c>
      <c r="I143" s="1" t="s">
        <v>1274</v>
      </c>
      <c r="J143" s="109">
        <v>3</v>
      </c>
      <c r="K143" s="85">
        <f t="array" ref="K143">IFERROR(INDEX(Grille_Tarifs_Modulable!$B$2:$B$204,MATCH(Tableau1[[#This Row],[Designation]]&amp;Tableau1[[#This Row],[CL]],Grille_Tarifs_Modulable!$C$2:$C$204&amp;Grille_Tarifs_Modulable!$F$2:$F$204,0)),0)</f>
        <v>121</v>
      </c>
      <c r="L1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3" s="60">
        <f>IF(Tableau1[[#This Row],[Prix_Unit_HT]]=0,0,Tableau1[[#This Row],[Prix_Unit_HT]]+(Tableau1[[#This Row],[Prix_Unit_HT]]*VLOOKUP(Tableau1[[#This Row],[EAN]],Grille_Tarifs_Modulable!$B$10:$Q$204,16,FALSE)))</f>
        <v>358.8</v>
      </c>
      <c r="N143" s="1">
        <v>1</v>
      </c>
      <c r="O143" s="60">
        <f>Tableau1[[#This Row],[Prix_Unit_HT]]*Tableau1[[#This Row],[Qte_commande]]</f>
        <v>299</v>
      </c>
      <c r="P143" s="60">
        <f>Tableau1[[#This Row],[Prix_Unit_TTC]]*Tableau1[[#This Row],[Qte_commande]]</f>
        <v>358.8</v>
      </c>
      <c r="Q143" s="1">
        <v>1</v>
      </c>
      <c r="R1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4" spans="1:18" ht="12.75" x14ac:dyDescent="0.2">
      <c r="A144" s="2">
        <v>42548</v>
      </c>
      <c r="B144" s="1" t="s">
        <v>1068</v>
      </c>
      <c r="C144" s="1" t="s">
        <v>1069</v>
      </c>
      <c r="F144" s="1" t="s">
        <v>1162</v>
      </c>
      <c r="G144" s="1" t="s">
        <v>1070</v>
      </c>
      <c r="H144" s="1" t="s">
        <v>1296</v>
      </c>
      <c r="I144" s="1" t="s">
        <v>1274</v>
      </c>
      <c r="J144" s="109">
        <v>3</v>
      </c>
      <c r="K144" s="85">
        <f t="array" ref="K144">IFERROR(INDEX(Grille_Tarifs_Modulable!$B$2:$B$204,MATCH(Tableau1[[#This Row],[Designation]]&amp;Tableau1[[#This Row],[CL]],Grille_Tarifs_Modulable!$C$2:$C$204&amp;Grille_Tarifs_Modulable!$F$2:$F$204,0)),0)</f>
        <v>121</v>
      </c>
      <c r="L1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4" s="60">
        <f>IF(Tableau1[[#This Row],[Prix_Unit_HT]]=0,0,Tableau1[[#This Row],[Prix_Unit_HT]]+(Tableau1[[#This Row],[Prix_Unit_HT]]*VLOOKUP(Tableau1[[#This Row],[EAN]],Grille_Tarifs_Modulable!$B$10:$Q$204,16,FALSE)))</f>
        <v>358.8</v>
      </c>
      <c r="N144" s="1">
        <v>1</v>
      </c>
      <c r="O144" s="60">
        <f>Tableau1[[#This Row],[Prix_Unit_HT]]*Tableau1[[#This Row],[Qte_commande]]</f>
        <v>299</v>
      </c>
      <c r="P144" s="60">
        <f>Tableau1[[#This Row],[Prix_Unit_TTC]]*Tableau1[[#This Row],[Qte_commande]]</f>
        <v>358.8</v>
      </c>
      <c r="Q144" s="1">
        <v>1</v>
      </c>
      <c r="R1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5" spans="1:18" ht="12.75" x14ac:dyDescent="0.2">
      <c r="A145" s="2">
        <v>42550</v>
      </c>
      <c r="B145" s="1" t="s">
        <v>1142</v>
      </c>
      <c r="C145" s="1" t="s">
        <v>162</v>
      </c>
      <c r="F145" s="1" t="s">
        <v>1245</v>
      </c>
      <c r="G145" s="1" t="s">
        <v>175</v>
      </c>
      <c r="H145" s="7" t="s">
        <v>1291</v>
      </c>
      <c r="I145" s="7" t="s">
        <v>1273</v>
      </c>
      <c r="J145" s="59">
        <v>20</v>
      </c>
      <c r="K145" s="85">
        <f t="array" ref="K145">IFERROR(INDEX(Grille_Tarifs_Modulable!$B$2:$B$204,MATCH(Tableau1[[#This Row],[Designation]]&amp;Tableau1[[#This Row],[CL]],Grille_Tarifs_Modulable!$C$2:$C$204&amp;Grille_Tarifs_Modulable!$F$2:$F$204,0)),0)</f>
        <v>4260310550305</v>
      </c>
      <c r="L1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" s="1">
        <v>0</v>
      </c>
      <c r="O145" s="60">
        <f>Tableau1[[#This Row],[Prix_Unit_HT]]*Tableau1[[#This Row],[Qte_commande]]</f>
        <v>0</v>
      </c>
      <c r="P145" s="60">
        <f>Tableau1[[#This Row],[Prix_Unit_TTC]]*Tableau1[[#This Row],[Qte_commande]]</f>
        <v>0</v>
      </c>
      <c r="Q145" s="1">
        <v>0</v>
      </c>
      <c r="R1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6" spans="1:18" ht="12.75" x14ac:dyDescent="0.2">
      <c r="A146" s="2">
        <v>42550</v>
      </c>
      <c r="B146" s="1" t="s">
        <v>1142</v>
      </c>
      <c r="C146" s="1" t="s">
        <v>162</v>
      </c>
      <c r="F146" s="1" t="s">
        <v>1245</v>
      </c>
      <c r="G146" s="1" t="s">
        <v>175</v>
      </c>
      <c r="H146" s="7" t="s">
        <v>1294</v>
      </c>
      <c r="I146" s="7" t="s">
        <v>1273</v>
      </c>
      <c r="J146" s="59">
        <v>20</v>
      </c>
      <c r="K146" s="85">
        <f t="array" ref="K146">IFERROR(INDEX(Grille_Tarifs_Modulable!$B$2:$B$204,MATCH(Tableau1[[#This Row],[Designation]]&amp;Tableau1[[#This Row],[CL]],Grille_Tarifs_Modulable!$C$2:$C$204&amp;Grille_Tarifs_Modulable!$F$2:$F$204,0)),0)</f>
        <v>4260310553863</v>
      </c>
      <c r="L1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" s="1">
        <v>0</v>
      </c>
      <c r="O146" s="60">
        <f>Tableau1[[#This Row],[Prix_Unit_HT]]*Tableau1[[#This Row],[Qte_commande]]</f>
        <v>0</v>
      </c>
      <c r="P146" s="60">
        <f>Tableau1[[#This Row],[Prix_Unit_TTC]]*Tableau1[[#This Row],[Qte_commande]]</f>
        <v>0</v>
      </c>
      <c r="Q146" s="1">
        <v>0</v>
      </c>
      <c r="R1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7" spans="1:18" ht="12.75" x14ac:dyDescent="0.2">
      <c r="A147" s="2">
        <v>42550</v>
      </c>
      <c r="B147" s="1" t="s">
        <v>1013</v>
      </c>
      <c r="C147" s="1" t="s">
        <v>157</v>
      </c>
      <c r="F147" s="1" t="s">
        <v>1245</v>
      </c>
      <c r="G147" s="1" t="s">
        <v>159</v>
      </c>
      <c r="H147" s="1" t="s">
        <v>1174</v>
      </c>
      <c r="I147" s="1" t="s">
        <v>1272</v>
      </c>
      <c r="J147" s="59">
        <v>100</v>
      </c>
      <c r="K147" s="85">
        <f t="array" ref="K147">IFERROR(INDEX(Grille_Tarifs_Modulable!$B$2:$B$204,MATCH(Tableau1[[#This Row],[Designation]]&amp;Tableau1[[#This Row],[CL]],Grille_Tarifs_Modulable!$C$2:$C$204&amp;Grille_Tarifs_Modulable!$F$2:$F$204,0)),0)</f>
        <v>4067700013842</v>
      </c>
      <c r="L1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7" s="1">
        <v>210</v>
      </c>
      <c r="O147" s="60">
        <f>Tableau1[[#This Row],[Prix_Unit_HT]]*Tableau1[[#This Row],[Qte_commande]]</f>
        <v>3591.1690499999995</v>
      </c>
      <c r="P147" s="60">
        <f>Tableau1[[#This Row],[Prix_Unit_TTC]]*Tableau1[[#This Row],[Qte_commande]]</f>
        <v>4309.4028599999992</v>
      </c>
      <c r="Q147" s="1">
        <v>300</v>
      </c>
      <c r="R1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148" spans="1:18" ht="12.75" x14ac:dyDescent="0.2">
      <c r="A148" s="2">
        <v>42550</v>
      </c>
      <c r="B148" s="1" t="s">
        <v>1142</v>
      </c>
      <c r="C148" s="1" t="s">
        <v>162</v>
      </c>
      <c r="F148" s="1" t="s">
        <v>1245</v>
      </c>
      <c r="G148" s="1" t="s">
        <v>175</v>
      </c>
      <c r="H148" s="1" t="s">
        <v>1295</v>
      </c>
      <c r="I148" s="1" t="s">
        <v>1273</v>
      </c>
      <c r="J148" s="59">
        <v>50</v>
      </c>
      <c r="K148" s="85">
        <f t="array" ref="K148">IFERROR(INDEX(Grille_Tarifs_Modulable!$B$2:$B$204,MATCH(Tableau1[[#This Row],[Designation]]&amp;Tableau1[[#This Row],[CL]],Grille_Tarifs_Modulable!$C$2:$C$204&amp;Grille_Tarifs_Modulable!$F$2:$F$204,0)),0)</f>
        <v>4260310553382</v>
      </c>
      <c r="L1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4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48" s="1">
        <v>0</v>
      </c>
      <c r="O148" s="60">
        <f>Tableau1[[#This Row],[Prix_Unit_HT]]*Tableau1[[#This Row],[Qte_commande]]</f>
        <v>0</v>
      </c>
      <c r="P148" s="60">
        <f>Tableau1[[#This Row],[Prix_Unit_TTC]]*Tableau1[[#This Row],[Qte_commande]]</f>
        <v>0</v>
      </c>
      <c r="Q148" s="1">
        <v>0</v>
      </c>
      <c r="R1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9" spans="1:18" ht="12.75" x14ac:dyDescent="0.2">
      <c r="A149" s="2">
        <v>42555</v>
      </c>
      <c r="B149" s="1" t="s">
        <v>1043</v>
      </c>
      <c r="C149" s="1" t="s">
        <v>456</v>
      </c>
      <c r="F149" s="1" t="s">
        <v>1162</v>
      </c>
      <c r="G149" s="1" t="s">
        <v>20</v>
      </c>
      <c r="H149" s="1" t="s">
        <v>1243</v>
      </c>
      <c r="I149" s="1" t="s">
        <v>1272</v>
      </c>
      <c r="J149" s="59">
        <v>70</v>
      </c>
      <c r="K149" s="85">
        <f t="array" ref="K149">IFERROR(INDEX(Grille_Tarifs_Modulable!$B$2:$B$204,MATCH(Tableau1[[#This Row],[Designation]]&amp;Tableau1[[#This Row],[CL]],Grille_Tarifs_Modulable!$C$2:$C$204&amp;Grille_Tarifs_Modulable!$F$2:$F$204,0)),0)</f>
        <v>3257150688009</v>
      </c>
      <c r="L1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9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9" s="1">
        <v>48</v>
      </c>
      <c r="O149" s="60">
        <f>Tableau1[[#This Row],[Prix_Unit_HT]]*Tableau1[[#This Row],[Qte_commande]]</f>
        <v>696.81192959999998</v>
      </c>
      <c r="P149" s="60">
        <f>Tableau1[[#This Row],[Prix_Unit_TTC]]*Tableau1[[#This Row],[Qte_commande]]</f>
        <v>836.17431552000005</v>
      </c>
      <c r="Q149" s="1">
        <v>48</v>
      </c>
      <c r="R1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50" spans="1:18" ht="12.75" x14ac:dyDescent="0.2">
      <c r="A150" s="2">
        <v>42558</v>
      </c>
      <c r="B150" s="1" t="s">
        <v>1071</v>
      </c>
      <c r="C150" s="1" t="s">
        <v>909</v>
      </c>
      <c r="F150" s="1" t="s">
        <v>1162</v>
      </c>
      <c r="G150" s="1" t="s">
        <v>4</v>
      </c>
      <c r="H150" s="1" t="s">
        <v>1296</v>
      </c>
      <c r="I150" s="1" t="s">
        <v>1274</v>
      </c>
      <c r="J150" s="109">
        <v>3</v>
      </c>
      <c r="K150" s="85">
        <f t="array" ref="K150">IFERROR(INDEX(Grille_Tarifs_Modulable!$B$2:$B$204,MATCH(Tableau1[[#This Row],[Designation]]&amp;Tableau1[[#This Row],[CL]],Grille_Tarifs_Modulable!$C$2:$C$204&amp;Grille_Tarifs_Modulable!$F$2:$F$204,0)),0)</f>
        <v>121</v>
      </c>
      <c r="L1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" s="60">
        <f>IF(Tableau1[[#This Row],[Prix_Unit_HT]]=0,0,Tableau1[[#This Row],[Prix_Unit_HT]]+(Tableau1[[#This Row],[Prix_Unit_HT]]*VLOOKUP(Tableau1[[#This Row],[EAN]],Grille_Tarifs_Modulable!$B$10:$Q$204,16,FALSE)))</f>
        <v>358.8</v>
      </c>
      <c r="N150" s="1">
        <v>1</v>
      </c>
      <c r="O150" s="60">
        <f>Tableau1[[#This Row],[Prix_Unit_HT]]*Tableau1[[#This Row],[Qte_commande]]</f>
        <v>299</v>
      </c>
      <c r="P150" s="60">
        <f>Tableau1[[#This Row],[Prix_Unit_TTC]]*Tableau1[[#This Row],[Qte_commande]]</f>
        <v>358.8</v>
      </c>
      <c r="Q150" s="1">
        <v>1</v>
      </c>
      <c r="R1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1" spans="1:18" ht="12.75" x14ac:dyDescent="0.2">
      <c r="A151" s="2">
        <v>42558</v>
      </c>
      <c r="B151" s="1" t="s">
        <v>1072</v>
      </c>
      <c r="C151" s="1" t="s">
        <v>1073</v>
      </c>
      <c r="F151" s="1" t="s">
        <v>1162</v>
      </c>
      <c r="G151" s="1" t="s">
        <v>1074</v>
      </c>
      <c r="H151" s="1" t="s">
        <v>1296</v>
      </c>
      <c r="I151" s="1" t="s">
        <v>1274</v>
      </c>
      <c r="J151" s="109">
        <v>3</v>
      </c>
      <c r="K151" s="85">
        <f t="array" ref="K151">IFERROR(INDEX(Grille_Tarifs_Modulable!$B$2:$B$204,MATCH(Tableau1[[#This Row],[Designation]]&amp;Tableau1[[#This Row],[CL]],Grille_Tarifs_Modulable!$C$2:$C$204&amp;Grille_Tarifs_Modulable!$F$2:$F$204,0)),0)</f>
        <v>121</v>
      </c>
      <c r="L1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1" s="60">
        <f>IF(Tableau1[[#This Row],[Prix_Unit_HT]]=0,0,Tableau1[[#This Row],[Prix_Unit_HT]]+(Tableau1[[#This Row],[Prix_Unit_HT]]*VLOOKUP(Tableau1[[#This Row],[EAN]],Grille_Tarifs_Modulable!$B$10:$Q$204,16,FALSE)))</f>
        <v>358.8</v>
      </c>
      <c r="N151" s="1">
        <v>1</v>
      </c>
      <c r="O151" s="60">
        <f>Tableau1[[#This Row],[Prix_Unit_HT]]*Tableau1[[#This Row],[Qte_commande]]</f>
        <v>299</v>
      </c>
      <c r="P151" s="60">
        <f>Tableau1[[#This Row],[Prix_Unit_TTC]]*Tableau1[[#This Row],[Qte_commande]]</f>
        <v>358.8</v>
      </c>
      <c r="Q151" s="1">
        <v>1</v>
      </c>
      <c r="R1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" spans="1:18" ht="12.75" x14ac:dyDescent="0.2">
      <c r="A152" s="2">
        <v>42562</v>
      </c>
      <c r="B152" s="1" t="s">
        <v>990</v>
      </c>
      <c r="C152" s="1" t="s">
        <v>225</v>
      </c>
      <c r="F152" s="1" t="s">
        <v>1245</v>
      </c>
      <c r="G152" s="1" t="s">
        <v>227</v>
      </c>
      <c r="H152" s="1" t="s">
        <v>1174</v>
      </c>
      <c r="I152" s="1" t="s">
        <v>1272</v>
      </c>
      <c r="J152" s="59">
        <v>70</v>
      </c>
      <c r="K152" s="85">
        <f t="array" ref="K152">IFERROR(INDEX(Grille_Tarifs_Modulable!$B$2:$B$204,MATCH(Tableau1[[#This Row],[Designation]]&amp;Tableau1[[#This Row],[CL]],Grille_Tarifs_Modulable!$C$2:$C$204&amp;Grille_Tarifs_Modulable!$F$2:$F$204,0)),0)</f>
        <v>4067700013859</v>
      </c>
      <c r="L1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" s="1">
        <v>150</v>
      </c>
      <c r="O152" s="60">
        <f>Tableau1[[#This Row],[Prix_Unit_HT]]*Tableau1[[#This Row],[Qte_commande]]</f>
        <v>1879.8845249999997</v>
      </c>
      <c r="P152" s="60">
        <f>Tableau1[[#This Row],[Prix_Unit_TTC]]*Tableau1[[#This Row],[Qte_commande]]</f>
        <v>2255.8614299999999</v>
      </c>
      <c r="Q152" s="1">
        <v>150</v>
      </c>
      <c r="R1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53" spans="1:18" ht="12.75" x14ac:dyDescent="0.2">
      <c r="A153" s="2">
        <v>42570</v>
      </c>
      <c r="B153" s="1" t="s">
        <v>1075</v>
      </c>
      <c r="C153" s="1" t="s">
        <v>559</v>
      </c>
      <c r="F153" s="1" t="s">
        <v>1162</v>
      </c>
      <c r="G153" s="1" t="s">
        <v>284</v>
      </c>
      <c r="H153" s="1" t="s">
        <v>1296</v>
      </c>
      <c r="I153" s="1" t="s">
        <v>1274</v>
      </c>
      <c r="J153" s="109">
        <v>3</v>
      </c>
      <c r="K153" s="85">
        <f t="array" ref="K153">IFERROR(INDEX(Grille_Tarifs_Modulable!$B$2:$B$204,MATCH(Tableau1[[#This Row],[Designation]]&amp;Tableau1[[#This Row],[CL]],Grille_Tarifs_Modulable!$C$2:$C$204&amp;Grille_Tarifs_Modulable!$F$2:$F$204,0)),0)</f>
        <v>121</v>
      </c>
      <c r="L1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" s="60">
        <f>IF(Tableau1[[#This Row],[Prix_Unit_HT]]=0,0,Tableau1[[#This Row],[Prix_Unit_HT]]+(Tableau1[[#This Row],[Prix_Unit_HT]]*VLOOKUP(Tableau1[[#This Row],[EAN]],Grille_Tarifs_Modulable!$B$10:$Q$204,16,FALSE)))</f>
        <v>358.8</v>
      </c>
      <c r="N153" s="1">
        <v>1</v>
      </c>
      <c r="O153" s="60">
        <f>Tableau1[[#This Row],[Prix_Unit_HT]]*Tableau1[[#This Row],[Qte_commande]]</f>
        <v>299</v>
      </c>
      <c r="P153" s="60">
        <f>Tableau1[[#This Row],[Prix_Unit_TTC]]*Tableau1[[#This Row],[Qte_commande]]</f>
        <v>358.8</v>
      </c>
      <c r="Q153" s="1">
        <v>1</v>
      </c>
      <c r="R1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4" spans="1:18" ht="12.75" x14ac:dyDescent="0.2">
      <c r="A154" s="2">
        <v>42578</v>
      </c>
      <c r="B154" s="1" t="s">
        <v>1044</v>
      </c>
      <c r="C154" s="1" t="s">
        <v>1045</v>
      </c>
      <c r="F154" s="1" t="s">
        <v>1162</v>
      </c>
      <c r="G154" s="1" t="s">
        <v>312</v>
      </c>
      <c r="H154" s="1" t="s">
        <v>1289</v>
      </c>
      <c r="I154" s="1" t="s">
        <v>1273</v>
      </c>
      <c r="J154" s="59">
        <v>20</v>
      </c>
      <c r="K154" s="85">
        <f t="array" ref="K154">IFERROR(INDEX(Grille_Tarifs_Modulable!$B$2:$B$204,MATCH(Tableau1[[#This Row],[Designation]]&amp;Tableau1[[#This Row],[CL]],Grille_Tarifs_Modulable!$C$2:$C$204&amp;Grille_Tarifs_Modulable!$F$2:$F$204,0)),0)</f>
        <v>4260310553832</v>
      </c>
      <c r="L1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" s="1">
        <v>48</v>
      </c>
      <c r="O154" s="60">
        <f>Tableau1[[#This Row],[Prix_Unit_HT]]*Tableau1[[#This Row],[Qte_commande]]</f>
        <v>42.72</v>
      </c>
      <c r="P154" s="60">
        <f>Tableau1[[#This Row],[Prix_Unit_TTC]]*Tableau1[[#This Row],[Qte_commande]]</f>
        <v>45.069600000000001</v>
      </c>
      <c r="Q154" s="1">
        <v>13.71</v>
      </c>
      <c r="R1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5" spans="1:18" ht="12.75" x14ac:dyDescent="0.2">
      <c r="A155" s="2">
        <v>42578</v>
      </c>
      <c r="B155" s="1" t="s">
        <v>1044</v>
      </c>
      <c r="C155" s="1" t="s">
        <v>1045</v>
      </c>
      <c r="F155" s="1" t="s">
        <v>1162</v>
      </c>
      <c r="G155" s="1" t="s">
        <v>312</v>
      </c>
      <c r="H155" s="1" t="s">
        <v>1211</v>
      </c>
      <c r="I155" s="1" t="s">
        <v>1272</v>
      </c>
      <c r="J155" s="59">
        <v>70</v>
      </c>
      <c r="K155" s="85">
        <f t="array" ref="K155">IFERROR(INDEX(Grille_Tarifs_Modulable!$B$2:$B$204,MATCH(Tableau1[[#This Row],[Designation]]&amp;Tableau1[[#This Row],[CL]],Grille_Tarifs_Modulable!$C$2:$C$204&amp;Grille_Tarifs_Modulable!$F$2:$F$204,0)),0)</f>
        <v>8017450002104</v>
      </c>
      <c r="L1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5" s="1">
        <v>6</v>
      </c>
      <c r="O155" s="60">
        <f>Tableau1[[#This Row],[Prix_Unit_HT]]*Tableau1[[#This Row],[Qte_commande]]</f>
        <v>85.598897999999991</v>
      </c>
      <c r="P155" s="60">
        <f>Tableau1[[#This Row],[Prix_Unit_TTC]]*Tableau1[[#This Row],[Qte_commande]]</f>
        <v>102.71867760000001</v>
      </c>
      <c r="Q155" s="1">
        <v>6</v>
      </c>
      <c r="R1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6" spans="1:18" ht="12.75" x14ac:dyDescent="0.2">
      <c r="A156" s="2">
        <v>42578</v>
      </c>
      <c r="B156" s="1" t="s">
        <v>1146</v>
      </c>
      <c r="C156" s="1" t="s">
        <v>99</v>
      </c>
      <c r="F156" s="1" t="s">
        <v>1245</v>
      </c>
      <c r="G156" s="1" t="s">
        <v>4</v>
      </c>
      <c r="H156" s="1" t="s">
        <v>1295</v>
      </c>
      <c r="I156" s="1" t="s">
        <v>1273</v>
      </c>
      <c r="J156" s="59">
        <v>50</v>
      </c>
      <c r="K156" s="85">
        <f t="array" ref="K156">IFERROR(INDEX(Grille_Tarifs_Modulable!$B$2:$B$204,MATCH(Tableau1[[#This Row],[Designation]]&amp;Tableau1[[#This Row],[CL]],Grille_Tarifs_Modulable!$C$2:$C$204&amp;Grille_Tarifs_Modulable!$F$2:$F$204,0)),0)</f>
        <v>4260310553382</v>
      </c>
      <c r="L1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5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56" s="1">
        <v>100</v>
      </c>
      <c r="O156" s="60">
        <f>Tableau1[[#This Row],[Prix_Unit_HT]]*Tableau1[[#This Row],[Qte_commande]]</f>
        <v>100</v>
      </c>
      <c r="P156" s="60">
        <f>Tableau1[[#This Row],[Prix_Unit_TTC]]*Tableau1[[#This Row],[Qte_commande]]</f>
        <v>105.5</v>
      </c>
      <c r="Q156" s="1">
        <v>71.430000000000007</v>
      </c>
      <c r="R1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57" spans="1:18" ht="12.75" x14ac:dyDescent="0.2">
      <c r="A157" s="2">
        <v>42578</v>
      </c>
      <c r="B157" s="1" t="s">
        <v>1044</v>
      </c>
      <c r="C157" s="1" t="s">
        <v>1045</v>
      </c>
      <c r="F157" s="1" t="s">
        <v>1162</v>
      </c>
      <c r="G157" s="1" t="s">
        <v>312</v>
      </c>
      <c r="H157" s="1" t="s">
        <v>1295</v>
      </c>
      <c r="I157" s="1" t="s">
        <v>1273</v>
      </c>
      <c r="J157" s="59">
        <v>50</v>
      </c>
      <c r="K157" s="85">
        <f t="array" ref="K157">IFERROR(INDEX(Grille_Tarifs_Modulable!$B$2:$B$204,MATCH(Tableau1[[#This Row],[Designation]]&amp;Tableau1[[#This Row],[CL]],Grille_Tarifs_Modulable!$C$2:$C$204&amp;Grille_Tarifs_Modulable!$F$2:$F$204,0)),0)</f>
        <v>4260310553382</v>
      </c>
      <c r="L1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" s="1">
        <v>40</v>
      </c>
      <c r="O157" s="60">
        <f>Tableau1[[#This Row],[Prix_Unit_HT]]*Tableau1[[#This Row],[Qte_commande]]</f>
        <v>44</v>
      </c>
      <c r="P157" s="60">
        <f>Tableau1[[#This Row],[Prix_Unit_TTC]]*Tableau1[[#This Row],[Qte_commande]]</f>
        <v>46.42</v>
      </c>
      <c r="Q157" s="1">
        <v>28.57</v>
      </c>
      <c r="R1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58" spans="1:18" ht="12.75" x14ac:dyDescent="0.2">
      <c r="A158" s="2">
        <v>42578</v>
      </c>
      <c r="B158" s="1" t="s">
        <v>1044</v>
      </c>
      <c r="C158" s="1" t="s">
        <v>1045</v>
      </c>
      <c r="F158" s="1" t="s">
        <v>1162</v>
      </c>
      <c r="G158" s="1" t="s">
        <v>312</v>
      </c>
      <c r="H158" s="1" t="s">
        <v>1243</v>
      </c>
      <c r="I158" s="1" t="s">
        <v>1272</v>
      </c>
      <c r="J158" s="59">
        <v>70</v>
      </c>
      <c r="K158" s="85">
        <f t="array" ref="K158">IFERROR(INDEX(Grille_Tarifs_Modulable!$B$2:$B$204,MATCH(Tableau1[[#This Row],[Designation]]&amp;Tableau1[[#This Row],[CL]],Grille_Tarifs_Modulable!$C$2:$C$204&amp;Grille_Tarifs_Modulable!$F$2:$F$204,0)),0)</f>
        <v>3257150688009</v>
      </c>
      <c r="L1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58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58" s="1">
        <v>6</v>
      </c>
      <c r="O158" s="60">
        <f>Tableau1[[#This Row],[Prix_Unit_HT]]*Tableau1[[#This Row],[Qte_commande]]</f>
        <v>87.101491199999998</v>
      </c>
      <c r="P158" s="60">
        <f>Tableau1[[#This Row],[Prix_Unit_TTC]]*Tableau1[[#This Row],[Qte_commande]]</f>
        <v>104.52178944000001</v>
      </c>
      <c r="Q158" s="1">
        <v>6</v>
      </c>
      <c r="R1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9" spans="1:18" ht="12.75" x14ac:dyDescent="0.2">
      <c r="A159" s="2">
        <v>42578</v>
      </c>
      <c r="B159" s="1" t="s">
        <v>1044</v>
      </c>
      <c r="C159" s="1" t="s">
        <v>1045</v>
      </c>
      <c r="F159" s="1" t="s">
        <v>1162</v>
      </c>
      <c r="G159" s="1" t="s">
        <v>312</v>
      </c>
      <c r="H159" s="1" t="s">
        <v>1293</v>
      </c>
      <c r="I159" s="1" t="s">
        <v>1273</v>
      </c>
      <c r="J159" s="59">
        <v>20</v>
      </c>
      <c r="K159" s="85">
        <f t="array" ref="K159">IFERROR(INDEX(Grille_Tarifs_Modulable!$B$2:$B$204,MATCH(Tableau1[[#This Row],[Designation]]&amp;Tableau1[[#This Row],[CL]],Grille_Tarifs_Modulable!$C$2:$C$204&amp;Grille_Tarifs_Modulable!$F$2:$F$204,0)),0)</f>
        <v>4260310553849</v>
      </c>
      <c r="L1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" s="1">
        <v>24</v>
      </c>
      <c r="O159" s="60">
        <f>Tableau1[[#This Row],[Prix_Unit_HT]]*Tableau1[[#This Row],[Qte_commande]]</f>
        <v>21.36</v>
      </c>
      <c r="P159" s="60">
        <f>Tableau1[[#This Row],[Prix_Unit_TTC]]*Tableau1[[#This Row],[Qte_commande]]</f>
        <v>22.534800000000001</v>
      </c>
      <c r="Q159" s="1">
        <v>6.86</v>
      </c>
      <c r="R1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0" spans="1:18" ht="12.75" x14ac:dyDescent="0.2">
      <c r="A160" s="2">
        <v>42578</v>
      </c>
      <c r="B160" s="1" t="s">
        <v>1044</v>
      </c>
      <c r="C160" s="1" t="s">
        <v>1045</v>
      </c>
      <c r="F160" s="1" t="s">
        <v>1162</v>
      </c>
      <c r="G160" s="1" t="s">
        <v>312</v>
      </c>
      <c r="H160" s="1" t="s">
        <v>1301</v>
      </c>
      <c r="I160" s="1" t="s">
        <v>1272</v>
      </c>
      <c r="J160" s="59">
        <v>70</v>
      </c>
      <c r="K160" s="85">
        <f t="array" ref="K160">IFERROR(INDEX(Grille_Tarifs_Modulable!$B$2:$B$204,MATCH(Tableau1[[#This Row],[Designation]]&amp;Tableau1[[#This Row],[CL]],Grille_Tarifs_Modulable!$C$2:$C$204&amp;Grille_Tarifs_Modulable!$F$2:$F$204,0)),0)</f>
        <v>0</v>
      </c>
      <c r="L1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0" s="60">
        <f>IF(Tableau1[[#This Row],[Prix_Unit_HT]]=0,0,Tableau1[[#This Row],[Prix_Unit_HT]]+(Tableau1[[#This Row],[Prix_Unit_HT]]*VLOOKUP(Tableau1[[#This Row],[EAN]],Grille_Tarifs_Modulable!$B$10:$Q$204,16,FALSE)))</f>
        <v>0</v>
      </c>
      <c r="N160" s="1">
        <v>6</v>
      </c>
      <c r="O160" s="60">
        <f>Tableau1[[#This Row],[Prix_Unit_HT]]*Tableau1[[#This Row],[Qte_commande]]</f>
        <v>0</v>
      </c>
      <c r="P160" s="60">
        <f>Tableau1[[#This Row],[Prix_Unit_TTC]]*Tableau1[[#This Row],[Qte_commande]]</f>
        <v>0</v>
      </c>
      <c r="Q160" s="1">
        <v>6</v>
      </c>
      <c r="R1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" spans="1:18" ht="12.75" x14ac:dyDescent="0.2">
      <c r="A161" s="2">
        <v>42579</v>
      </c>
      <c r="B161" s="1" t="s">
        <v>1024</v>
      </c>
      <c r="C161" s="7" t="s">
        <v>1249</v>
      </c>
      <c r="D161" s="7"/>
      <c r="E161" s="1" t="s">
        <v>1252</v>
      </c>
      <c r="F161" s="1" t="s">
        <v>1162</v>
      </c>
      <c r="G161" s="1" t="s">
        <v>750</v>
      </c>
      <c r="H161" s="1" t="s">
        <v>1174</v>
      </c>
      <c r="I161" s="1" t="s">
        <v>1272</v>
      </c>
      <c r="J161" s="59">
        <v>175</v>
      </c>
      <c r="K161" s="85">
        <f t="array" ref="K161">IFERROR(INDEX(Grille_Tarifs_Modulable!$B$2:$B$204,MATCH(Tableau1[[#This Row],[Designation]]&amp;Tableau1[[#This Row],[CL]],Grille_Tarifs_Modulable!$C$2:$C$204&amp;Grille_Tarifs_Modulable!$F$2:$F$204,0)),0)</f>
        <v>4067700013835</v>
      </c>
      <c r="L1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6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61" s="1">
        <v>24</v>
      </c>
      <c r="O161" s="60">
        <f>Tableau1[[#This Row],[Prix_Unit_HT]]*Tableau1[[#This Row],[Qte_commande]]</f>
        <v>774.39380999999992</v>
      </c>
      <c r="P161" s="60">
        <f>Tableau1[[#This Row],[Prix_Unit_TTC]]*Tableau1[[#This Row],[Qte_commande]]</f>
        <v>929.27257199999997</v>
      </c>
      <c r="Q161" s="1">
        <v>60</v>
      </c>
      <c r="R1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62" spans="1:18" ht="12.75" x14ac:dyDescent="0.2">
      <c r="A162" s="2">
        <v>42583</v>
      </c>
      <c r="B162" s="1" t="s">
        <v>1145</v>
      </c>
      <c r="C162" s="1" t="s">
        <v>1136</v>
      </c>
      <c r="F162" s="1" t="s">
        <v>1162</v>
      </c>
      <c r="G162" s="1" t="s">
        <v>312</v>
      </c>
      <c r="H162" s="1" t="s">
        <v>1295</v>
      </c>
      <c r="I162" s="1" t="s">
        <v>1273</v>
      </c>
      <c r="J162" s="59">
        <v>50</v>
      </c>
      <c r="K162" s="85">
        <f t="array" ref="K162">IFERROR(INDEX(Grille_Tarifs_Modulable!$B$2:$B$204,MATCH(Tableau1[[#This Row],[Designation]]&amp;Tableau1[[#This Row],[CL]],Grille_Tarifs_Modulable!$C$2:$C$204&amp;Grille_Tarifs_Modulable!$F$2:$F$204,0)),0)</f>
        <v>4260310553382</v>
      </c>
      <c r="L1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2" s="1">
        <v>100</v>
      </c>
      <c r="O162" s="60">
        <f>Tableau1[[#This Row],[Prix_Unit_HT]]*Tableau1[[#This Row],[Qte_commande]]</f>
        <v>110.00000000000001</v>
      </c>
      <c r="P162" s="60">
        <f>Tableau1[[#This Row],[Prix_Unit_TTC]]*Tableau1[[#This Row],[Qte_commande]]</f>
        <v>116.05000000000001</v>
      </c>
      <c r="Q162" s="1">
        <v>71.430000000000007</v>
      </c>
      <c r="R1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163" spans="1:18" ht="12.75" x14ac:dyDescent="0.2">
      <c r="A163" s="2">
        <v>42583</v>
      </c>
      <c r="B163" s="1" t="s">
        <v>963</v>
      </c>
      <c r="C163" s="1" t="s">
        <v>964</v>
      </c>
      <c r="F163" s="1" t="s">
        <v>1162</v>
      </c>
      <c r="G163" s="1" t="s">
        <v>312</v>
      </c>
      <c r="H163" s="1" t="s">
        <v>1295</v>
      </c>
      <c r="I163" s="1" t="s">
        <v>1273</v>
      </c>
      <c r="J163" s="59">
        <v>50</v>
      </c>
      <c r="K163" s="85">
        <f t="array" ref="K163">IFERROR(INDEX(Grille_Tarifs_Modulable!$B$2:$B$204,MATCH(Tableau1[[#This Row],[Designation]]&amp;Tableau1[[#This Row],[CL]],Grille_Tarifs_Modulable!$C$2:$C$204&amp;Grille_Tarifs_Modulable!$F$2:$F$204,0)),0)</f>
        <v>4260310553382</v>
      </c>
      <c r="L1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3" s="1">
        <v>40</v>
      </c>
      <c r="O163" s="60">
        <f>Tableau1[[#This Row],[Prix_Unit_HT]]*Tableau1[[#This Row],[Qte_commande]]</f>
        <v>44</v>
      </c>
      <c r="P163" s="60">
        <f>Tableau1[[#This Row],[Prix_Unit_TTC]]*Tableau1[[#This Row],[Qte_commande]]</f>
        <v>46.42</v>
      </c>
      <c r="Q163" s="1">
        <v>28.57</v>
      </c>
      <c r="R1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64" spans="1:18" ht="12.75" x14ac:dyDescent="0.2">
      <c r="A164" s="2">
        <v>42583</v>
      </c>
      <c r="B164" s="1" t="s">
        <v>963</v>
      </c>
      <c r="C164" s="1" t="s">
        <v>964</v>
      </c>
      <c r="F164" s="1" t="s">
        <v>1162</v>
      </c>
      <c r="G164" s="1" t="s">
        <v>312</v>
      </c>
      <c r="H164" s="7" t="s">
        <v>1188</v>
      </c>
      <c r="I164" s="1" t="s">
        <v>1272</v>
      </c>
      <c r="J164" s="59">
        <v>70</v>
      </c>
      <c r="K164" s="85">
        <f t="array" ref="K164">IFERROR(INDEX(Grille_Tarifs_Modulable!$B$2:$B$204,MATCH(Tableau1[[#This Row],[Designation]]&amp;Tableau1[[#This Row],[CL]],Grille_Tarifs_Modulable!$C$2:$C$204&amp;Grille_Tarifs_Modulable!$F$2:$F$204,0)),0)</f>
        <v>3257150100228</v>
      </c>
      <c r="L1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4" s="1">
        <v>6</v>
      </c>
      <c r="O164" s="60">
        <f>Tableau1[[#This Row],[Prix_Unit_HT]]*Tableau1[[#This Row],[Qte_commande]]</f>
        <v>128.93186400000002</v>
      </c>
      <c r="P164" s="60">
        <f>Tableau1[[#This Row],[Prix_Unit_TTC]]*Tableau1[[#This Row],[Qte_commande]]</f>
        <v>154.7182368</v>
      </c>
      <c r="Q164" s="1">
        <v>6</v>
      </c>
      <c r="R1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" spans="1:18" ht="12.75" x14ac:dyDescent="0.2">
      <c r="A165" s="2">
        <v>42583</v>
      </c>
      <c r="B165" s="1" t="s">
        <v>963</v>
      </c>
      <c r="C165" s="1" t="s">
        <v>964</v>
      </c>
      <c r="F165" s="1" t="s">
        <v>1162</v>
      </c>
      <c r="G165" s="1" t="s">
        <v>312</v>
      </c>
      <c r="H165" s="1" t="s">
        <v>1301</v>
      </c>
      <c r="I165" s="1" t="s">
        <v>1272</v>
      </c>
      <c r="J165" s="59">
        <v>70</v>
      </c>
      <c r="K165" s="85">
        <f t="array" ref="K165">IFERROR(INDEX(Grille_Tarifs_Modulable!$B$2:$B$204,MATCH(Tableau1[[#This Row],[Designation]]&amp;Tableau1[[#This Row],[CL]],Grille_Tarifs_Modulable!$C$2:$C$204&amp;Grille_Tarifs_Modulable!$F$2:$F$204,0)),0)</f>
        <v>0</v>
      </c>
      <c r="L1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" s="60">
        <f>IF(Tableau1[[#This Row],[Prix_Unit_HT]]=0,0,Tableau1[[#This Row],[Prix_Unit_HT]]+(Tableau1[[#This Row],[Prix_Unit_HT]]*VLOOKUP(Tableau1[[#This Row],[EAN]],Grille_Tarifs_Modulable!$B$10:$Q$204,16,FALSE)))</f>
        <v>0</v>
      </c>
      <c r="N165" s="1">
        <v>6</v>
      </c>
      <c r="O165" s="60">
        <f>Tableau1[[#This Row],[Prix_Unit_HT]]*Tableau1[[#This Row],[Qte_commande]]</f>
        <v>0</v>
      </c>
      <c r="P165" s="60">
        <f>Tableau1[[#This Row],[Prix_Unit_TTC]]*Tableau1[[#This Row],[Qte_commande]]</f>
        <v>0</v>
      </c>
      <c r="Q165" s="1">
        <v>6</v>
      </c>
      <c r="R1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6" spans="1:18" ht="12.75" x14ac:dyDescent="0.2">
      <c r="A166" s="2">
        <v>42583</v>
      </c>
      <c r="B166" s="1" t="s">
        <v>963</v>
      </c>
      <c r="C166" s="1" t="s">
        <v>964</v>
      </c>
      <c r="F166" s="1" t="s">
        <v>1162</v>
      </c>
      <c r="G166" s="1" t="s">
        <v>312</v>
      </c>
      <c r="H166" s="1" t="s">
        <v>923</v>
      </c>
      <c r="I166" s="1" t="s">
        <v>1272</v>
      </c>
      <c r="J166" s="59">
        <v>70</v>
      </c>
      <c r="K166" s="85">
        <f t="array" ref="K166">IFERROR(INDEX(Grille_Tarifs_Modulable!$B$2:$B$204,MATCH(Tableau1[[#This Row],[Designation]]&amp;Tableau1[[#This Row],[CL]],Grille_Tarifs_Modulable!$C$2:$C$204&amp;Grille_Tarifs_Modulable!$F$2:$F$204,0)),0)</f>
        <v>0</v>
      </c>
      <c r="L1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" s="60">
        <f>IF(Tableau1[[#This Row],[Prix_Unit_HT]]=0,0,Tableau1[[#This Row],[Prix_Unit_HT]]+(Tableau1[[#This Row],[Prix_Unit_HT]]*VLOOKUP(Tableau1[[#This Row],[EAN]],Grille_Tarifs_Modulable!$B$10:$Q$204,16,FALSE)))</f>
        <v>0</v>
      </c>
      <c r="N166" s="1">
        <v>12</v>
      </c>
      <c r="O166" s="60">
        <f>Tableau1[[#This Row],[Prix_Unit_HT]]*Tableau1[[#This Row],[Qte_commande]]</f>
        <v>0</v>
      </c>
      <c r="P166" s="60">
        <f>Tableau1[[#This Row],[Prix_Unit_TTC]]*Tableau1[[#This Row],[Qte_commande]]</f>
        <v>0</v>
      </c>
      <c r="Q166" s="1">
        <v>12</v>
      </c>
      <c r="R1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7" spans="1:18" ht="12.75" x14ac:dyDescent="0.2">
      <c r="A167" s="2">
        <v>42584</v>
      </c>
      <c r="B167" s="1" t="s">
        <v>1076</v>
      </c>
      <c r="C167" s="1" t="s">
        <v>1077</v>
      </c>
      <c r="F167" s="1" t="s">
        <v>1162</v>
      </c>
      <c r="G167" s="1" t="s">
        <v>1078</v>
      </c>
      <c r="H167" s="1" t="s">
        <v>1296</v>
      </c>
      <c r="I167" s="1" t="s">
        <v>1274</v>
      </c>
      <c r="J167" s="109">
        <v>3</v>
      </c>
      <c r="K167" s="85">
        <f t="array" ref="K167">IFERROR(INDEX(Grille_Tarifs_Modulable!$B$2:$B$204,MATCH(Tableau1[[#This Row],[Designation]]&amp;Tableau1[[#This Row],[CL]],Grille_Tarifs_Modulable!$C$2:$C$204&amp;Grille_Tarifs_Modulable!$F$2:$F$204,0)),0)</f>
        <v>121</v>
      </c>
      <c r="L1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7" s="60">
        <f>IF(Tableau1[[#This Row],[Prix_Unit_HT]]=0,0,Tableau1[[#This Row],[Prix_Unit_HT]]+(Tableau1[[#This Row],[Prix_Unit_HT]]*VLOOKUP(Tableau1[[#This Row],[EAN]],Grille_Tarifs_Modulable!$B$10:$Q$204,16,FALSE)))</f>
        <v>358.8</v>
      </c>
      <c r="N167" s="1">
        <v>1</v>
      </c>
      <c r="O167" s="60">
        <f>Tableau1[[#This Row],[Prix_Unit_HT]]*Tableau1[[#This Row],[Qte_commande]]</f>
        <v>299</v>
      </c>
      <c r="P167" s="60">
        <f>Tableau1[[#This Row],[Prix_Unit_TTC]]*Tableau1[[#This Row],[Qte_commande]]</f>
        <v>358.8</v>
      </c>
      <c r="Q167" s="1">
        <v>1</v>
      </c>
      <c r="R1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" spans="1:18" ht="12.75" x14ac:dyDescent="0.2">
      <c r="A168" s="2">
        <v>42590</v>
      </c>
      <c r="B168" s="1" t="s">
        <v>991</v>
      </c>
      <c r="C168" s="1" t="s">
        <v>229</v>
      </c>
      <c r="F168" s="1" t="s">
        <v>1245</v>
      </c>
      <c r="G168" s="1" t="s">
        <v>231</v>
      </c>
      <c r="H168" s="1" t="s">
        <v>1174</v>
      </c>
      <c r="I168" s="1" t="s">
        <v>1272</v>
      </c>
      <c r="J168" s="59">
        <v>70</v>
      </c>
      <c r="K168" s="85">
        <f t="array" ref="K168">IFERROR(INDEX(Grille_Tarifs_Modulable!$B$2:$B$204,MATCH(Tableau1[[#This Row],[Designation]]&amp;Tableau1[[#This Row],[CL]],Grille_Tarifs_Modulable!$C$2:$C$204&amp;Grille_Tarifs_Modulable!$F$2:$F$204,0)),0)</f>
        <v>4067700013859</v>
      </c>
      <c r="L1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" s="1">
        <v>480</v>
      </c>
      <c r="O168" s="60">
        <f>Tableau1[[#This Row],[Prix_Unit_HT]]*Tableau1[[#This Row],[Qte_commande]]</f>
        <v>6015.6304799999989</v>
      </c>
      <c r="P168" s="60">
        <f>Tableau1[[#This Row],[Prix_Unit_TTC]]*Tableau1[[#This Row],[Qte_commande]]</f>
        <v>7218.7565759999989</v>
      </c>
      <c r="Q168" s="1">
        <v>480</v>
      </c>
      <c r="R1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69" spans="1:18" ht="12.75" x14ac:dyDescent="0.2">
      <c r="A169" s="2">
        <v>42592</v>
      </c>
      <c r="B169" s="1" t="s">
        <v>1030</v>
      </c>
      <c r="C169" s="1" t="s">
        <v>31</v>
      </c>
      <c r="F169" s="1" t="s">
        <v>1162</v>
      </c>
      <c r="G169" s="1" t="s">
        <v>33</v>
      </c>
      <c r="H169" s="1" t="s">
        <v>1295</v>
      </c>
      <c r="I169" s="1" t="s">
        <v>1273</v>
      </c>
      <c r="J169" s="59">
        <v>50</v>
      </c>
      <c r="K169" s="85">
        <f t="array" ref="K169">IFERROR(INDEX(Grille_Tarifs_Modulable!$B$2:$B$204,MATCH(Tableau1[[#This Row],[Designation]]&amp;Tableau1[[#This Row],[CL]],Grille_Tarifs_Modulable!$C$2:$C$204&amp;Grille_Tarifs_Modulable!$F$2:$F$204,0)),0)</f>
        <v>4260310553382</v>
      </c>
      <c r="L1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9" s="1">
        <v>40</v>
      </c>
      <c r="O169" s="60">
        <f>Tableau1[[#This Row],[Prix_Unit_HT]]*Tableau1[[#This Row],[Qte_commande]]</f>
        <v>44</v>
      </c>
      <c r="P169" s="60">
        <f>Tableau1[[#This Row],[Prix_Unit_TTC]]*Tableau1[[#This Row],[Qte_commande]]</f>
        <v>46.42</v>
      </c>
      <c r="Q169" s="1">
        <v>28.57</v>
      </c>
      <c r="R1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70" spans="1:18" ht="12.75" x14ac:dyDescent="0.2">
      <c r="A170" s="2">
        <v>42592</v>
      </c>
      <c r="B170" s="1" t="s">
        <v>1030</v>
      </c>
      <c r="C170" s="1" t="s">
        <v>31</v>
      </c>
      <c r="F170" s="1" t="s">
        <v>1162</v>
      </c>
      <c r="G170" s="1" t="s">
        <v>33</v>
      </c>
      <c r="H170" s="1" t="s">
        <v>1215</v>
      </c>
      <c r="I170" s="1" t="s">
        <v>1272</v>
      </c>
      <c r="J170" s="59">
        <v>70</v>
      </c>
      <c r="K170" s="85">
        <f t="array" ref="K170">IFERROR(INDEX(Grille_Tarifs_Modulable!$B$2:$B$204,MATCH(Tableau1[[#This Row],[Designation]]&amp;Tableau1[[#This Row],[CL]],Grille_Tarifs_Modulable!$C$2:$C$204&amp;Grille_Tarifs_Modulable!$F$2:$F$204,0)),0)</f>
        <v>8500000917008</v>
      </c>
      <c r="L1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70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70" s="1">
        <v>18</v>
      </c>
      <c r="O170" s="60">
        <f>Tableau1[[#This Row],[Prix_Unit_HT]]*Tableau1[[#This Row],[Qte_commande]]</f>
        <v>207.50781240000003</v>
      </c>
      <c r="P170" s="60">
        <f>Tableau1[[#This Row],[Prix_Unit_TTC]]*Tableau1[[#This Row],[Qte_commande]]</f>
        <v>249.00937488000002</v>
      </c>
      <c r="Q170" s="1">
        <v>18</v>
      </c>
      <c r="R1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71" spans="1:18" ht="12.75" x14ac:dyDescent="0.2">
      <c r="A171" s="2">
        <v>42592</v>
      </c>
      <c r="B171" s="1" t="s">
        <v>1030</v>
      </c>
      <c r="C171" s="1" t="s">
        <v>31</v>
      </c>
      <c r="F171" s="1" t="s">
        <v>1162</v>
      </c>
      <c r="G171" s="1" t="s">
        <v>33</v>
      </c>
      <c r="H171" s="1" t="s">
        <v>1288</v>
      </c>
      <c r="I171" s="1" t="s">
        <v>1273</v>
      </c>
      <c r="J171" s="59">
        <v>20</v>
      </c>
      <c r="K171" s="85">
        <f t="array" ref="K171">IFERROR(INDEX(Grille_Tarifs_Modulable!$B$2:$B$204,MATCH(Tableau1[[#This Row],[Designation]]&amp;Tableau1[[#This Row],[CL]],Grille_Tarifs_Modulable!$C$2:$C$204&amp;Grille_Tarifs_Modulable!$F$2:$F$204,0)),0)</f>
        <v>4260310553818</v>
      </c>
      <c r="L1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1" s="1">
        <v>24</v>
      </c>
      <c r="O171" s="60">
        <f>Tableau1[[#This Row],[Prix_Unit_HT]]*Tableau1[[#This Row],[Qte_commande]]</f>
        <v>21.36</v>
      </c>
      <c r="P171" s="60">
        <f>Tableau1[[#This Row],[Prix_Unit_TTC]]*Tableau1[[#This Row],[Qte_commande]]</f>
        <v>22.534800000000001</v>
      </c>
      <c r="Q171" s="1">
        <v>6.86</v>
      </c>
      <c r="R1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72" spans="1:18" ht="12.75" x14ac:dyDescent="0.2">
      <c r="A172" s="2">
        <v>42599</v>
      </c>
      <c r="B172" s="1" t="s">
        <v>1120</v>
      </c>
      <c r="C172" s="1" t="s">
        <v>976</v>
      </c>
      <c r="F172" s="1" t="s">
        <v>1162</v>
      </c>
      <c r="G172" s="1" t="s">
        <v>977</v>
      </c>
      <c r="H172" s="1" t="s">
        <v>1299</v>
      </c>
      <c r="I172" s="7" t="s">
        <v>1274</v>
      </c>
      <c r="J172" s="123">
        <v>6</v>
      </c>
      <c r="K172" s="85">
        <f t="array" ref="K172">IFERROR(INDEX(Grille_Tarifs_Modulable!$B$2:$B$204,MATCH(Tableau1[[#This Row],[Designation]]&amp;Tableau1[[#This Row],[CL]],Grille_Tarifs_Modulable!$C$2:$C$204&amp;Grille_Tarifs_Modulable!$F$2:$F$204,0)),0)</f>
        <v>125</v>
      </c>
      <c r="L1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2" s="60">
        <f>IF(Tableau1[[#This Row],[Prix_Unit_HT]]=0,0,Tableau1[[#This Row],[Prix_Unit_HT]]+(Tableau1[[#This Row],[Prix_Unit_HT]]*VLOOKUP(Tableau1[[#This Row],[EAN]],Grille_Tarifs_Modulable!$B$10:$Q$204,16,FALSE)))</f>
        <v>166.8</v>
      </c>
      <c r="N172" s="1">
        <v>1</v>
      </c>
      <c r="O172" s="60">
        <f>Tableau1[[#This Row],[Prix_Unit_HT]]*Tableau1[[#This Row],[Qte_commande]]</f>
        <v>139</v>
      </c>
      <c r="P172" s="60">
        <f>Tableau1[[#This Row],[Prix_Unit_TTC]]*Tableau1[[#This Row],[Qte_commande]]</f>
        <v>166.8</v>
      </c>
      <c r="Q172" s="1">
        <v>1</v>
      </c>
      <c r="R1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3" spans="1:18" ht="12.75" x14ac:dyDescent="0.2">
      <c r="A173" s="2">
        <v>42599</v>
      </c>
      <c r="B173" s="1" t="s">
        <v>1121</v>
      </c>
      <c r="C173" s="1" t="s">
        <v>99</v>
      </c>
      <c r="F173" s="1" t="s">
        <v>1245</v>
      </c>
      <c r="G173" s="1" t="s">
        <v>4</v>
      </c>
      <c r="H173" s="1" t="s">
        <v>1299</v>
      </c>
      <c r="I173" s="7" t="s">
        <v>1274</v>
      </c>
      <c r="J173" s="123">
        <v>6</v>
      </c>
      <c r="K173" s="85">
        <f t="array" ref="K173">IFERROR(INDEX(Grille_Tarifs_Modulable!$B$2:$B$204,MATCH(Tableau1[[#This Row],[Designation]]&amp;Tableau1[[#This Row],[CL]],Grille_Tarifs_Modulable!$C$2:$C$204&amp;Grille_Tarifs_Modulable!$F$2:$F$204,0)),0)</f>
        <v>125</v>
      </c>
      <c r="L1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3" s="60">
        <f>IF(Tableau1[[#This Row],[Prix_Unit_HT]]=0,0,Tableau1[[#This Row],[Prix_Unit_HT]]+(Tableau1[[#This Row],[Prix_Unit_HT]]*VLOOKUP(Tableau1[[#This Row],[EAN]],Grille_Tarifs_Modulable!$B$10:$Q$204,16,FALSE)))</f>
        <v>166.8</v>
      </c>
      <c r="N173" s="1">
        <v>1</v>
      </c>
      <c r="O173" s="60">
        <f>Tableau1[[#This Row],[Prix_Unit_HT]]*Tableau1[[#This Row],[Qte_commande]]</f>
        <v>139</v>
      </c>
      <c r="P173" s="60">
        <f>Tableau1[[#This Row],[Prix_Unit_TTC]]*Tableau1[[#This Row],[Qte_commande]]</f>
        <v>166.8</v>
      </c>
      <c r="Q173" s="1">
        <v>1</v>
      </c>
      <c r="R1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4" spans="1:18" ht="12.75" x14ac:dyDescent="0.2">
      <c r="A174" s="2">
        <v>42599</v>
      </c>
      <c r="B174" s="1" t="s">
        <v>1115</v>
      </c>
      <c r="C174" s="1" t="s">
        <v>1116</v>
      </c>
      <c r="F174" s="1" t="s">
        <v>1162</v>
      </c>
      <c r="G174" s="1" t="s">
        <v>20</v>
      </c>
      <c r="H174" s="1" t="s">
        <v>1299</v>
      </c>
      <c r="I174" s="7" t="s">
        <v>1274</v>
      </c>
      <c r="J174" s="123">
        <v>6</v>
      </c>
      <c r="K174" s="85">
        <f t="array" ref="K174">IFERROR(INDEX(Grille_Tarifs_Modulable!$B$2:$B$204,MATCH(Tableau1[[#This Row],[Designation]]&amp;Tableau1[[#This Row],[CL]],Grille_Tarifs_Modulable!$C$2:$C$204&amp;Grille_Tarifs_Modulable!$F$2:$F$204,0)),0)</f>
        <v>125</v>
      </c>
      <c r="L1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4" s="60">
        <f>IF(Tableau1[[#This Row],[Prix_Unit_HT]]=0,0,Tableau1[[#This Row],[Prix_Unit_HT]]+(Tableau1[[#This Row],[Prix_Unit_HT]]*VLOOKUP(Tableau1[[#This Row],[EAN]],Grille_Tarifs_Modulable!$B$10:$Q$204,16,FALSE)))</f>
        <v>166.8</v>
      </c>
      <c r="N174" s="1">
        <v>2</v>
      </c>
      <c r="O174" s="60">
        <f>Tableau1[[#This Row],[Prix_Unit_HT]]*Tableau1[[#This Row],[Qte_commande]]</f>
        <v>278</v>
      </c>
      <c r="P174" s="60">
        <f>Tableau1[[#This Row],[Prix_Unit_TTC]]*Tableau1[[#This Row],[Qte_commande]]</f>
        <v>333.6</v>
      </c>
      <c r="Q174" s="1">
        <v>2</v>
      </c>
      <c r="R1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5" spans="1:18" ht="12.75" x14ac:dyDescent="0.2">
      <c r="A175" s="2">
        <v>42599</v>
      </c>
      <c r="B175" s="1" t="s">
        <v>1117</v>
      </c>
      <c r="C175" s="1" t="s">
        <v>1116</v>
      </c>
      <c r="F175" s="1" t="s">
        <v>1162</v>
      </c>
      <c r="G175" s="1" t="s">
        <v>20</v>
      </c>
      <c r="H175" s="1" t="s">
        <v>1299</v>
      </c>
      <c r="I175" s="7" t="s">
        <v>1274</v>
      </c>
      <c r="J175" s="123">
        <v>6</v>
      </c>
      <c r="K175" s="85">
        <f t="array" ref="K175">IFERROR(INDEX(Grille_Tarifs_Modulable!$B$2:$B$204,MATCH(Tableau1[[#This Row],[Designation]]&amp;Tableau1[[#This Row],[CL]],Grille_Tarifs_Modulable!$C$2:$C$204&amp;Grille_Tarifs_Modulable!$F$2:$F$204,0)),0)</f>
        <v>125</v>
      </c>
      <c r="L1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5" s="60">
        <f>IF(Tableau1[[#This Row],[Prix_Unit_HT]]=0,0,Tableau1[[#This Row],[Prix_Unit_HT]]+(Tableau1[[#This Row],[Prix_Unit_HT]]*VLOOKUP(Tableau1[[#This Row],[EAN]],Grille_Tarifs_Modulable!$B$10:$Q$204,16,FALSE)))</f>
        <v>166.8</v>
      </c>
      <c r="N175" s="1">
        <v>2</v>
      </c>
      <c r="O175" s="60">
        <f>Tableau1[[#This Row],[Prix_Unit_HT]]*Tableau1[[#This Row],[Qte_commande]]</f>
        <v>278</v>
      </c>
      <c r="P175" s="60">
        <f>Tableau1[[#This Row],[Prix_Unit_TTC]]*Tableau1[[#This Row],[Qte_commande]]</f>
        <v>333.6</v>
      </c>
      <c r="Q175" s="1">
        <v>2</v>
      </c>
      <c r="R1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6" spans="1:18" ht="12.75" x14ac:dyDescent="0.2">
      <c r="A176" s="2">
        <v>42599</v>
      </c>
      <c r="B176" s="1" t="s">
        <v>1118</v>
      </c>
      <c r="C176" s="1" t="s">
        <v>1116</v>
      </c>
      <c r="F176" s="1" t="s">
        <v>1162</v>
      </c>
      <c r="G176" s="1" t="s">
        <v>20</v>
      </c>
      <c r="H176" s="1" t="s">
        <v>1299</v>
      </c>
      <c r="I176" s="7" t="s">
        <v>1274</v>
      </c>
      <c r="J176" s="123">
        <v>6</v>
      </c>
      <c r="K176" s="85">
        <f t="array" ref="K176">IFERROR(INDEX(Grille_Tarifs_Modulable!$B$2:$B$204,MATCH(Tableau1[[#This Row],[Designation]]&amp;Tableau1[[#This Row],[CL]],Grille_Tarifs_Modulable!$C$2:$C$204&amp;Grille_Tarifs_Modulable!$F$2:$F$204,0)),0)</f>
        <v>125</v>
      </c>
      <c r="L1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6" s="60">
        <f>IF(Tableau1[[#This Row],[Prix_Unit_HT]]=0,0,Tableau1[[#This Row],[Prix_Unit_HT]]+(Tableau1[[#This Row],[Prix_Unit_HT]]*VLOOKUP(Tableau1[[#This Row],[EAN]],Grille_Tarifs_Modulable!$B$10:$Q$204,16,FALSE)))</f>
        <v>166.8</v>
      </c>
      <c r="N176" s="1">
        <v>1</v>
      </c>
      <c r="O176" s="60">
        <f>Tableau1[[#This Row],[Prix_Unit_HT]]*Tableau1[[#This Row],[Qte_commande]]</f>
        <v>139</v>
      </c>
      <c r="P176" s="60">
        <f>Tableau1[[#This Row],[Prix_Unit_TTC]]*Tableau1[[#This Row],[Qte_commande]]</f>
        <v>166.8</v>
      </c>
      <c r="Q176" s="1">
        <v>1</v>
      </c>
      <c r="R1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7" spans="1:18" ht="12.75" x14ac:dyDescent="0.2">
      <c r="A177" s="2">
        <v>42599</v>
      </c>
      <c r="B177" s="1" t="s">
        <v>1119</v>
      </c>
      <c r="C177" s="1" t="s">
        <v>1116</v>
      </c>
      <c r="F177" s="1" t="s">
        <v>1162</v>
      </c>
      <c r="G177" s="1" t="s">
        <v>20</v>
      </c>
      <c r="H177" s="1" t="s">
        <v>1299</v>
      </c>
      <c r="I177" s="7" t="s">
        <v>1274</v>
      </c>
      <c r="J177" s="123">
        <v>6</v>
      </c>
      <c r="K177" s="85">
        <f t="array" ref="K177">IFERROR(INDEX(Grille_Tarifs_Modulable!$B$2:$B$204,MATCH(Tableau1[[#This Row],[Designation]]&amp;Tableau1[[#This Row],[CL]],Grille_Tarifs_Modulable!$C$2:$C$204&amp;Grille_Tarifs_Modulable!$F$2:$F$204,0)),0)</f>
        <v>125</v>
      </c>
      <c r="L1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7" s="60">
        <f>IF(Tableau1[[#This Row],[Prix_Unit_HT]]=0,0,Tableau1[[#This Row],[Prix_Unit_HT]]+(Tableau1[[#This Row],[Prix_Unit_HT]]*VLOOKUP(Tableau1[[#This Row],[EAN]],Grille_Tarifs_Modulable!$B$10:$Q$204,16,FALSE)))</f>
        <v>166.8</v>
      </c>
      <c r="N177" s="1">
        <v>1</v>
      </c>
      <c r="O177" s="60">
        <f>Tableau1[[#This Row],[Prix_Unit_HT]]*Tableau1[[#This Row],[Qte_commande]]</f>
        <v>139</v>
      </c>
      <c r="P177" s="60">
        <f>Tableau1[[#This Row],[Prix_Unit_TTC]]*Tableau1[[#This Row],[Qte_commande]]</f>
        <v>166.8</v>
      </c>
      <c r="Q177" s="1">
        <v>1</v>
      </c>
      <c r="R1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8" spans="1:18" ht="12.75" x14ac:dyDescent="0.2">
      <c r="A178" s="2">
        <v>42599</v>
      </c>
      <c r="B178" s="1" t="s">
        <v>1114</v>
      </c>
      <c r="C178" s="1" t="s">
        <v>373</v>
      </c>
      <c r="F178" s="1" t="s">
        <v>1162</v>
      </c>
      <c r="G178" s="1" t="s">
        <v>4</v>
      </c>
      <c r="H178" s="1" t="s">
        <v>1299</v>
      </c>
      <c r="I178" s="7" t="s">
        <v>1274</v>
      </c>
      <c r="J178" s="123">
        <v>6</v>
      </c>
      <c r="K178" s="85">
        <f t="array" ref="K178">IFERROR(INDEX(Grille_Tarifs_Modulable!$B$2:$B$204,MATCH(Tableau1[[#This Row],[Designation]]&amp;Tableau1[[#This Row],[CL]],Grille_Tarifs_Modulable!$C$2:$C$204&amp;Grille_Tarifs_Modulable!$F$2:$F$204,0)),0)</f>
        <v>125</v>
      </c>
      <c r="L1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8" s="60">
        <f>IF(Tableau1[[#This Row],[Prix_Unit_HT]]=0,0,Tableau1[[#This Row],[Prix_Unit_HT]]+(Tableau1[[#This Row],[Prix_Unit_HT]]*VLOOKUP(Tableau1[[#This Row],[EAN]],Grille_Tarifs_Modulable!$B$10:$Q$204,16,FALSE)))</f>
        <v>166.8</v>
      </c>
      <c r="N178" s="1">
        <v>1</v>
      </c>
      <c r="O178" s="60">
        <f>Tableau1[[#This Row],[Prix_Unit_HT]]*Tableau1[[#This Row],[Qte_commande]]</f>
        <v>139</v>
      </c>
      <c r="P178" s="60">
        <f>Tableau1[[#This Row],[Prix_Unit_TTC]]*Tableau1[[#This Row],[Qte_commande]]</f>
        <v>166.8</v>
      </c>
      <c r="Q178" s="1">
        <v>1</v>
      </c>
      <c r="R1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9" spans="1:18" ht="12.75" x14ac:dyDescent="0.2">
      <c r="A179" s="2">
        <v>42599</v>
      </c>
      <c r="B179" s="1" t="s">
        <v>1079</v>
      </c>
      <c r="C179" s="1" t="s">
        <v>1080</v>
      </c>
      <c r="F179" s="1" t="s">
        <v>1162</v>
      </c>
      <c r="G179" s="1" t="s">
        <v>312</v>
      </c>
      <c r="H179" s="1" t="s">
        <v>1299</v>
      </c>
      <c r="I179" s="7" t="s">
        <v>1274</v>
      </c>
      <c r="J179" s="123">
        <v>6</v>
      </c>
      <c r="K179" s="85">
        <f t="array" ref="K179">IFERROR(INDEX(Grille_Tarifs_Modulable!$B$2:$B$204,MATCH(Tableau1[[#This Row],[Designation]]&amp;Tableau1[[#This Row],[CL]],Grille_Tarifs_Modulable!$C$2:$C$204&amp;Grille_Tarifs_Modulable!$F$2:$F$204,0)),0)</f>
        <v>125</v>
      </c>
      <c r="L1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9" s="60">
        <f>IF(Tableau1[[#This Row],[Prix_Unit_HT]]=0,0,Tableau1[[#This Row],[Prix_Unit_HT]]+(Tableau1[[#This Row],[Prix_Unit_HT]]*VLOOKUP(Tableau1[[#This Row],[EAN]],Grille_Tarifs_Modulable!$B$10:$Q$204,16,FALSE)))</f>
        <v>166.8</v>
      </c>
      <c r="N179" s="1">
        <v>1</v>
      </c>
      <c r="O179" s="60">
        <f>Tableau1[[#This Row],[Prix_Unit_HT]]*Tableau1[[#This Row],[Qte_commande]]</f>
        <v>139</v>
      </c>
      <c r="P179" s="60">
        <f>Tableau1[[#This Row],[Prix_Unit_TTC]]*Tableau1[[#This Row],[Qte_commande]]</f>
        <v>166.8</v>
      </c>
      <c r="Q179" s="1">
        <v>1</v>
      </c>
      <c r="R1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0" spans="1:18" ht="12.75" x14ac:dyDescent="0.2">
      <c r="A180" s="2">
        <v>42599</v>
      </c>
      <c r="B180" s="1" t="s">
        <v>1113</v>
      </c>
      <c r="C180" s="1" t="s">
        <v>289</v>
      </c>
      <c r="F180" s="1" t="s">
        <v>1162</v>
      </c>
      <c r="G180" s="1" t="s">
        <v>20</v>
      </c>
      <c r="H180" s="1" t="s">
        <v>1299</v>
      </c>
      <c r="I180" s="7" t="s">
        <v>1274</v>
      </c>
      <c r="J180" s="123">
        <v>6</v>
      </c>
      <c r="K180" s="85">
        <f t="array" ref="K180">IFERROR(INDEX(Grille_Tarifs_Modulable!$B$2:$B$204,MATCH(Tableau1[[#This Row],[Designation]]&amp;Tableau1[[#This Row],[CL]],Grille_Tarifs_Modulable!$C$2:$C$204&amp;Grille_Tarifs_Modulable!$F$2:$F$204,0)),0)</f>
        <v>125</v>
      </c>
      <c r="L1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0" s="60">
        <f>IF(Tableau1[[#This Row],[Prix_Unit_HT]]=0,0,Tableau1[[#This Row],[Prix_Unit_HT]]+(Tableau1[[#This Row],[Prix_Unit_HT]]*VLOOKUP(Tableau1[[#This Row],[EAN]],Grille_Tarifs_Modulable!$B$10:$Q$204,16,FALSE)))</f>
        <v>166.8</v>
      </c>
      <c r="N180" s="1">
        <v>1</v>
      </c>
      <c r="O180" s="60">
        <f>Tableau1[[#This Row],[Prix_Unit_HT]]*Tableau1[[#This Row],[Qte_commande]]</f>
        <v>139</v>
      </c>
      <c r="P180" s="60">
        <f>Tableau1[[#This Row],[Prix_Unit_TTC]]*Tableau1[[#This Row],[Qte_commande]]</f>
        <v>166.8</v>
      </c>
      <c r="Q180" s="1">
        <v>1</v>
      </c>
      <c r="R1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" spans="1:18" ht="12.75" x14ac:dyDescent="0.2">
      <c r="A181" s="2">
        <v>42599</v>
      </c>
      <c r="B181" s="1" t="s">
        <v>1120</v>
      </c>
      <c r="C181" s="1" t="s">
        <v>976</v>
      </c>
      <c r="F181" s="1" t="s">
        <v>1162</v>
      </c>
      <c r="G181" s="1" t="s">
        <v>977</v>
      </c>
      <c r="H181" s="1" t="s">
        <v>1298</v>
      </c>
      <c r="I181" s="1" t="s">
        <v>1274</v>
      </c>
      <c r="J181" s="85">
        <v>4</v>
      </c>
      <c r="K181" s="85">
        <f t="array" ref="K181">IFERROR(INDEX(Grille_Tarifs_Modulable!$B$2:$B$204,MATCH(Tableau1[[#This Row],[Designation]]&amp;Tableau1[[#This Row],[CL]],Grille_Tarifs_Modulable!$C$2:$C$204&amp;Grille_Tarifs_Modulable!$F$2:$F$204,0)),0)</f>
        <v>123</v>
      </c>
      <c r="L1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1" s="60">
        <f>IF(Tableau1[[#This Row],[Prix_Unit_HT]]=0,0,Tableau1[[#This Row],[Prix_Unit_HT]]+(Tableau1[[#This Row],[Prix_Unit_HT]]*VLOOKUP(Tableau1[[#This Row],[EAN]],Grille_Tarifs_Modulable!$B$10:$Q$204,16,FALSE)))</f>
        <v>166.8</v>
      </c>
      <c r="N181" s="1">
        <v>1</v>
      </c>
      <c r="O181" s="60">
        <f>Tableau1[[#This Row],[Prix_Unit_HT]]*Tableau1[[#This Row],[Qte_commande]]</f>
        <v>139</v>
      </c>
      <c r="P181" s="60">
        <f>Tableau1[[#This Row],[Prix_Unit_TTC]]*Tableau1[[#This Row],[Qte_commande]]</f>
        <v>166.8</v>
      </c>
      <c r="Q181" s="1">
        <v>1</v>
      </c>
      <c r="R1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2" spans="1:18" ht="12.75" x14ac:dyDescent="0.2">
      <c r="A182" s="2">
        <v>42599</v>
      </c>
      <c r="B182" s="1" t="s">
        <v>1079</v>
      </c>
      <c r="C182" s="1" t="s">
        <v>1080</v>
      </c>
      <c r="F182" s="1" t="s">
        <v>1162</v>
      </c>
      <c r="G182" s="1" t="s">
        <v>312</v>
      </c>
      <c r="H182" s="1" t="s">
        <v>1298</v>
      </c>
      <c r="I182" s="1" t="s">
        <v>1274</v>
      </c>
      <c r="J182" s="85">
        <v>4</v>
      </c>
      <c r="K182" s="85">
        <f t="array" ref="K182">IFERROR(INDEX(Grille_Tarifs_Modulable!$B$2:$B$204,MATCH(Tableau1[[#This Row],[Designation]]&amp;Tableau1[[#This Row],[CL]],Grille_Tarifs_Modulable!$C$2:$C$204&amp;Grille_Tarifs_Modulable!$F$2:$F$204,0)),0)</f>
        <v>123</v>
      </c>
      <c r="L1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2" s="60">
        <f>IF(Tableau1[[#This Row],[Prix_Unit_HT]]=0,0,Tableau1[[#This Row],[Prix_Unit_HT]]+(Tableau1[[#This Row],[Prix_Unit_HT]]*VLOOKUP(Tableau1[[#This Row],[EAN]],Grille_Tarifs_Modulable!$B$10:$Q$204,16,FALSE)))</f>
        <v>166.8</v>
      </c>
      <c r="N182" s="1">
        <v>1</v>
      </c>
      <c r="O182" s="60">
        <f>Tableau1[[#This Row],[Prix_Unit_HT]]*Tableau1[[#This Row],[Qte_commande]]</f>
        <v>139</v>
      </c>
      <c r="P182" s="60">
        <f>Tableau1[[#This Row],[Prix_Unit_TTC]]*Tableau1[[#This Row],[Qte_commande]]</f>
        <v>166.8</v>
      </c>
      <c r="Q182" s="1">
        <v>1</v>
      </c>
      <c r="R1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3" spans="1:18" ht="12.75" x14ac:dyDescent="0.2">
      <c r="A183" s="2">
        <v>42599</v>
      </c>
      <c r="B183" s="1" t="s">
        <v>1148</v>
      </c>
      <c r="C183" s="1" t="s">
        <v>18</v>
      </c>
      <c r="F183" s="1" t="s">
        <v>1245</v>
      </c>
      <c r="G183" s="1" t="s">
        <v>20</v>
      </c>
      <c r="H183" s="1" t="s">
        <v>1298</v>
      </c>
      <c r="I183" s="1" t="s">
        <v>1274</v>
      </c>
      <c r="J183" s="85">
        <v>4</v>
      </c>
      <c r="K183" s="85">
        <f t="array" ref="K183">IFERROR(INDEX(Grille_Tarifs_Modulable!$B$2:$B$204,MATCH(Tableau1[[#This Row],[Designation]]&amp;Tableau1[[#This Row],[CL]],Grille_Tarifs_Modulable!$C$2:$C$204&amp;Grille_Tarifs_Modulable!$F$2:$F$204,0)),0)</f>
        <v>123</v>
      </c>
      <c r="L1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3" s="60">
        <f>IF(Tableau1[[#This Row],[Prix_Unit_HT]]=0,0,Tableau1[[#This Row],[Prix_Unit_HT]]+(Tableau1[[#This Row],[Prix_Unit_HT]]*VLOOKUP(Tableau1[[#This Row],[EAN]],Grille_Tarifs_Modulable!$B$10:$Q$204,16,FALSE)))</f>
        <v>166.8</v>
      </c>
      <c r="N183" s="1">
        <v>1</v>
      </c>
      <c r="O183" s="60">
        <f>Tableau1[[#This Row],[Prix_Unit_HT]]*Tableau1[[#This Row],[Qte_commande]]</f>
        <v>139</v>
      </c>
      <c r="P183" s="60">
        <f>Tableau1[[#This Row],[Prix_Unit_TTC]]*Tableau1[[#This Row],[Qte_commande]]</f>
        <v>166.8</v>
      </c>
      <c r="Q183" s="1">
        <v>1</v>
      </c>
      <c r="R1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4" spans="1:18" ht="12.75" x14ac:dyDescent="0.2">
      <c r="A184" s="2">
        <v>42599</v>
      </c>
      <c r="B184" s="1" t="s">
        <v>1149</v>
      </c>
      <c r="C184" s="1" t="s">
        <v>6</v>
      </c>
      <c r="F184" s="1" t="s">
        <v>1245</v>
      </c>
      <c r="G184" s="1" t="s">
        <v>8</v>
      </c>
      <c r="H184" s="1" t="s">
        <v>1298</v>
      </c>
      <c r="I184" s="1" t="s">
        <v>1274</v>
      </c>
      <c r="J184" s="85">
        <v>4</v>
      </c>
      <c r="K184" s="85">
        <f t="array" ref="K184">IFERROR(INDEX(Grille_Tarifs_Modulable!$B$2:$B$204,MATCH(Tableau1[[#This Row],[Designation]]&amp;Tableau1[[#This Row],[CL]],Grille_Tarifs_Modulable!$C$2:$C$204&amp;Grille_Tarifs_Modulable!$F$2:$F$204,0)),0)</f>
        <v>123</v>
      </c>
      <c r="L1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4" s="60">
        <f>IF(Tableau1[[#This Row],[Prix_Unit_HT]]=0,0,Tableau1[[#This Row],[Prix_Unit_HT]]+(Tableau1[[#This Row],[Prix_Unit_HT]]*VLOOKUP(Tableau1[[#This Row],[EAN]],Grille_Tarifs_Modulable!$B$10:$Q$204,16,FALSE)))</f>
        <v>166.8</v>
      </c>
      <c r="N184" s="1">
        <v>1</v>
      </c>
      <c r="O184" s="60">
        <f>Tableau1[[#This Row],[Prix_Unit_HT]]*Tableau1[[#This Row],[Qte_commande]]</f>
        <v>139</v>
      </c>
      <c r="P184" s="60">
        <f>Tableau1[[#This Row],[Prix_Unit_TTC]]*Tableau1[[#This Row],[Qte_commande]]</f>
        <v>166.8</v>
      </c>
      <c r="Q184" s="1">
        <v>1</v>
      </c>
      <c r="R1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5" spans="1:18" ht="12.75" x14ac:dyDescent="0.2">
      <c r="A185" s="2">
        <v>42599</v>
      </c>
      <c r="B185" s="1" t="s">
        <v>1079</v>
      </c>
      <c r="C185" s="1" t="s">
        <v>1080</v>
      </c>
      <c r="F185" s="1" t="s">
        <v>1162</v>
      </c>
      <c r="G185" s="1" t="s">
        <v>312</v>
      </c>
      <c r="H185" s="1" t="s">
        <v>1296</v>
      </c>
      <c r="I185" s="1" t="s">
        <v>1274</v>
      </c>
      <c r="J185" s="109">
        <v>3</v>
      </c>
      <c r="K185" s="85">
        <f t="array" ref="K185">IFERROR(INDEX(Grille_Tarifs_Modulable!$B$2:$B$204,MATCH(Tableau1[[#This Row],[Designation]]&amp;Tableau1[[#This Row],[CL]],Grille_Tarifs_Modulable!$C$2:$C$204&amp;Grille_Tarifs_Modulable!$F$2:$F$204,0)),0)</f>
        <v>121</v>
      </c>
      <c r="L1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5" s="60">
        <f>IF(Tableau1[[#This Row],[Prix_Unit_HT]]=0,0,Tableau1[[#This Row],[Prix_Unit_HT]]+(Tableau1[[#This Row],[Prix_Unit_HT]]*VLOOKUP(Tableau1[[#This Row],[EAN]],Grille_Tarifs_Modulable!$B$10:$Q$204,16,FALSE)))</f>
        <v>358.8</v>
      </c>
      <c r="N185" s="1">
        <v>1</v>
      </c>
      <c r="O185" s="60">
        <f>Tableau1[[#This Row],[Prix_Unit_HT]]*Tableau1[[#This Row],[Qte_commande]]</f>
        <v>299</v>
      </c>
      <c r="P185" s="60">
        <f>Tableau1[[#This Row],[Prix_Unit_TTC]]*Tableau1[[#This Row],[Qte_commande]]</f>
        <v>358.8</v>
      </c>
      <c r="Q185" s="1">
        <v>1</v>
      </c>
      <c r="R1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6" spans="1:18" ht="12.75" x14ac:dyDescent="0.2">
      <c r="A186" s="2">
        <v>42599</v>
      </c>
      <c r="B186" s="1" t="s">
        <v>1081</v>
      </c>
      <c r="C186" s="1" t="s">
        <v>1082</v>
      </c>
      <c r="F186" s="1" t="s">
        <v>1162</v>
      </c>
      <c r="G186" s="1" t="s">
        <v>945</v>
      </c>
      <c r="H186" s="1" t="s">
        <v>1296</v>
      </c>
      <c r="I186" s="1" t="s">
        <v>1274</v>
      </c>
      <c r="J186" s="109">
        <v>3</v>
      </c>
      <c r="K186" s="85">
        <f t="array" ref="K186">IFERROR(INDEX(Grille_Tarifs_Modulable!$B$2:$B$204,MATCH(Tableau1[[#This Row],[Designation]]&amp;Tableau1[[#This Row],[CL]],Grille_Tarifs_Modulable!$C$2:$C$204&amp;Grille_Tarifs_Modulable!$F$2:$F$204,0)),0)</f>
        <v>121</v>
      </c>
      <c r="L1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6" s="60">
        <f>IF(Tableau1[[#This Row],[Prix_Unit_HT]]=0,0,Tableau1[[#This Row],[Prix_Unit_HT]]+(Tableau1[[#This Row],[Prix_Unit_HT]]*VLOOKUP(Tableau1[[#This Row],[EAN]],Grille_Tarifs_Modulable!$B$10:$Q$204,16,FALSE)))</f>
        <v>358.8</v>
      </c>
      <c r="N186" s="1">
        <v>1</v>
      </c>
      <c r="O186" s="60">
        <f>Tableau1[[#This Row],[Prix_Unit_HT]]*Tableau1[[#This Row],[Qte_commande]]</f>
        <v>299</v>
      </c>
      <c r="P186" s="60">
        <f>Tableau1[[#This Row],[Prix_Unit_TTC]]*Tableau1[[#This Row],[Qte_commande]]</f>
        <v>358.8</v>
      </c>
      <c r="Q186" s="1">
        <v>1</v>
      </c>
      <c r="R1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7" spans="1:18" ht="12.75" x14ac:dyDescent="0.2">
      <c r="A187" s="2">
        <v>42604</v>
      </c>
      <c r="B187" s="1" t="s">
        <v>992</v>
      </c>
      <c r="C187" s="1" t="s">
        <v>225</v>
      </c>
      <c r="F187" s="1" t="s">
        <v>1245</v>
      </c>
      <c r="G187" s="1" t="s">
        <v>227</v>
      </c>
      <c r="H187" s="1" t="s">
        <v>1174</v>
      </c>
      <c r="I187" s="1" t="s">
        <v>1272</v>
      </c>
      <c r="J187" s="59">
        <v>70</v>
      </c>
      <c r="K187" s="85">
        <f t="array" ref="K187">IFERROR(INDEX(Grille_Tarifs_Modulable!$B$2:$B$204,MATCH(Tableau1[[#This Row],[Designation]]&amp;Tableau1[[#This Row],[CL]],Grille_Tarifs_Modulable!$C$2:$C$204&amp;Grille_Tarifs_Modulable!$F$2:$F$204,0)),0)</f>
        <v>4067700013859</v>
      </c>
      <c r="L1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" s="1">
        <v>150</v>
      </c>
      <c r="O187" s="60">
        <f>Tableau1[[#This Row],[Prix_Unit_HT]]*Tableau1[[#This Row],[Qte_commande]]</f>
        <v>1879.8845249999997</v>
      </c>
      <c r="P187" s="60">
        <f>Tableau1[[#This Row],[Prix_Unit_TTC]]*Tableau1[[#This Row],[Qte_commande]]</f>
        <v>2255.8614299999999</v>
      </c>
      <c r="Q187" s="1">
        <v>150</v>
      </c>
      <c r="R1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88" spans="1:18" ht="12.75" x14ac:dyDescent="0.2">
      <c r="A188" s="2">
        <v>42606</v>
      </c>
      <c r="B188" s="1" t="s">
        <v>965</v>
      </c>
      <c r="C188" s="1" t="s">
        <v>21</v>
      </c>
      <c r="F188" s="1" t="s">
        <v>1162</v>
      </c>
      <c r="G188" s="1" t="s">
        <v>23</v>
      </c>
      <c r="H188" s="1" t="s">
        <v>1174</v>
      </c>
      <c r="I188" s="1" t="s">
        <v>1272</v>
      </c>
      <c r="J188" s="59">
        <v>70</v>
      </c>
      <c r="K188" s="85">
        <f t="array" ref="K188">IFERROR(INDEX(Grille_Tarifs_Modulable!$B$2:$B$204,MATCH(Tableau1[[#This Row],[Designation]]&amp;Tableau1[[#This Row],[CL]],Grille_Tarifs_Modulable!$C$2:$C$204&amp;Grille_Tarifs_Modulable!$F$2:$F$204,0)),0)</f>
        <v>4067700013859</v>
      </c>
      <c r="L1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88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88" s="1">
        <v>12</v>
      </c>
      <c r="O188" s="60">
        <f>Tableau1[[#This Row],[Prix_Unit_HT]]*Tableau1[[#This Row],[Qte_commande]]</f>
        <v>167.31076199999998</v>
      </c>
      <c r="P188" s="60">
        <f>Tableau1[[#This Row],[Prix_Unit_TTC]]*Tableau1[[#This Row],[Qte_commande]]</f>
        <v>200.77291439999996</v>
      </c>
      <c r="Q188" s="1">
        <v>12</v>
      </c>
      <c r="R1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9" spans="1:18" ht="12.75" x14ac:dyDescent="0.2">
      <c r="A189" s="2">
        <v>42606</v>
      </c>
      <c r="B189" s="1" t="s">
        <v>965</v>
      </c>
      <c r="C189" s="1" t="s">
        <v>21</v>
      </c>
      <c r="F189" s="1" t="s">
        <v>1162</v>
      </c>
      <c r="G189" s="1" t="s">
        <v>23</v>
      </c>
      <c r="H189" s="1" t="s">
        <v>1295</v>
      </c>
      <c r="I189" s="1" t="s">
        <v>1273</v>
      </c>
      <c r="J189" s="59">
        <v>50</v>
      </c>
      <c r="K189" s="85">
        <f t="array" ref="K189">IFERROR(INDEX(Grille_Tarifs_Modulable!$B$2:$B$204,MATCH(Tableau1[[#This Row],[Designation]]&amp;Tableau1[[#This Row],[CL]],Grille_Tarifs_Modulable!$C$2:$C$204&amp;Grille_Tarifs_Modulable!$F$2:$F$204,0)),0)</f>
        <v>4260310553382</v>
      </c>
      <c r="L1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8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89" s="1">
        <v>40</v>
      </c>
      <c r="O189" s="60">
        <f>Tableau1[[#This Row],[Prix_Unit_HT]]*Tableau1[[#This Row],[Qte_commande]]</f>
        <v>44</v>
      </c>
      <c r="P189" s="60">
        <f>Tableau1[[#This Row],[Prix_Unit_TTC]]*Tableau1[[#This Row],[Qte_commande]]</f>
        <v>46.42</v>
      </c>
      <c r="Q189" s="1">
        <v>28.57</v>
      </c>
      <c r="R1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90" spans="1:18" ht="12.75" x14ac:dyDescent="0.2">
      <c r="A190" s="2">
        <v>42606</v>
      </c>
      <c r="B190" s="1" t="s">
        <v>965</v>
      </c>
      <c r="C190" s="1" t="s">
        <v>21</v>
      </c>
      <c r="F190" s="1" t="s">
        <v>1162</v>
      </c>
      <c r="G190" s="1" t="s">
        <v>23</v>
      </c>
      <c r="H190" s="7" t="s">
        <v>1188</v>
      </c>
      <c r="I190" s="1" t="s">
        <v>1272</v>
      </c>
      <c r="J190" s="59">
        <v>70</v>
      </c>
      <c r="K190" s="85">
        <f t="array" ref="K190">IFERROR(INDEX(Grille_Tarifs_Modulable!$B$2:$B$204,MATCH(Tableau1[[#This Row],[Designation]]&amp;Tableau1[[#This Row],[CL]],Grille_Tarifs_Modulable!$C$2:$C$204&amp;Grille_Tarifs_Modulable!$F$2:$F$204,0)),0)</f>
        <v>3257150100228</v>
      </c>
      <c r="L1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" s="1">
        <v>6</v>
      </c>
      <c r="O190" s="60">
        <f>Tableau1[[#This Row],[Prix_Unit_HT]]*Tableau1[[#This Row],[Qte_commande]]</f>
        <v>128.93186400000002</v>
      </c>
      <c r="P190" s="60">
        <f>Tableau1[[#This Row],[Prix_Unit_TTC]]*Tableau1[[#This Row],[Qte_commande]]</f>
        <v>154.7182368</v>
      </c>
      <c r="Q190" s="1">
        <v>6</v>
      </c>
      <c r="R1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1" spans="1:18" ht="12.75" x14ac:dyDescent="0.2">
      <c r="A191" s="2">
        <v>42606</v>
      </c>
      <c r="B191" s="1" t="s">
        <v>965</v>
      </c>
      <c r="C191" s="1" t="s">
        <v>21</v>
      </c>
      <c r="F191" s="1" t="s">
        <v>1162</v>
      </c>
      <c r="G191" s="1" t="s">
        <v>23</v>
      </c>
      <c r="H191" s="1" t="s">
        <v>1243</v>
      </c>
      <c r="I191" s="1" t="s">
        <v>1272</v>
      </c>
      <c r="J191" s="59">
        <v>70</v>
      </c>
      <c r="K191" s="85">
        <f t="array" ref="K191">IFERROR(INDEX(Grille_Tarifs_Modulable!$B$2:$B$204,MATCH(Tableau1[[#This Row],[Designation]]&amp;Tableau1[[#This Row],[CL]],Grille_Tarifs_Modulable!$C$2:$C$204&amp;Grille_Tarifs_Modulable!$F$2:$F$204,0)),0)</f>
        <v>3257150688009</v>
      </c>
      <c r="L1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91" s="60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91" s="1">
        <v>6</v>
      </c>
      <c r="O191" s="60">
        <f>Tableau1[[#This Row],[Prix_Unit_HT]]*Tableau1[[#This Row],[Qte_commande]]</f>
        <v>87.101491199999998</v>
      </c>
      <c r="P191" s="60">
        <f>Tableau1[[#This Row],[Prix_Unit_TTC]]*Tableau1[[#This Row],[Qte_commande]]</f>
        <v>104.52178944000001</v>
      </c>
      <c r="Q191" s="1">
        <v>6</v>
      </c>
      <c r="R1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2" spans="1:18" ht="12.75" x14ac:dyDescent="0.2">
      <c r="A192" s="2">
        <v>42607</v>
      </c>
      <c r="B192" s="1" t="s">
        <v>1122</v>
      </c>
      <c r="C192" s="1" t="s">
        <v>535</v>
      </c>
      <c r="F192" s="1" t="s">
        <v>1162</v>
      </c>
      <c r="G192" s="1" t="s">
        <v>536</v>
      </c>
      <c r="H192" s="1" t="s">
        <v>1299</v>
      </c>
      <c r="I192" s="7" t="s">
        <v>1274</v>
      </c>
      <c r="J192" s="123">
        <v>6</v>
      </c>
      <c r="K192" s="85">
        <f t="array" ref="K192">IFERROR(INDEX(Grille_Tarifs_Modulable!$B$2:$B$204,MATCH(Tableau1[[#This Row],[Designation]]&amp;Tableau1[[#This Row],[CL]],Grille_Tarifs_Modulable!$C$2:$C$204&amp;Grille_Tarifs_Modulable!$F$2:$F$204,0)),0)</f>
        <v>125</v>
      </c>
      <c r="L1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2" s="60">
        <f>IF(Tableau1[[#This Row],[Prix_Unit_HT]]=0,0,Tableau1[[#This Row],[Prix_Unit_HT]]+(Tableau1[[#This Row],[Prix_Unit_HT]]*VLOOKUP(Tableau1[[#This Row],[EAN]],Grille_Tarifs_Modulable!$B$10:$Q$204,16,FALSE)))</f>
        <v>166.8</v>
      </c>
      <c r="N192" s="1">
        <v>1</v>
      </c>
      <c r="O192" s="60">
        <f>Tableau1[[#This Row],[Prix_Unit_HT]]*Tableau1[[#This Row],[Qte_commande]]</f>
        <v>139</v>
      </c>
      <c r="P192" s="60">
        <f>Tableau1[[#This Row],[Prix_Unit_TTC]]*Tableau1[[#This Row],[Qte_commande]]</f>
        <v>166.8</v>
      </c>
      <c r="Q192" s="1">
        <v>1</v>
      </c>
      <c r="R1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3" spans="1:18" ht="12.75" x14ac:dyDescent="0.2">
      <c r="A193" s="2">
        <v>42607</v>
      </c>
      <c r="B193" s="1" t="s">
        <v>1083</v>
      </c>
      <c r="C193" s="1" t="s">
        <v>535</v>
      </c>
      <c r="F193" s="1" t="s">
        <v>1162</v>
      </c>
      <c r="G193" s="1" t="s">
        <v>536</v>
      </c>
      <c r="H193" s="1" t="s">
        <v>1296</v>
      </c>
      <c r="I193" s="1" t="s">
        <v>1274</v>
      </c>
      <c r="J193" s="109">
        <v>3</v>
      </c>
      <c r="K193" s="85">
        <f t="array" ref="K193">IFERROR(INDEX(Grille_Tarifs_Modulable!$B$2:$B$204,MATCH(Tableau1[[#This Row],[Designation]]&amp;Tableau1[[#This Row],[CL]],Grille_Tarifs_Modulable!$C$2:$C$204&amp;Grille_Tarifs_Modulable!$F$2:$F$204,0)),0)</f>
        <v>121</v>
      </c>
      <c r="L1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3" s="60">
        <f>IF(Tableau1[[#This Row],[Prix_Unit_HT]]=0,0,Tableau1[[#This Row],[Prix_Unit_HT]]+(Tableau1[[#This Row],[Prix_Unit_HT]]*VLOOKUP(Tableau1[[#This Row],[EAN]],Grille_Tarifs_Modulable!$B$10:$Q$204,16,FALSE)))</f>
        <v>358.8</v>
      </c>
      <c r="N193" s="1">
        <v>1</v>
      </c>
      <c r="O193" s="60">
        <f>Tableau1[[#This Row],[Prix_Unit_HT]]*Tableau1[[#This Row],[Qte_commande]]</f>
        <v>299</v>
      </c>
      <c r="P193" s="60">
        <f>Tableau1[[#This Row],[Prix_Unit_TTC]]*Tableau1[[#This Row],[Qte_commande]]</f>
        <v>358.8</v>
      </c>
      <c r="Q193" s="1">
        <v>1</v>
      </c>
      <c r="R1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4" spans="1:18" ht="12.75" x14ac:dyDescent="0.2">
      <c r="A194" s="2">
        <v>42611</v>
      </c>
      <c r="B194" s="1" t="s">
        <v>1138</v>
      </c>
      <c r="C194" s="1" t="s">
        <v>310</v>
      </c>
      <c r="F194" s="1" t="s">
        <v>1162</v>
      </c>
      <c r="G194" s="1" t="s">
        <v>312</v>
      </c>
      <c r="H194" s="1" t="s">
        <v>1289</v>
      </c>
      <c r="I194" s="1" t="s">
        <v>1273</v>
      </c>
      <c r="J194" s="59">
        <v>20</v>
      </c>
      <c r="K194" s="85">
        <f t="array" ref="K194">IFERROR(INDEX(Grille_Tarifs_Modulable!$B$2:$B$204,MATCH(Tableau1[[#This Row],[Designation]]&amp;Tableau1[[#This Row],[CL]],Grille_Tarifs_Modulable!$C$2:$C$204&amp;Grille_Tarifs_Modulable!$F$2:$F$204,0)),0)</f>
        <v>4260310553832</v>
      </c>
      <c r="L1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4" s="1">
        <v>48</v>
      </c>
      <c r="O194" s="60">
        <f>Tableau1[[#This Row],[Prix_Unit_HT]]*Tableau1[[#This Row],[Qte_commande]]</f>
        <v>42.72</v>
      </c>
      <c r="P194" s="60">
        <f>Tableau1[[#This Row],[Prix_Unit_TTC]]*Tableau1[[#This Row],[Qte_commande]]</f>
        <v>45.069600000000001</v>
      </c>
      <c r="Q194" s="1">
        <v>13.71</v>
      </c>
      <c r="R1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95" spans="1:18" ht="12.75" x14ac:dyDescent="0.2">
      <c r="A195" s="2">
        <v>42611</v>
      </c>
      <c r="B195" s="1" t="s">
        <v>1138</v>
      </c>
      <c r="C195" s="1" t="s">
        <v>310</v>
      </c>
      <c r="F195" s="1" t="s">
        <v>1162</v>
      </c>
      <c r="G195" s="1" t="s">
        <v>312</v>
      </c>
      <c r="H195" s="1" t="s">
        <v>1295</v>
      </c>
      <c r="I195" s="1" t="s">
        <v>1273</v>
      </c>
      <c r="J195" s="59">
        <v>50</v>
      </c>
      <c r="K195" s="85">
        <f t="array" ref="K195">IFERROR(INDEX(Grille_Tarifs_Modulable!$B$2:$B$204,MATCH(Tableau1[[#This Row],[Designation]]&amp;Tableau1[[#This Row],[CL]],Grille_Tarifs_Modulable!$C$2:$C$204&amp;Grille_Tarifs_Modulable!$F$2:$F$204,0)),0)</f>
        <v>4260310553382</v>
      </c>
      <c r="L1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9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95" s="1">
        <v>40</v>
      </c>
      <c r="O195" s="60">
        <f>Tableau1[[#This Row],[Prix_Unit_HT]]*Tableau1[[#This Row],[Qte_commande]]</f>
        <v>44</v>
      </c>
      <c r="P195" s="60">
        <f>Tableau1[[#This Row],[Prix_Unit_TTC]]*Tableau1[[#This Row],[Qte_commande]]</f>
        <v>46.42</v>
      </c>
      <c r="Q195" s="1">
        <v>28.57</v>
      </c>
      <c r="R1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196" spans="1:18" ht="12.75" x14ac:dyDescent="0.2">
      <c r="A196" s="2">
        <v>42611</v>
      </c>
      <c r="B196" s="1" t="s">
        <v>1138</v>
      </c>
      <c r="C196" s="1" t="s">
        <v>310</v>
      </c>
      <c r="F196" s="1" t="s">
        <v>1162</v>
      </c>
      <c r="G196" s="1" t="s">
        <v>312</v>
      </c>
      <c r="H196" s="1" t="s">
        <v>1293</v>
      </c>
      <c r="I196" s="1" t="s">
        <v>1273</v>
      </c>
      <c r="J196" s="59">
        <v>20</v>
      </c>
      <c r="K196" s="85">
        <f t="array" ref="K196">IFERROR(INDEX(Grille_Tarifs_Modulable!$B$2:$B$204,MATCH(Tableau1[[#This Row],[Designation]]&amp;Tableau1[[#This Row],[CL]],Grille_Tarifs_Modulable!$C$2:$C$204&amp;Grille_Tarifs_Modulable!$F$2:$F$204,0)),0)</f>
        <v>4260310553849</v>
      </c>
      <c r="L1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6" s="1">
        <v>48</v>
      </c>
      <c r="O196" s="60">
        <f>Tableau1[[#This Row],[Prix_Unit_HT]]*Tableau1[[#This Row],[Qte_commande]]</f>
        <v>42.72</v>
      </c>
      <c r="P196" s="60">
        <f>Tableau1[[#This Row],[Prix_Unit_TTC]]*Tableau1[[#This Row],[Qte_commande]]</f>
        <v>45.069600000000001</v>
      </c>
      <c r="Q196" s="1">
        <v>13.71</v>
      </c>
      <c r="R1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97" spans="1:18" ht="12.75" x14ac:dyDescent="0.2">
      <c r="A197" s="2">
        <v>42611</v>
      </c>
      <c r="B197" s="1" t="s">
        <v>1138</v>
      </c>
      <c r="C197" s="1" t="s">
        <v>310</v>
      </c>
      <c r="F197" s="1" t="s">
        <v>1162</v>
      </c>
      <c r="G197" s="1" t="s">
        <v>312</v>
      </c>
      <c r="H197" s="1" t="s">
        <v>639</v>
      </c>
      <c r="I197" s="1" t="s">
        <v>1272</v>
      </c>
      <c r="J197" s="59">
        <v>70</v>
      </c>
      <c r="K197" s="85">
        <f t="array" ref="K197">IFERROR(INDEX(Grille_Tarifs_Modulable!$B$2:$B$204,MATCH(Tableau1[[#This Row],[Designation]]&amp;Tableau1[[#This Row],[CL]],Grille_Tarifs_Modulable!$C$2:$C$204&amp;Grille_Tarifs_Modulable!$F$2:$F$204,0)),0)</f>
        <v>0</v>
      </c>
      <c r="L1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7" s="60">
        <f>IF(Tableau1[[#This Row],[Prix_Unit_HT]]=0,0,Tableau1[[#This Row],[Prix_Unit_HT]]+(Tableau1[[#This Row],[Prix_Unit_HT]]*VLOOKUP(Tableau1[[#This Row],[EAN]],Grille_Tarifs_Modulable!$B$10:$Q$204,16,FALSE)))</f>
        <v>0</v>
      </c>
      <c r="N197" s="1">
        <v>12</v>
      </c>
      <c r="O197" s="60">
        <f>Tableau1[[#This Row],[Prix_Unit_HT]]*Tableau1[[#This Row],[Qte_commande]]</f>
        <v>0</v>
      </c>
      <c r="P197" s="60">
        <f>Tableau1[[#This Row],[Prix_Unit_TTC]]*Tableau1[[#This Row],[Qte_commande]]</f>
        <v>0</v>
      </c>
      <c r="Q197" s="1">
        <v>12</v>
      </c>
      <c r="R1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8" spans="1:18" ht="12.75" x14ac:dyDescent="0.2">
      <c r="A198" s="2">
        <v>42611</v>
      </c>
      <c r="B198" s="1" t="s">
        <v>1138</v>
      </c>
      <c r="C198" s="1" t="s">
        <v>310</v>
      </c>
      <c r="F198" s="1" t="s">
        <v>1162</v>
      </c>
      <c r="G198" s="1" t="s">
        <v>312</v>
      </c>
      <c r="H198" s="1" t="s">
        <v>923</v>
      </c>
      <c r="I198" s="1" t="s">
        <v>1272</v>
      </c>
      <c r="J198" s="59">
        <v>70</v>
      </c>
      <c r="K198" s="85">
        <f t="array" ref="K198">IFERROR(INDEX(Grille_Tarifs_Modulable!$B$2:$B$204,MATCH(Tableau1[[#This Row],[Designation]]&amp;Tableau1[[#This Row],[CL]],Grille_Tarifs_Modulable!$C$2:$C$204&amp;Grille_Tarifs_Modulable!$F$2:$F$204,0)),0)</f>
        <v>0</v>
      </c>
      <c r="L1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8" s="60">
        <f>IF(Tableau1[[#This Row],[Prix_Unit_HT]]=0,0,Tableau1[[#This Row],[Prix_Unit_HT]]+(Tableau1[[#This Row],[Prix_Unit_HT]]*VLOOKUP(Tableau1[[#This Row],[EAN]],Grille_Tarifs_Modulable!$B$10:$Q$204,16,FALSE)))</f>
        <v>0</v>
      </c>
      <c r="N198" s="1">
        <v>12</v>
      </c>
      <c r="O198" s="60">
        <f>Tableau1[[#This Row],[Prix_Unit_HT]]*Tableau1[[#This Row],[Qte_commande]]</f>
        <v>0</v>
      </c>
      <c r="P198" s="60">
        <f>Tableau1[[#This Row],[Prix_Unit_TTC]]*Tableau1[[#This Row],[Qte_commande]]</f>
        <v>0</v>
      </c>
      <c r="Q198" s="1">
        <v>12</v>
      </c>
      <c r="R1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9" spans="1:18" ht="12.75" x14ac:dyDescent="0.2">
      <c r="A199" s="2">
        <v>42619</v>
      </c>
      <c r="B199" s="1" t="s">
        <v>1123</v>
      </c>
      <c r="C199" s="1" t="s">
        <v>1116</v>
      </c>
      <c r="F199" s="1" t="s">
        <v>1162</v>
      </c>
      <c r="G199" s="1" t="s">
        <v>20</v>
      </c>
      <c r="H199" s="1" t="s">
        <v>1299</v>
      </c>
      <c r="I199" s="7" t="s">
        <v>1274</v>
      </c>
      <c r="J199" s="123">
        <v>6</v>
      </c>
      <c r="K199" s="85">
        <f t="array" ref="K199">IFERROR(INDEX(Grille_Tarifs_Modulable!$B$2:$B$204,MATCH(Tableau1[[#This Row],[Designation]]&amp;Tableau1[[#This Row],[CL]],Grille_Tarifs_Modulable!$C$2:$C$204&amp;Grille_Tarifs_Modulable!$F$2:$F$204,0)),0)</f>
        <v>125</v>
      </c>
      <c r="L1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9" s="60">
        <f>IF(Tableau1[[#This Row],[Prix_Unit_HT]]=0,0,Tableau1[[#This Row],[Prix_Unit_HT]]+(Tableau1[[#This Row],[Prix_Unit_HT]]*VLOOKUP(Tableau1[[#This Row],[EAN]],Grille_Tarifs_Modulable!$B$10:$Q$204,16,FALSE)))</f>
        <v>166.8</v>
      </c>
      <c r="N199" s="1">
        <v>1</v>
      </c>
      <c r="O199" s="60">
        <f>Tableau1[[#This Row],[Prix_Unit_HT]]*Tableau1[[#This Row],[Qte_commande]]</f>
        <v>139</v>
      </c>
      <c r="P199" s="60">
        <f>Tableau1[[#This Row],[Prix_Unit_TTC]]*Tableau1[[#This Row],[Qte_commande]]</f>
        <v>166.8</v>
      </c>
      <c r="Q199" s="1">
        <v>1</v>
      </c>
      <c r="R1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0" spans="1:18" ht="12.75" x14ac:dyDescent="0.2">
      <c r="A200" s="2">
        <v>42619</v>
      </c>
      <c r="B200" s="1" t="s">
        <v>1084</v>
      </c>
      <c r="C200" s="1" t="s">
        <v>1085</v>
      </c>
      <c r="F200" s="1" t="s">
        <v>1162</v>
      </c>
      <c r="G200" s="1" t="s">
        <v>11</v>
      </c>
      <c r="H200" s="1" t="s">
        <v>1299</v>
      </c>
      <c r="I200" s="7" t="s">
        <v>1274</v>
      </c>
      <c r="J200" s="123">
        <v>6</v>
      </c>
      <c r="K200" s="85">
        <f t="array" ref="K200">IFERROR(INDEX(Grille_Tarifs_Modulable!$B$2:$B$204,MATCH(Tableau1[[#This Row],[Designation]]&amp;Tableau1[[#This Row],[CL]],Grille_Tarifs_Modulable!$C$2:$C$204&amp;Grille_Tarifs_Modulable!$F$2:$F$204,0)),0)</f>
        <v>125</v>
      </c>
      <c r="L2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0" s="60">
        <f>IF(Tableau1[[#This Row],[Prix_Unit_HT]]=0,0,Tableau1[[#This Row],[Prix_Unit_HT]]+(Tableau1[[#This Row],[Prix_Unit_HT]]*VLOOKUP(Tableau1[[#This Row],[EAN]],Grille_Tarifs_Modulable!$B$10:$Q$204,16,FALSE)))</f>
        <v>166.8</v>
      </c>
      <c r="N200" s="1">
        <v>1</v>
      </c>
      <c r="O200" s="60">
        <f>Tableau1[[#This Row],[Prix_Unit_HT]]*Tableau1[[#This Row],[Qte_commande]]</f>
        <v>139</v>
      </c>
      <c r="P200" s="60">
        <f>Tableau1[[#This Row],[Prix_Unit_TTC]]*Tableau1[[#This Row],[Qte_commande]]</f>
        <v>166.8</v>
      </c>
      <c r="Q200" s="1">
        <v>1</v>
      </c>
      <c r="R2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1" spans="1:18" ht="12.75" x14ac:dyDescent="0.2">
      <c r="A201" s="2">
        <v>42619</v>
      </c>
      <c r="B201" s="1" t="s">
        <v>1031</v>
      </c>
      <c r="C201" s="1" t="s">
        <v>31</v>
      </c>
      <c r="F201" s="1" t="s">
        <v>1162</v>
      </c>
      <c r="G201" s="1" t="s">
        <v>33</v>
      </c>
      <c r="H201" s="1" t="s">
        <v>1295</v>
      </c>
      <c r="I201" s="1" t="s">
        <v>1273</v>
      </c>
      <c r="J201" s="59">
        <v>50</v>
      </c>
      <c r="K201" s="85">
        <f t="array" ref="K201">IFERROR(INDEX(Grille_Tarifs_Modulable!$B$2:$B$204,MATCH(Tableau1[[#This Row],[Designation]]&amp;Tableau1[[#This Row],[CL]],Grille_Tarifs_Modulable!$C$2:$C$204&amp;Grille_Tarifs_Modulable!$F$2:$F$204,0)),0)</f>
        <v>4260310553382</v>
      </c>
      <c r="L2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0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01" s="1">
        <v>40</v>
      </c>
      <c r="O201" s="60">
        <f>Tableau1[[#This Row],[Prix_Unit_HT]]*Tableau1[[#This Row],[Qte_commande]]</f>
        <v>44</v>
      </c>
      <c r="P201" s="60">
        <f>Tableau1[[#This Row],[Prix_Unit_TTC]]*Tableau1[[#This Row],[Qte_commande]]</f>
        <v>46.42</v>
      </c>
      <c r="Q201" s="1">
        <v>28.57</v>
      </c>
      <c r="R2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202" spans="1:18" ht="12.75" x14ac:dyDescent="0.2">
      <c r="A202" s="2">
        <v>42619</v>
      </c>
      <c r="B202" s="1" t="s">
        <v>1031</v>
      </c>
      <c r="C202" s="1" t="s">
        <v>31</v>
      </c>
      <c r="F202" s="1" t="s">
        <v>1162</v>
      </c>
      <c r="G202" s="1" t="s">
        <v>33</v>
      </c>
      <c r="H202" s="1" t="s">
        <v>1215</v>
      </c>
      <c r="I202" s="1" t="s">
        <v>1272</v>
      </c>
      <c r="J202" s="59">
        <v>70</v>
      </c>
      <c r="K202" s="85">
        <f t="array" ref="K202">IFERROR(INDEX(Grille_Tarifs_Modulable!$B$2:$B$204,MATCH(Tableau1[[#This Row],[Designation]]&amp;Tableau1[[#This Row],[CL]],Grille_Tarifs_Modulable!$C$2:$C$204&amp;Grille_Tarifs_Modulable!$F$2:$F$204,0)),0)</f>
        <v>8500000917008</v>
      </c>
      <c r="L2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202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202" s="1">
        <v>18</v>
      </c>
      <c r="O202" s="60">
        <f>Tableau1[[#This Row],[Prix_Unit_HT]]*Tableau1[[#This Row],[Qte_commande]]</f>
        <v>207.50781240000003</v>
      </c>
      <c r="P202" s="60">
        <f>Tableau1[[#This Row],[Prix_Unit_TTC]]*Tableau1[[#This Row],[Qte_commande]]</f>
        <v>249.00937488000002</v>
      </c>
      <c r="Q202" s="1">
        <v>18</v>
      </c>
      <c r="R2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03" spans="1:18" ht="12.75" x14ac:dyDescent="0.2">
      <c r="A203" s="2">
        <v>42619</v>
      </c>
      <c r="B203" s="1" t="s">
        <v>1084</v>
      </c>
      <c r="C203" s="1" t="s">
        <v>1085</v>
      </c>
      <c r="F203" s="1" t="s">
        <v>1162</v>
      </c>
      <c r="G203" s="1" t="s">
        <v>11</v>
      </c>
      <c r="H203" s="1" t="s">
        <v>1298</v>
      </c>
      <c r="I203" s="1" t="s">
        <v>1274</v>
      </c>
      <c r="J203" s="85">
        <v>4</v>
      </c>
      <c r="K203" s="85">
        <f t="array" ref="K203">IFERROR(INDEX(Grille_Tarifs_Modulable!$B$2:$B$204,MATCH(Tableau1[[#This Row],[Designation]]&amp;Tableau1[[#This Row],[CL]],Grille_Tarifs_Modulable!$C$2:$C$204&amp;Grille_Tarifs_Modulable!$F$2:$F$204,0)),0)</f>
        <v>123</v>
      </c>
      <c r="L2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3" s="60">
        <f>IF(Tableau1[[#This Row],[Prix_Unit_HT]]=0,0,Tableau1[[#This Row],[Prix_Unit_HT]]+(Tableau1[[#This Row],[Prix_Unit_HT]]*VLOOKUP(Tableau1[[#This Row],[EAN]],Grille_Tarifs_Modulable!$B$10:$Q$204,16,FALSE)))</f>
        <v>166.8</v>
      </c>
      <c r="N203" s="1">
        <v>1</v>
      </c>
      <c r="O203" s="60">
        <f>Tableau1[[#This Row],[Prix_Unit_HT]]*Tableau1[[#This Row],[Qte_commande]]</f>
        <v>139</v>
      </c>
      <c r="P203" s="60">
        <f>Tableau1[[#This Row],[Prix_Unit_TTC]]*Tableau1[[#This Row],[Qte_commande]]</f>
        <v>166.8</v>
      </c>
      <c r="Q203" s="1">
        <v>1</v>
      </c>
      <c r="R2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4" spans="1:18" ht="12.75" x14ac:dyDescent="0.2">
      <c r="A204" s="2">
        <v>42619</v>
      </c>
      <c r="B204" s="1" t="s">
        <v>1150</v>
      </c>
      <c r="C204" s="7" t="s">
        <v>1263</v>
      </c>
      <c r="D204" s="7"/>
      <c r="F204" s="1" t="s">
        <v>1245</v>
      </c>
      <c r="G204" s="1" t="s">
        <v>20</v>
      </c>
      <c r="H204" s="1" t="s">
        <v>1298</v>
      </c>
      <c r="I204" s="1" t="s">
        <v>1274</v>
      </c>
      <c r="J204" s="85">
        <v>4</v>
      </c>
      <c r="K204" s="85">
        <f t="array" ref="K204">IFERROR(INDEX(Grille_Tarifs_Modulable!$B$2:$B$204,MATCH(Tableau1[[#This Row],[Designation]]&amp;Tableau1[[#This Row],[CL]],Grille_Tarifs_Modulable!$C$2:$C$204&amp;Grille_Tarifs_Modulable!$F$2:$F$204,0)),0)</f>
        <v>123</v>
      </c>
      <c r="L2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4" s="60">
        <f>IF(Tableau1[[#This Row],[Prix_Unit_HT]]=0,0,Tableau1[[#This Row],[Prix_Unit_HT]]+(Tableau1[[#This Row],[Prix_Unit_HT]]*VLOOKUP(Tableau1[[#This Row],[EAN]],Grille_Tarifs_Modulable!$B$10:$Q$204,16,FALSE)))</f>
        <v>166.8</v>
      </c>
      <c r="N204" s="1">
        <v>2</v>
      </c>
      <c r="O204" s="60">
        <f>Tableau1[[#This Row],[Prix_Unit_HT]]*Tableau1[[#This Row],[Qte_commande]]</f>
        <v>278</v>
      </c>
      <c r="P204" s="60">
        <f>Tableau1[[#This Row],[Prix_Unit_TTC]]*Tableau1[[#This Row],[Qte_commande]]</f>
        <v>333.6</v>
      </c>
      <c r="Q204" s="1">
        <v>2</v>
      </c>
      <c r="R2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205" spans="1:18" ht="12.75" x14ac:dyDescent="0.2">
      <c r="A205" s="2">
        <v>42619</v>
      </c>
      <c r="B205" s="1" t="s">
        <v>1086</v>
      </c>
      <c r="C205" s="1" t="s">
        <v>1087</v>
      </c>
      <c r="E205" s="1" t="s">
        <v>1248</v>
      </c>
      <c r="F205" s="1" t="s">
        <v>1162</v>
      </c>
      <c r="G205" s="1" t="s">
        <v>1088</v>
      </c>
      <c r="H205" s="1" t="s">
        <v>1296</v>
      </c>
      <c r="I205" s="1" t="s">
        <v>1274</v>
      </c>
      <c r="J205" s="109">
        <v>3</v>
      </c>
      <c r="K205" s="85">
        <f t="array" ref="K205">IFERROR(INDEX(Grille_Tarifs_Modulable!$B$2:$B$204,MATCH(Tableau1[[#This Row],[Designation]]&amp;Tableau1[[#This Row],[CL]],Grille_Tarifs_Modulable!$C$2:$C$204&amp;Grille_Tarifs_Modulable!$F$2:$F$204,0)),0)</f>
        <v>121</v>
      </c>
      <c r="L2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5" s="60">
        <f>IF(Tableau1[[#This Row],[Prix_Unit_HT]]=0,0,Tableau1[[#This Row],[Prix_Unit_HT]]+(Tableau1[[#This Row],[Prix_Unit_HT]]*VLOOKUP(Tableau1[[#This Row],[EAN]],Grille_Tarifs_Modulable!$B$10:$Q$204,16,FALSE)))</f>
        <v>358.8</v>
      </c>
      <c r="N205" s="1">
        <v>1</v>
      </c>
      <c r="O205" s="60">
        <f>Tableau1[[#This Row],[Prix_Unit_HT]]*Tableau1[[#This Row],[Qte_commande]]</f>
        <v>299</v>
      </c>
      <c r="P205" s="60">
        <f>Tableau1[[#This Row],[Prix_Unit_TTC]]*Tableau1[[#This Row],[Qte_commande]]</f>
        <v>358.8</v>
      </c>
      <c r="Q205" s="1">
        <v>1</v>
      </c>
      <c r="R2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6" spans="1:18" ht="12.75" x14ac:dyDescent="0.2">
      <c r="A206" s="2">
        <v>42619</v>
      </c>
      <c r="B206" s="1" t="s">
        <v>1084</v>
      </c>
      <c r="C206" s="1" t="s">
        <v>1085</v>
      </c>
      <c r="F206" s="1" t="s">
        <v>1162</v>
      </c>
      <c r="G206" s="1" t="s">
        <v>11</v>
      </c>
      <c r="H206" s="1" t="s">
        <v>1296</v>
      </c>
      <c r="I206" s="1" t="s">
        <v>1274</v>
      </c>
      <c r="J206" s="109">
        <v>3</v>
      </c>
      <c r="K206" s="85">
        <f t="array" ref="K206">IFERROR(INDEX(Grille_Tarifs_Modulable!$B$2:$B$204,MATCH(Tableau1[[#This Row],[Designation]]&amp;Tableau1[[#This Row],[CL]],Grille_Tarifs_Modulable!$C$2:$C$204&amp;Grille_Tarifs_Modulable!$F$2:$F$204,0)),0)</f>
        <v>121</v>
      </c>
      <c r="L2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6" s="60">
        <f>IF(Tableau1[[#This Row],[Prix_Unit_HT]]=0,0,Tableau1[[#This Row],[Prix_Unit_HT]]+(Tableau1[[#This Row],[Prix_Unit_HT]]*VLOOKUP(Tableau1[[#This Row],[EAN]],Grille_Tarifs_Modulable!$B$10:$Q$204,16,FALSE)))</f>
        <v>358.8</v>
      </c>
      <c r="N206" s="1">
        <v>1</v>
      </c>
      <c r="O206" s="60">
        <f>Tableau1[[#This Row],[Prix_Unit_HT]]*Tableau1[[#This Row],[Qte_commande]]</f>
        <v>299</v>
      </c>
      <c r="P206" s="60">
        <f>Tableau1[[#This Row],[Prix_Unit_TTC]]*Tableau1[[#This Row],[Qte_commande]]</f>
        <v>358.8</v>
      </c>
      <c r="Q206" s="1">
        <v>1</v>
      </c>
      <c r="R2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7" spans="1:18" ht="12.75" x14ac:dyDescent="0.2">
      <c r="A207" s="2">
        <v>42619</v>
      </c>
      <c r="B207" s="1" t="s">
        <v>1031</v>
      </c>
      <c r="C207" s="1" t="s">
        <v>31</v>
      </c>
      <c r="F207" s="1" t="s">
        <v>1162</v>
      </c>
      <c r="G207" s="1" t="s">
        <v>33</v>
      </c>
      <c r="H207" s="1" t="s">
        <v>1288</v>
      </c>
      <c r="I207" s="1" t="s">
        <v>1273</v>
      </c>
      <c r="J207" s="59">
        <v>20</v>
      </c>
      <c r="K207" s="85">
        <f t="array" ref="K207">IFERROR(INDEX(Grille_Tarifs_Modulable!$B$2:$B$204,MATCH(Tableau1[[#This Row],[Designation]]&amp;Tableau1[[#This Row],[CL]],Grille_Tarifs_Modulable!$C$2:$C$204&amp;Grille_Tarifs_Modulable!$F$2:$F$204,0)),0)</f>
        <v>4260310553818</v>
      </c>
      <c r="L2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0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07" s="1">
        <v>24</v>
      </c>
      <c r="O207" s="60">
        <f>Tableau1[[#This Row],[Prix_Unit_HT]]*Tableau1[[#This Row],[Qte_commande]]</f>
        <v>21.36</v>
      </c>
      <c r="P207" s="60">
        <f>Tableau1[[#This Row],[Prix_Unit_TTC]]*Tableau1[[#This Row],[Qte_commande]]</f>
        <v>22.534800000000001</v>
      </c>
      <c r="Q207" s="1">
        <v>6.86</v>
      </c>
      <c r="R2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08" spans="1:18" ht="12.75" x14ac:dyDescent="0.2">
      <c r="A208" s="2">
        <v>42622</v>
      </c>
      <c r="B208" s="1" t="s">
        <v>1124</v>
      </c>
      <c r="C208" s="1" t="s">
        <v>611</v>
      </c>
      <c r="F208" s="1" t="s">
        <v>1162</v>
      </c>
      <c r="G208" s="1" t="s">
        <v>612</v>
      </c>
      <c r="H208" s="1" t="s">
        <v>1299</v>
      </c>
      <c r="I208" s="7" t="s">
        <v>1274</v>
      </c>
      <c r="J208" s="123">
        <v>6</v>
      </c>
      <c r="K208" s="85">
        <f t="array" ref="K208">IFERROR(INDEX(Grille_Tarifs_Modulable!$B$2:$B$204,MATCH(Tableau1[[#This Row],[Designation]]&amp;Tableau1[[#This Row],[CL]],Grille_Tarifs_Modulable!$C$2:$C$204&amp;Grille_Tarifs_Modulable!$F$2:$F$204,0)),0)</f>
        <v>125</v>
      </c>
      <c r="L2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8" s="60">
        <f>IF(Tableau1[[#This Row],[Prix_Unit_HT]]=0,0,Tableau1[[#This Row],[Prix_Unit_HT]]+(Tableau1[[#This Row],[Prix_Unit_HT]]*VLOOKUP(Tableau1[[#This Row],[EAN]],Grille_Tarifs_Modulable!$B$10:$Q$204,16,FALSE)))</f>
        <v>166.8</v>
      </c>
      <c r="N208" s="1">
        <v>1</v>
      </c>
      <c r="O208" s="60">
        <f>Tableau1[[#This Row],[Prix_Unit_HT]]*Tableau1[[#This Row],[Qte_commande]]</f>
        <v>139</v>
      </c>
      <c r="P208" s="60">
        <f>Tableau1[[#This Row],[Prix_Unit_TTC]]*Tableau1[[#This Row],[Qte_commande]]</f>
        <v>166.8</v>
      </c>
      <c r="Q208" s="1">
        <v>1</v>
      </c>
      <c r="R2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09" spans="1:18" ht="12.75" x14ac:dyDescent="0.2">
      <c r="A209" s="2">
        <v>42622</v>
      </c>
      <c r="B209" s="1" t="s">
        <v>1089</v>
      </c>
      <c r="C209" s="1" t="s">
        <v>329</v>
      </c>
      <c r="F209" s="1" t="s">
        <v>1162</v>
      </c>
      <c r="G209" s="1" t="s">
        <v>312</v>
      </c>
      <c r="H209" s="1" t="s">
        <v>1299</v>
      </c>
      <c r="I209" s="7" t="s">
        <v>1274</v>
      </c>
      <c r="J209" s="123">
        <v>6</v>
      </c>
      <c r="K209" s="85">
        <f t="array" ref="K209">IFERROR(INDEX(Grille_Tarifs_Modulable!$B$2:$B$204,MATCH(Tableau1[[#This Row],[Designation]]&amp;Tableau1[[#This Row],[CL]],Grille_Tarifs_Modulable!$C$2:$C$204&amp;Grille_Tarifs_Modulable!$F$2:$F$204,0)),0)</f>
        <v>125</v>
      </c>
      <c r="L2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9" s="60">
        <f>IF(Tableau1[[#This Row],[Prix_Unit_HT]]=0,0,Tableau1[[#This Row],[Prix_Unit_HT]]+(Tableau1[[#This Row],[Prix_Unit_HT]]*VLOOKUP(Tableau1[[#This Row],[EAN]],Grille_Tarifs_Modulable!$B$10:$Q$204,16,FALSE)))</f>
        <v>166.8</v>
      </c>
      <c r="N209" s="1">
        <v>1</v>
      </c>
      <c r="O209" s="60">
        <f>Tableau1[[#This Row],[Prix_Unit_HT]]*Tableau1[[#This Row],[Qte_commande]]</f>
        <v>139</v>
      </c>
      <c r="P209" s="60">
        <f>Tableau1[[#This Row],[Prix_Unit_TTC]]*Tableau1[[#This Row],[Qte_commande]]</f>
        <v>166.8</v>
      </c>
      <c r="Q209" s="1">
        <v>1</v>
      </c>
      <c r="R2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0" spans="1:18" ht="12.75" x14ac:dyDescent="0.2">
      <c r="A210" s="2">
        <v>42622</v>
      </c>
      <c r="B210" s="1" t="s">
        <v>1151</v>
      </c>
      <c r="C210" s="1" t="s">
        <v>99</v>
      </c>
      <c r="F210" s="1" t="s">
        <v>1245</v>
      </c>
      <c r="G210" s="1" t="s">
        <v>4</v>
      </c>
      <c r="H210" s="1" t="s">
        <v>1298</v>
      </c>
      <c r="I210" s="1" t="s">
        <v>1274</v>
      </c>
      <c r="J210" s="85">
        <v>4</v>
      </c>
      <c r="K210" s="85">
        <f t="array" ref="K210">IFERROR(INDEX(Grille_Tarifs_Modulable!$B$2:$B$204,MATCH(Tableau1[[#This Row],[Designation]]&amp;Tableau1[[#This Row],[CL]],Grille_Tarifs_Modulable!$C$2:$C$204&amp;Grille_Tarifs_Modulable!$F$2:$F$204,0)),0)</f>
        <v>123</v>
      </c>
      <c r="L2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0" s="60">
        <f>IF(Tableau1[[#This Row],[Prix_Unit_HT]]=0,0,Tableau1[[#This Row],[Prix_Unit_HT]]+(Tableau1[[#This Row],[Prix_Unit_HT]]*VLOOKUP(Tableau1[[#This Row],[EAN]],Grille_Tarifs_Modulable!$B$10:$Q$204,16,FALSE)))</f>
        <v>166.8</v>
      </c>
      <c r="N210" s="1">
        <v>1</v>
      </c>
      <c r="O210" s="60">
        <f>Tableau1[[#This Row],[Prix_Unit_HT]]*Tableau1[[#This Row],[Qte_commande]]</f>
        <v>139</v>
      </c>
      <c r="P210" s="60">
        <f>Tableau1[[#This Row],[Prix_Unit_TTC]]*Tableau1[[#This Row],[Qte_commande]]</f>
        <v>166.8</v>
      </c>
      <c r="Q210" s="1">
        <v>1</v>
      </c>
      <c r="R2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1" spans="1:18" ht="12.75" x14ac:dyDescent="0.2">
      <c r="A211" s="2">
        <v>42622</v>
      </c>
      <c r="B211" s="1" t="s">
        <v>1090</v>
      </c>
      <c r="C211" s="1" t="s">
        <v>918</v>
      </c>
      <c r="F211" s="1" t="s">
        <v>1162</v>
      </c>
      <c r="G211" s="1" t="s">
        <v>20</v>
      </c>
      <c r="H211" s="1" t="s">
        <v>1296</v>
      </c>
      <c r="I211" s="1" t="s">
        <v>1274</v>
      </c>
      <c r="J211" s="109">
        <v>3</v>
      </c>
      <c r="K211" s="85">
        <f t="array" ref="K211">IFERROR(INDEX(Grille_Tarifs_Modulable!$B$2:$B$204,MATCH(Tableau1[[#This Row],[Designation]]&amp;Tableau1[[#This Row],[CL]],Grille_Tarifs_Modulable!$C$2:$C$204&amp;Grille_Tarifs_Modulable!$F$2:$F$204,0)),0)</f>
        <v>121</v>
      </c>
      <c r="L2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1" s="60">
        <f>IF(Tableau1[[#This Row],[Prix_Unit_HT]]=0,0,Tableau1[[#This Row],[Prix_Unit_HT]]+(Tableau1[[#This Row],[Prix_Unit_HT]]*VLOOKUP(Tableau1[[#This Row],[EAN]],Grille_Tarifs_Modulable!$B$10:$Q$204,16,FALSE)))</f>
        <v>358.8</v>
      </c>
      <c r="N211" s="1">
        <v>1</v>
      </c>
      <c r="O211" s="60">
        <f>Tableau1[[#This Row],[Prix_Unit_HT]]*Tableau1[[#This Row],[Qte_commande]]</f>
        <v>299</v>
      </c>
      <c r="P211" s="60">
        <f>Tableau1[[#This Row],[Prix_Unit_TTC]]*Tableau1[[#This Row],[Qte_commande]]</f>
        <v>358.8</v>
      </c>
      <c r="Q211" s="1">
        <v>1</v>
      </c>
      <c r="R2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2" spans="1:18" ht="12.75" x14ac:dyDescent="0.2">
      <c r="A212" s="2">
        <v>42622</v>
      </c>
      <c r="B212" s="1" t="s">
        <v>1089</v>
      </c>
      <c r="C212" s="1" t="s">
        <v>329</v>
      </c>
      <c r="F212" s="1" t="s">
        <v>1162</v>
      </c>
      <c r="G212" s="1" t="s">
        <v>312</v>
      </c>
      <c r="H212" s="1" t="s">
        <v>1296</v>
      </c>
      <c r="I212" s="1" t="s">
        <v>1274</v>
      </c>
      <c r="J212" s="109">
        <v>3</v>
      </c>
      <c r="K212" s="85">
        <f t="array" ref="K212">IFERROR(INDEX(Grille_Tarifs_Modulable!$B$2:$B$204,MATCH(Tableau1[[#This Row],[Designation]]&amp;Tableau1[[#This Row],[CL]],Grille_Tarifs_Modulable!$C$2:$C$204&amp;Grille_Tarifs_Modulable!$F$2:$F$204,0)),0)</f>
        <v>121</v>
      </c>
      <c r="L2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2" s="60">
        <f>IF(Tableau1[[#This Row],[Prix_Unit_HT]]=0,0,Tableau1[[#This Row],[Prix_Unit_HT]]+(Tableau1[[#This Row],[Prix_Unit_HT]]*VLOOKUP(Tableau1[[#This Row],[EAN]],Grille_Tarifs_Modulable!$B$10:$Q$204,16,FALSE)))</f>
        <v>358.8</v>
      </c>
      <c r="N212" s="1">
        <v>1</v>
      </c>
      <c r="O212" s="60">
        <f>Tableau1[[#This Row],[Prix_Unit_HT]]*Tableau1[[#This Row],[Qte_commande]]</f>
        <v>299</v>
      </c>
      <c r="P212" s="60">
        <f>Tableau1[[#This Row],[Prix_Unit_TTC]]*Tableau1[[#This Row],[Qte_commande]]</f>
        <v>358.8</v>
      </c>
      <c r="Q212" s="1">
        <v>1</v>
      </c>
      <c r="R2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3" spans="1:18" ht="12.75" x14ac:dyDescent="0.2">
      <c r="A213" s="2">
        <v>42625</v>
      </c>
      <c r="B213" s="1" t="s">
        <v>1014</v>
      </c>
      <c r="C213" s="1" t="s">
        <v>157</v>
      </c>
      <c r="F213" s="1" t="s">
        <v>1245</v>
      </c>
      <c r="G213" s="1" t="s">
        <v>159</v>
      </c>
      <c r="H213" s="1" t="s">
        <v>1174</v>
      </c>
      <c r="I213" s="1" t="s">
        <v>1272</v>
      </c>
      <c r="J213" s="59">
        <v>100</v>
      </c>
      <c r="K213" s="85">
        <f t="array" ref="K213">IFERROR(INDEX(Grille_Tarifs_Modulable!$B$2:$B$204,MATCH(Tableau1[[#This Row],[Designation]]&amp;Tableau1[[#This Row],[CL]],Grille_Tarifs_Modulable!$C$2:$C$204&amp;Grille_Tarifs_Modulable!$F$2:$F$204,0)),0)</f>
        <v>4067700013842</v>
      </c>
      <c r="L2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1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13" s="1">
        <v>180</v>
      </c>
      <c r="O213" s="60">
        <f>Tableau1[[#This Row],[Prix_Unit_HT]]*Tableau1[[#This Row],[Qte_commande]]</f>
        <v>3078.1448999999998</v>
      </c>
      <c r="P213" s="60">
        <f>Tableau1[[#This Row],[Prix_Unit_TTC]]*Tableau1[[#This Row],[Qte_commande]]</f>
        <v>3693.7738799999997</v>
      </c>
      <c r="Q213" s="1">
        <v>257.14</v>
      </c>
      <c r="R2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214" spans="1:18" ht="12.75" x14ac:dyDescent="0.2">
      <c r="A214" s="2">
        <v>42625</v>
      </c>
      <c r="B214" s="1" t="s">
        <v>993</v>
      </c>
      <c r="C214" s="1" t="s">
        <v>373</v>
      </c>
      <c r="F214" s="1" t="s">
        <v>1162</v>
      </c>
      <c r="G214" s="1" t="s">
        <v>4</v>
      </c>
      <c r="H214" s="1" t="s">
        <v>1174</v>
      </c>
      <c r="I214" s="1" t="s">
        <v>1272</v>
      </c>
      <c r="J214" s="59">
        <v>70</v>
      </c>
      <c r="K214" s="85">
        <f t="array" ref="K214">IFERROR(INDEX(Grille_Tarifs_Modulable!$B$2:$B$204,MATCH(Tableau1[[#This Row],[Designation]]&amp;Tableau1[[#This Row],[CL]],Grille_Tarifs_Modulable!$C$2:$C$204&amp;Grille_Tarifs_Modulable!$F$2:$F$204,0)),0)</f>
        <v>4067700013859</v>
      </c>
      <c r="L2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1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14" s="1">
        <v>12</v>
      </c>
      <c r="O214" s="60">
        <f>Tableau1[[#This Row],[Prix_Unit_HT]]*Tableau1[[#This Row],[Qte_commande]]</f>
        <v>167.31076199999998</v>
      </c>
      <c r="P214" s="60">
        <f>Tableau1[[#This Row],[Prix_Unit_TTC]]*Tableau1[[#This Row],[Qte_commande]]</f>
        <v>200.77291439999996</v>
      </c>
      <c r="Q214" s="1">
        <v>12</v>
      </c>
      <c r="R2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15" spans="1:18" ht="12.75" x14ac:dyDescent="0.2">
      <c r="A215" s="2">
        <v>42625</v>
      </c>
      <c r="B215" s="1" t="s">
        <v>993</v>
      </c>
      <c r="C215" s="1" t="s">
        <v>373</v>
      </c>
      <c r="F215" s="1" t="s">
        <v>1162</v>
      </c>
      <c r="G215" s="1" t="s">
        <v>4</v>
      </c>
      <c r="H215" s="1" t="s">
        <v>1295</v>
      </c>
      <c r="I215" s="1" t="s">
        <v>1273</v>
      </c>
      <c r="J215" s="59">
        <v>50</v>
      </c>
      <c r="K215" s="85">
        <f t="array" ref="K215">IFERROR(INDEX(Grille_Tarifs_Modulable!$B$2:$B$204,MATCH(Tableau1[[#This Row],[Designation]]&amp;Tableau1[[#This Row],[CL]],Grille_Tarifs_Modulable!$C$2:$C$204&amp;Grille_Tarifs_Modulable!$F$2:$F$204,0)),0)</f>
        <v>4260310553382</v>
      </c>
      <c r="L2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1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15" s="1">
        <v>60</v>
      </c>
      <c r="O215" s="60">
        <f>Tableau1[[#This Row],[Prix_Unit_HT]]*Tableau1[[#This Row],[Qte_commande]]</f>
        <v>66</v>
      </c>
      <c r="P215" s="60">
        <f>Tableau1[[#This Row],[Prix_Unit_TTC]]*Tableau1[[#This Row],[Qte_commande]]</f>
        <v>69.63000000000001</v>
      </c>
      <c r="Q215" s="1">
        <v>42.86</v>
      </c>
      <c r="R2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216" spans="1:18" ht="12.75" x14ac:dyDescent="0.2">
      <c r="A216" s="2">
        <v>42626</v>
      </c>
      <c r="B216" s="1" t="s">
        <v>1091</v>
      </c>
      <c r="C216" s="1" t="s">
        <v>1092</v>
      </c>
      <c r="F216" s="1" t="s">
        <v>1162</v>
      </c>
      <c r="G216" s="1" t="s">
        <v>312</v>
      </c>
      <c r="H216" s="1" t="s">
        <v>1299</v>
      </c>
      <c r="I216" s="7" t="s">
        <v>1274</v>
      </c>
      <c r="J216" s="123">
        <v>6</v>
      </c>
      <c r="K216" s="85">
        <f t="array" ref="K216">IFERROR(INDEX(Grille_Tarifs_Modulable!$B$2:$B$204,MATCH(Tableau1[[#This Row],[Designation]]&amp;Tableau1[[#This Row],[CL]],Grille_Tarifs_Modulable!$C$2:$C$204&amp;Grille_Tarifs_Modulable!$F$2:$F$204,0)),0)</f>
        <v>125</v>
      </c>
      <c r="L2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6" s="60">
        <f>IF(Tableau1[[#This Row],[Prix_Unit_HT]]=0,0,Tableau1[[#This Row],[Prix_Unit_HT]]+(Tableau1[[#This Row],[Prix_Unit_HT]]*VLOOKUP(Tableau1[[#This Row],[EAN]],Grille_Tarifs_Modulable!$B$10:$Q$204,16,FALSE)))</f>
        <v>166.8</v>
      </c>
      <c r="N216" s="1">
        <v>1</v>
      </c>
      <c r="O216" s="60">
        <f>Tableau1[[#This Row],[Prix_Unit_HT]]*Tableau1[[#This Row],[Qte_commande]]</f>
        <v>139</v>
      </c>
      <c r="P216" s="60">
        <f>Tableau1[[#This Row],[Prix_Unit_TTC]]*Tableau1[[#This Row],[Qte_commande]]</f>
        <v>166.8</v>
      </c>
      <c r="Q216" s="1">
        <v>1</v>
      </c>
      <c r="R2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7" spans="1:18" ht="12.75" x14ac:dyDescent="0.2">
      <c r="A217" s="2">
        <v>42626</v>
      </c>
      <c r="B217" s="1" t="s">
        <v>1126</v>
      </c>
      <c r="C217" s="1" t="s">
        <v>1116</v>
      </c>
      <c r="F217" s="1" t="s">
        <v>1162</v>
      </c>
      <c r="G217" s="1" t="s">
        <v>20</v>
      </c>
      <c r="H217" s="1" t="s">
        <v>1299</v>
      </c>
      <c r="I217" s="7" t="s">
        <v>1274</v>
      </c>
      <c r="J217" s="123">
        <v>6</v>
      </c>
      <c r="K217" s="85">
        <f t="array" ref="K217">IFERROR(INDEX(Grille_Tarifs_Modulable!$B$2:$B$204,MATCH(Tableau1[[#This Row],[Designation]]&amp;Tableau1[[#This Row],[CL]],Grille_Tarifs_Modulable!$C$2:$C$204&amp;Grille_Tarifs_Modulable!$F$2:$F$204,0)),0)</f>
        <v>125</v>
      </c>
      <c r="L2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7" s="60">
        <f>IF(Tableau1[[#This Row],[Prix_Unit_HT]]=0,0,Tableau1[[#This Row],[Prix_Unit_HT]]+(Tableau1[[#This Row],[Prix_Unit_HT]]*VLOOKUP(Tableau1[[#This Row],[EAN]],Grille_Tarifs_Modulable!$B$10:$Q$204,16,FALSE)))</f>
        <v>166.8</v>
      </c>
      <c r="N217" s="1">
        <v>2</v>
      </c>
      <c r="O217" s="60">
        <f>Tableau1[[#This Row],[Prix_Unit_HT]]*Tableau1[[#This Row],[Qte_commande]]</f>
        <v>278</v>
      </c>
      <c r="P217" s="60">
        <f>Tableau1[[#This Row],[Prix_Unit_TTC]]*Tableau1[[#This Row],[Qte_commande]]</f>
        <v>333.6</v>
      </c>
      <c r="Q217" s="1">
        <v>2</v>
      </c>
      <c r="R2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218" spans="1:18" ht="12.75" x14ac:dyDescent="0.2">
      <c r="A218" s="2">
        <v>42626</v>
      </c>
      <c r="B218" s="1" t="s">
        <v>1125</v>
      </c>
      <c r="C218" s="1" t="s">
        <v>310</v>
      </c>
      <c r="F218" s="1" t="s">
        <v>1162</v>
      </c>
      <c r="G218" s="1" t="s">
        <v>312</v>
      </c>
      <c r="H218" s="1" t="s">
        <v>1299</v>
      </c>
      <c r="I218" s="7" t="s">
        <v>1274</v>
      </c>
      <c r="J218" s="123">
        <v>6</v>
      </c>
      <c r="K218" s="85">
        <f t="array" ref="K218">IFERROR(INDEX(Grille_Tarifs_Modulable!$B$2:$B$204,MATCH(Tableau1[[#This Row],[Designation]]&amp;Tableau1[[#This Row],[CL]],Grille_Tarifs_Modulable!$C$2:$C$204&amp;Grille_Tarifs_Modulable!$F$2:$F$204,0)),0)</f>
        <v>125</v>
      </c>
      <c r="L2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8" s="60">
        <f>IF(Tableau1[[#This Row],[Prix_Unit_HT]]=0,0,Tableau1[[#This Row],[Prix_Unit_HT]]+(Tableau1[[#This Row],[Prix_Unit_HT]]*VLOOKUP(Tableau1[[#This Row],[EAN]],Grille_Tarifs_Modulable!$B$10:$Q$204,16,FALSE)))</f>
        <v>166.8</v>
      </c>
      <c r="N218" s="1">
        <v>1</v>
      </c>
      <c r="O218" s="60">
        <f>Tableau1[[#This Row],[Prix_Unit_HT]]*Tableau1[[#This Row],[Qte_commande]]</f>
        <v>139</v>
      </c>
      <c r="P218" s="60">
        <f>Tableau1[[#This Row],[Prix_Unit_TTC]]*Tableau1[[#This Row],[Qte_commande]]</f>
        <v>166.8</v>
      </c>
      <c r="Q218" s="1">
        <v>1</v>
      </c>
      <c r="R2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19" spans="1:18" ht="12.75" x14ac:dyDescent="0.2">
      <c r="A219" s="2">
        <v>42626</v>
      </c>
      <c r="B219" s="1" t="s">
        <v>1091</v>
      </c>
      <c r="C219" s="1" t="s">
        <v>1092</v>
      </c>
      <c r="F219" s="1" t="s">
        <v>1162</v>
      </c>
      <c r="G219" s="1" t="s">
        <v>312</v>
      </c>
      <c r="H219" s="1" t="s">
        <v>1298</v>
      </c>
      <c r="I219" s="1" t="s">
        <v>1274</v>
      </c>
      <c r="J219" s="85">
        <v>4</v>
      </c>
      <c r="K219" s="85">
        <f t="array" ref="K219">IFERROR(INDEX(Grille_Tarifs_Modulable!$B$2:$B$204,MATCH(Tableau1[[#This Row],[Designation]]&amp;Tableau1[[#This Row],[CL]],Grille_Tarifs_Modulable!$C$2:$C$204&amp;Grille_Tarifs_Modulable!$F$2:$F$204,0)),0)</f>
        <v>123</v>
      </c>
      <c r="L2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9" s="60">
        <f>IF(Tableau1[[#This Row],[Prix_Unit_HT]]=0,0,Tableau1[[#This Row],[Prix_Unit_HT]]+(Tableau1[[#This Row],[Prix_Unit_HT]]*VLOOKUP(Tableau1[[#This Row],[EAN]],Grille_Tarifs_Modulable!$B$10:$Q$204,16,FALSE)))</f>
        <v>166.8</v>
      </c>
      <c r="N219" s="1">
        <v>1</v>
      </c>
      <c r="O219" s="60">
        <f>Tableau1[[#This Row],[Prix_Unit_HT]]*Tableau1[[#This Row],[Qte_commande]]</f>
        <v>139</v>
      </c>
      <c r="P219" s="60">
        <f>Tableau1[[#This Row],[Prix_Unit_TTC]]*Tableau1[[#This Row],[Qte_commande]]</f>
        <v>166.8</v>
      </c>
      <c r="Q219" s="1">
        <v>1</v>
      </c>
      <c r="R2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0" spans="1:18" ht="12.75" x14ac:dyDescent="0.2">
      <c r="A220" s="2">
        <v>42626</v>
      </c>
      <c r="B220" s="1" t="s">
        <v>1153</v>
      </c>
      <c r="C220" s="1" t="s">
        <v>15</v>
      </c>
      <c r="F220" s="1" t="s">
        <v>1162</v>
      </c>
      <c r="G220" s="1" t="s">
        <v>4</v>
      </c>
      <c r="H220" s="1" t="s">
        <v>1298</v>
      </c>
      <c r="I220" s="1" t="s">
        <v>1274</v>
      </c>
      <c r="J220" s="85">
        <v>4</v>
      </c>
      <c r="K220" s="85">
        <f t="array" ref="K220">IFERROR(INDEX(Grille_Tarifs_Modulable!$B$2:$B$204,MATCH(Tableau1[[#This Row],[Designation]]&amp;Tableau1[[#This Row],[CL]],Grille_Tarifs_Modulable!$C$2:$C$204&amp;Grille_Tarifs_Modulable!$F$2:$F$204,0)),0)</f>
        <v>123</v>
      </c>
      <c r="L2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0" s="60">
        <f>IF(Tableau1[[#This Row],[Prix_Unit_HT]]=0,0,Tableau1[[#This Row],[Prix_Unit_HT]]+(Tableau1[[#This Row],[Prix_Unit_HT]]*VLOOKUP(Tableau1[[#This Row],[EAN]],Grille_Tarifs_Modulable!$B$10:$Q$204,16,FALSE)))</f>
        <v>166.8</v>
      </c>
      <c r="N220" s="1">
        <v>1</v>
      </c>
      <c r="O220" s="60">
        <f>Tableau1[[#This Row],[Prix_Unit_HT]]*Tableau1[[#This Row],[Qte_commande]]</f>
        <v>139</v>
      </c>
      <c r="P220" s="60">
        <f>Tableau1[[#This Row],[Prix_Unit_TTC]]*Tableau1[[#This Row],[Qte_commande]]</f>
        <v>166.8</v>
      </c>
      <c r="Q220" s="1">
        <v>1</v>
      </c>
      <c r="R2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1" spans="1:18" ht="12.75" x14ac:dyDescent="0.2">
      <c r="A221" s="2">
        <v>42626</v>
      </c>
      <c r="B221" s="1" t="s">
        <v>1125</v>
      </c>
      <c r="C221" s="1" t="s">
        <v>310</v>
      </c>
      <c r="F221" s="1" t="s">
        <v>1162</v>
      </c>
      <c r="G221" s="1" t="s">
        <v>312</v>
      </c>
      <c r="H221" s="1" t="s">
        <v>1298</v>
      </c>
      <c r="I221" s="1" t="s">
        <v>1274</v>
      </c>
      <c r="J221" s="85">
        <v>4</v>
      </c>
      <c r="K221" s="85">
        <f t="array" ref="K221">IFERROR(INDEX(Grille_Tarifs_Modulable!$B$2:$B$204,MATCH(Tableau1[[#This Row],[Designation]]&amp;Tableau1[[#This Row],[CL]],Grille_Tarifs_Modulable!$C$2:$C$204&amp;Grille_Tarifs_Modulable!$F$2:$F$204,0)),0)</f>
        <v>123</v>
      </c>
      <c r="L2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1" s="60">
        <f>IF(Tableau1[[#This Row],[Prix_Unit_HT]]=0,0,Tableau1[[#This Row],[Prix_Unit_HT]]+(Tableau1[[#This Row],[Prix_Unit_HT]]*VLOOKUP(Tableau1[[#This Row],[EAN]],Grille_Tarifs_Modulable!$B$10:$Q$204,16,FALSE)))</f>
        <v>166.8</v>
      </c>
      <c r="N221" s="1">
        <v>1</v>
      </c>
      <c r="O221" s="60">
        <f>Tableau1[[#This Row],[Prix_Unit_HT]]*Tableau1[[#This Row],[Qte_commande]]</f>
        <v>139</v>
      </c>
      <c r="P221" s="60">
        <f>Tableau1[[#This Row],[Prix_Unit_TTC]]*Tableau1[[#This Row],[Qte_commande]]</f>
        <v>166.8</v>
      </c>
      <c r="Q221" s="1">
        <v>1</v>
      </c>
      <c r="R2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2" spans="1:18" ht="12.75" x14ac:dyDescent="0.2">
      <c r="A222" s="2">
        <v>42626</v>
      </c>
      <c r="B222" s="1" t="s">
        <v>1152</v>
      </c>
      <c r="C222" s="1" t="s">
        <v>329</v>
      </c>
      <c r="F222" s="1" t="s">
        <v>1162</v>
      </c>
      <c r="G222" s="1" t="s">
        <v>312</v>
      </c>
      <c r="H222" s="1" t="s">
        <v>1298</v>
      </c>
      <c r="I222" s="1" t="s">
        <v>1274</v>
      </c>
      <c r="J222" s="85">
        <v>4</v>
      </c>
      <c r="K222" s="85">
        <f t="array" ref="K222">IFERROR(INDEX(Grille_Tarifs_Modulable!$B$2:$B$204,MATCH(Tableau1[[#This Row],[Designation]]&amp;Tableau1[[#This Row],[CL]],Grille_Tarifs_Modulable!$C$2:$C$204&amp;Grille_Tarifs_Modulable!$F$2:$F$204,0)),0)</f>
        <v>123</v>
      </c>
      <c r="L2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2" s="60">
        <f>IF(Tableau1[[#This Row],[Prix_Unit_HT]]=0,0,Tableau1[[#This Row],[Prix_Unit_HT]]+(Tableau1[[#This Row],[Prix_Unit_HT]]*VLOOKUP(Tableau1[[#This Row],[EAN]],Grille_Tarifs_Modulable!$B$10:$Q$204,16,FALSE)))</f>
        <v>166.8</v>
      </c>
      <c r="N222" s="1">
        <v>1</v>
      </c>
      <c r="O222" s="60">
        <f>Tableau1[[#This Row],[Prix_Unit_HT]]*Tableau1[[#This Row],[Qte_commande]]</f>
        <v>139</v>
      </c>
      <c r="P222" s="60">
        <f>Tableau1[[#This Row],[Prix_Unit_TTC]]*Tableau1[[#This Row],[Qte_commande]]</f>
        <v>166.8</v>
      </c>
      <c r="Q222" s="1">
        <v>1</v>
      </c>
      <c r="R2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3" spans="1:18" ht="12.75" x14ac:dyDescent="0.2">
      <c r="A223" s="2">
        <v>42626</v>
      </c>
      <c r="B223" s="1" t="s">
        <v>1091</v>
      </c>
      <c r="C223" s="1" t="s">
        <v>1092</v>
      </c>
      <c r="F223" s="1" t="s">
        <v>1162</v>
      </c>
      <c r="G223" s="1" t="s">
        <v>312</v>
      </c>
      <c r="H223" s="1" t="s">
        <v>1296</v>
      </c>
      <c r="I223" s="1" t="s">
        <v>1274</v>
      </c>
      <c r="J223" s="109">
        <v>3</v>
      </c>
      <c r="K223" s="85">
        <f t="array" ref="K223">IFERROR(INDEX(Grille_Tarifs_Modulable!$B$2:$B$204,MATCH(Tableau1[[#This Row],[Designation]]&amp;Tableau1[[#This Row],[CL]],Grille_Tarifs_Modulable!$C$2:$C$204&amp;Grille_Tarifs_Modulable!$F$2:$F$204,0)),0)</f>
        <v>121</v>
      </c>
      <c r="L2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3" s="60">
        <f>IF(Tableau1[[#This Row],[Prix_Unit_HT]]=0,0,Tableau1[[#This Row],[Prix_Unit_HT]]+(Tableau1[[#This Row],[Prix_Unit_HT]]*VLOOKUP(Tableau1[[#This Row],[EAN]],Grille_Tarifs_Modulable!$B$10:$Q$204,16,FALSE)))</f>
        <v>358.8</v>
      </c>
      <c r="N223" s="1">
        <v>1</v>
      </c>
      <c r="O223" s="60">
        <f>Tableau1[[#This Row],[Prix_Unit_HT]]*Tableau1[[#This Row],[Qte_commande]]</f>
        <v>299</v>
      </c>
      <c r="P223" s="60">
        <f>Tableau1[[#This Row],[Prix_Unit_TTC]]*Tableau1[[#This Row],[Qte_commande]]</f>
        <v>358.8</v>
      </c>
      <c r="Q223" s="1">
        <v>1</v>
      </c>
      <c r="R2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4" spans="1:18" ht="12.75" x14ac:dyDescent="0.2">
      <c r="A224" s="2">
        <v>42628</v>
      </c>
      <c r="B224" s="1" t="s">
        <v>994</v>
      </c>
      <c r="C224" s="1" t="s">
        <v>225</v>
      </c>
      <c r="F224" s="1" t="s">
        <v>1245</v>
      </c>
      <c r="G224" s="1" t="s">
        <v>227</v>
      </c>
      <c r="H224" s="1" t="s">
        <v>1174</v>
      </c>
      <c r="I224" s="1" t="s">
        <v>1272</v>
      </c>
      <c r="J224" s="59">
        <v>70</v>
      </c>
      <c r="K224" s="85">
        <f t="array" ref="K224">IFERROR(INDEX(Grille_Tarifs_Modulable!$B$2:$B$204,MATCH(Tableau1[[#This Row],[Designation]]&amp;Tableau1[[#This Row],[CL]],Grille_Tarifs_Modulable!$C$2:$C$204&amp;Grille_Tarifs_Modulable!$F$2:$F$204,0)),0)</f>
        <v>4067700013859</v>
      </c>
      <c r="L2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24" s="1">
        <v>150</v>
      </c>
      <c r="O224" s="60">
        <f>Tableau1[[#This Row],[Prix_Unit_HT]]*Tableau1[[#This Row],[Qte_commande]]</f>
        <v>1879.8845249999997</v>
      </c>
      <c r="P224" s="60">
        <f>Tableau1[[#This Row],[Prix_Unit_TTC]]*Tableau1[[#This Row],[Qte_commande]]</f>
        <v>2255.8614299999999</v>
      </c>
      <c r="Q224" s="1">
        <v>150</v>
      </c>
      <c r="R2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25" spans="1:18" ht="12.75" x14ac:dyDescent="0.2">
      <c r="A225" s="2">
        <v>42633</v>
      </c>
      <c r="B225" s="1" t="s">
        <v>1095</v>
      </c>
      <c r="C225" s="1" t="s">
        <v>282</v>
      </c>
      <c r="F225" s="1" t="s">
        <v>1162</v>
      </c>
      <c r="G225" s="1" t="s">
        <v>284</v>
      </c>
      <c r="H225" s="1" t="s">
        <v>1296</v>
      </c>
      <c r="I225" s="1" t="s">
        <v>1274</v>
      </c>
      <c r="J225" s="109">
        <v>3</v>
      </c>
      <c r="K225" s="85">
        <f t="array" ref="K225">IFERROR(INDEX(Grille_Tarifs_Modulable!$B$2:$B$204,MATCH(Tableau1[[#This Row],[Designation]]&amp;Tableau1[[#This Row],[CL]],Grille_Tarifs_Modulable!$C$2:$C$204&amp;Grille_Tarifs_Modulable!$F$2:$F$204,0)),0)</f>
        <v>121</v>
      </c>
      <c r="L2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5" s="60">
        <f>IF(Tableau1[[#This Row],[Prix_Unit_HT]]=0,0,Tableau1[[#This Row],[Prix_Unit_HT]]+(Tableau1[[#This Row],[Prix_Unit_HT]]*VLOOKUP(Tableau1[[#This Row],[EAN]],Grille_Tarifs_Modulable!$B$10:$Q$204,16,FALSE)))</f>
        <v>358.8</v>
      </c>
      <c r="N225" s="1">
        <v>1</v>
      </c>
      <c r="O225" s="60">
        <f>Tableau1[[#This Row],[Prix_Unit_HT]]*Tableau1[[#This Row],[Qte_commande]]</f>
        <v>299</v>
      </c>
      <c r="P225" s="60">
        <f>Tableau1[[#This Row],[Prix_Unit_TTC]]*Tableau1[[#This Row],[Qte_commande]]</f>
        <v>358.8</v>
      </c>
      <c r="Q225" s="1">
        <v>1</v>
      </c>
      <c r="R2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6" spans="1:18" ht="12.75" x14ac:dyDescent="0.2">
      <c r="A226" s="2">
        <v>42633</v>
      </c>
      <c r="B226" s="1" t="s">
        <v>1093</v>
      </c>
      <c r="C226" s="1" t="s">
        <v>1094</v>
      </c>
      <c r="F226" s="1" t="s">
        <v>1162</v>
      </c>
      <c r="G226" s="1" t="s">
        <v>11</v>
      </c>
      <c r="H226" s="1" t="s">
        <v>1296</v>
      </c>
      <c r="I226" s="1" t="s">
        <v>1274</v>
      </c>
      <c r="J226" s="109">
        <v>3</v>
      </c>
      <c r="K226" s="85">
        <f t="array" ref="K226">IFERROR(INDEX(Grille_Tarifs_Modulable!$B$2:$B$204,MATCH(Tableau1[[#This Row],[Designation]]&amp;Tableau1[[#This Row],[CL]],Grille_Tarifs_Modulable!$C$2:$C$204&amp;Grille_Tarifs_Modulable!$F$2:$F$204,0)),0)</f>
        <v>121</v>
      </c>
      <c r="L2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6" s="60">
        <f>IF(Tableau1[[#This Row],[Prix_Unit_HT]]=0,0,Tableau1[[#This Row],[Prix_Unit_HT]]+(Tableau1[[#This Row],[Prix_Unit_HT]]*VLOOKUP(Tableau1[[#This Row],[EAN]],Grille_Tarifs_Modulable!$B$10:$Q$204,16,FALSE)))</f>
        <v>358.8</v>
      </c>
      <c r="N226" s="1">
        <v>1</v>
      </c>
      <c r="O226" s="60">
        <f>Tableau1[[#This Row],[Prix_Unit_HT]]*Tableau1[[#This Row],[Qte_commande]]</f>
        <v>299</v>
      </c>
      <c r="P226" s="60">
        <f>Tableau1[[#This Row],[Prix_Unit_TTC]]*Tableau1[[#This Row],[Qte_commande]]</f>
        <v>358.8</v>
      </c>
      <c r="Q226" s="1">
        <v>1</v>
      </c>
      <c r="R2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7" spans="1:18" ht="12.75" x14ac:dyDescent="0.2">
      <c r="A227" s="2">
        <v>42639</v>
      </c>
      <c r="B227" s="1" t="s">
        <v>1127</v>
      </c>
      <c r="C227" s="1" t="s">
        <v>1116</v>
      </c>
      <c r="F227" s="1" t="s">
        <v>1162</v>
      </c>
      <c r="G227" s="1" t="s">
        <v>20</v>
      </c>
      <c r="H227" s="1" t="s">
        <v>1299</v>
      </c>
      <c r="I227" s="7" t="s">
        <v>1274</v>
      </c>
      <c r="J227" s="123">
        <v>6</v>
      </c>
      <c r="K227" s="85">
        <f t="array" ref="K227">IFERROR(INDEX(Grille_Tarifs_Modulable!$B$2:$B$204,MATCH(Tableau1[[#This Row],[Designation]]&amp;Tableau1[[#This Row],[CL]],Grille_Tarifs_Modulable!$C$2:$C$204&amp;Grille_Tarifs_Modulable!$F$2:$F$204,0)),0)</f>
        <v>125</v>
      </c>
      <c r="L2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7" s="60">
        <f>IF(Tableau1[[#This Row],[Prix_Unit_HT]]=0,0,Tableau1[[#This Row],[Prix_Unit_HT]]+(Tableau1[[#This Row],[Prix_Unit_HT]]*VLOOKUP(Tableau1[[#This Row],[EAN]],Grille_Tarifs_Modulable!$B$10:$Q$204,16,FALSE)))</f>
        <v>166.8</v>
      </c>
      <c r="N227" s="1">
        <v>1</v>
      </c>
      <c r="O227" s="60">
        <f>Tableau1[[#This Row],[Prix_Unit_HT]]*Tableau1[[#This Row],[Qte_commande]]</f>
        <v>139</v>
      </c>
      <c r="P227" s="60">
        <f>Tableau1[[#This Row],[Prix_Unit_TTC]]*Tableau1[[#This Row],[Qte_commande]]</f>
        <v>166.8</v>
      </c>
      <c r="Q227" s="1">
        <v>1</v>
      </c>
      <c r="R2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8" spans="1:18" ht="12.75" x14ac:dyDescent="0.2">
      <c r="A228" s="2">
        <v>42639</v>
      </c>
      <c r="B228" s="1" t="s">
        <v>1096</v>
      </c>
      <c r="C228" s="1" t="s">
        <v>1097</v>
      </c>
      <c r="F228" s="1" t="s">
        <v>1162</v>
      </c>
      <c r="G228" s="1" t="s">
        <v>312</v>
      </c>
      <c r="H228" s="1" t="s">
        <v>1298</v>
      </c>
      <c r="I228" s="1" t="s">
        <v>1274</v>
      </c>
      <c r="J228" s="85">
        <v>4</v>
      </c>
      <c r="K228" s="85">
        <f t="array" ref="K228">IFERROR(INDEX(Grille_Tarifs_Modulable!$B$2:$B$204,MATCH(Tableau1[[#This Row],[Designation]]&amp;Tableau1[[#This Row],[CL]],Grille_Tarifs_Modulable!$C$2:$C$204&amp;Grille_Tarifs_Modulable!$F$2:$F$204,0)),0)</f>
        <v>123</v>
      </c>
      <c r="L2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8" s="60">
        <f>IF(Tableau1[[#This Row],[Prix_Unit_HT]]=0,0,Tableau1[[#This Row],[Prix_Unit_HT]]+(Tableau1[[#This Row],[Prix_Unit_HT]]*VLOOKUP(Tableau1[[#This Row],[EAN]],Grille_Tarifs_Modulable!$B$10:$Q$204,16,FALSE)))</f>
        <v>166.8</v>
      </c>
      <c r="N228" s="1">
        <v>1</v>
      </c>
      <c r="O228" s="60">
        <f>Tableau1[[#This Row],[Prix_Unit_HT]]*Tableau1[[#This Row],[Qte_commande]]</f>
        <v>139</v>
      </c>
      <c r="P228" s="60">
        <f>Tableau1[[#This Row],[Prix_Unit_TTC]]*Tableau1[[#This Row],[Qte_commande]]</f>
        <v>166.8</v>
      </c>
      <c r="Q228" s="1">
        <v>1</v>
      </c>
      <c r="R2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29" spans="1:18" ht="12.75" x14ac:dyDescent="0.2">
      <c r="A229" s="2">
        <v>42639</v>
      </c>
      <c r="B229" s="1" t="s">
        <v>1096</v>
      </c>
      <c r="C229" s="1" t="s">
        <v>1097</v>
      </c>
      <c r="F229" s="1" t="s">
        <v>1162</v>
      </c>
      <c r="G229" s="1" t="s">
        <v>312</v>
      </c>
      <c r="H229" s="1" t="s">
        <v>1296</v>
      </c>
      <c r="I229" s="1" t="s">
        <v>1274</v>
      </c>
      <c r="J229" s="109">
        <v>3</v>
      </c>
      <c r="K229" s="85">
        <f t="array" ref="K229">IFERROR(INDEX(Grille_Tarifs_Modulable!$B$2:$B$204,MATCH(Tableau1[[#This Row],[Designation]]&amp;Tableau1[[#This Row],[CL]],Grille_Tarifs_Modulable!$C$2:$C$204&amp;Grille_Tarifs_Modulable!$F$2:$F$204,0)),0)</f>
        <v>121</v>
      </c>
      <c r="L2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9" s="60">
        <f>IF(Tableau1[[#This Row],[Prix_Unit_HT]]=0,0,Tableau1[[#This Row],[Prix_Unit_HT]]+(Tableau1[[#This Row],[Prix_Unit_HT]]*VLOOKUP(Tableau1[[#This Row],[EAN]],Grille_Tarifs_Modulable!$B$10:$Q$204,16,FALSE)))</f>
        <v>358.8</v>
      </c>
      <c r="N229" s="1">
        <v>1</v>
      </c>
      <c r="O229" s="60">
        <f>Tableau1[[#This Row],[Prix_Unit_HT]]*Tableau1[[#This Row],[Qte_commande]]</f>
        <v>299</v>
      </c>
      <c r="P229" s="60">
        <f>Tableau1[[#This Row],[Prix_Unit_TTC]]*Tableau1[[#This Row],[Qte_commande]]</f>
        <v>358.8</v>
      </c>
      <c r="Q229" s="1">
        <v>1</v>
      </c>
      <c r="R2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30" spans="1:18" ht="12.75" x14ac:dyDescent="0.2">
      <c r="A230" s="2">
        <v>42640</v>
      </c>
      <c r="B230" s="1" t="s">
        <v>1033</v>
      </c>
      <c r="C230" s="1" t="s">
        <v>18</v>
      </c>
      <c r="F230" s="1" t="s">
        <v>1245</v>
      </c>
      <c r="G230" s="1" t="s">
        <v>20</v>
      </c>
      <c r="H230" s="1" t="s">
        <v>1214</v>
      </c>
      <c r="I230" s="1" t="s">
        <v>1272</v>
      </c>
      <c r="J230" s="59">
        <v>100</v>
      </c>
      <c r="K230" s="85">
        <f t="array" ref="K230">IFERROR(INDEX(Grille_Tarifs_Modulable!$B$2:$B$204,MATCH(Tableau1[[#This Row],[Designation]]&amp;Tableau1[[#This Row],[CL]],Grille_Tarifs_Modulable!$C$2:$C$204&amp;Grille_Tarifs_Modulable!$F$2:$F$204,0)),0)</f>
        <v>0</v>
      </c>
      <c r="L2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0" s="60">
        <f>IF(Tableau1[[#This Row],[Prix_Unit_HT]]=0,0,Tableau1[[#This Row],[Prix_Unit_HT]]+(Tableau1[[#This Row],[Prix_Unit_HT]]*VLOOKUP(Tableau1[[#This Row],[EAN]],Grille_Tarifs_Modulable!$B$10:$Q$204,16,FALSE)))</f>
        <v>0</v>
      </c>
      <c r="N230" s="1">
        <v>36</v>
      </c>
      <c r="O230" s="60">
        <f>Tableau1[[#This Row],[Prix_Unit_HT]]*Tableau1[[#This Row],[Qte_commande]]</f>
        <v>0</v>
      </c>
      <c r="P230" s="60">
        <f>Tableau1[[#This Row],[Prix_Unit_TTC]]*Tableau1[[#This Row],[Qte_commande]]</f>
        <v>0</v>
      </c>
      <c r="Q230" s="1">
        <v>51.43</v>
      </c>
      <c r="R2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231" spans="1:18" ht="12.75" x14ac:dyDescent="0.2">
      <c r="A231" s="2">
        <v>42643</v>
      </c>
      <c r="B231" s="1" t="s">
        <v>966</v>
      </c>
      <c r="C231" s="1" t="s">
        <v>157</v>
      </c>
      <c r="F231" s="1" t="s">
        <v>1245</v>
      </c>
      <c r="G231" s="1" t="s">
        <v>159</v>
      </c>
      <c r="H231" s="1" t="s">
        <v>1174</v>
      </c>
      <c r="I231" s="1" t="s">
        <v>1272</v>
      </c>
      <c r="J231" s="59">
        <v>100</v>
      </c>
      <c r="K231" s="85">
        <f t="array" ref="K231">IFERROR(INDEX(Grille_Tarifs_Modulable!$B$2:$B$204,MATCH(Tableau1[[#This Row],[Designation]]&amp;Tableau1[[#This Row],[CL]],Grille_Tarifs_Modulable!$C$2:$C$204&amp;Grille_Tarifs_Modulable!$F$2:$F$204,0)),0)</f>
        <v>4067700013842</v>
      </c>
      <c r="L2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31" s="1">
        <v>300</v>
      </c>
      <c r="O231" s="60">
        <f>Tableau1[[#This Row],[Prix_Unit_HT]]*Tableau1[[#This Row],[Qte_commande]]</f>
        <v>5130.2414999999992</v>
      </c>
      <c r="P231" s="60">
        <f>Tableau1[[#This Row],[Prix_Unit_TTC]]*Tableau1[[#This Row],[Qte_commande]]</f>
        <v>6156.2897999999996</v>
      </c>
      <c r="Q231" s="1">
        <v>428.57</v>
      </c>
      <c r="R2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428.57142857142861</v>
      </c>
    </row>
    <row r="232" spans="1:18" ht="12.75" x14ac:dyDescent="0.2">
      <c r="A232" s="2">
        <v>42643</v>
      </c>
      <c r="B232" s="1" t="s">
        <v>966</v>
      </c>
      <c r="C232" s="1" t="s">
        <v>157</v>
      </c>
      <c r="F232" s="1" t="s">
        <v>1245</v>
      </c>
      <c r="G232" s="1" t="s">
        <v>159</v>
      </c>
      <c r="H232" s="1" t="s">
        <v>1295</v>
      </c>
      <c r="I232" s="1" t="s">
        <v>1273</v>
      </c>
      <c r="J232" s="59">
        <v>50</v>
      </c>
      <c r="K232" s="85">
        <f t="array" ref="K232">IFERROR(INDEX(Grille_Tarifs_Modulable!$B$2:$B$204,MATCH(Tableau1[[#This Row],[Designation]]&amp;Tableau1[[#This Row],[CL]],Grille_Tarifs_Modulable!$C$2:$C$204&amp;Grille_Tarifs_Modulable!$F$2:$F$204,0)),0)</f>
        <v>4260310553382</v>
      </c>
      <c r="L2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32" s="1">
        <v>120</v>
      </c>
      <c r="O232" s="60">
        <f>Tableau1[[#This Row],[Prix_Unit_HT]]*Tableau1[[#This Row],[Qte_commande]]</f>
        <v>120</v>
      </c>
      <c r="P232" s="60">
        <f>Tableau1[[#This Row],[Prix_Unit_TTC]]*Tableau1[[#This Row],[Qte_commande]]</f>
        <v>126.6</v>
      </c>
      <c r="Q232" s="1">
        <v>85.71</v>
      </c>
      <c r="R2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233" spans="1:18" ht="12.75" x14ac:dyDescent="0.2">
      <c r="A233" s="2">
        <v>42643</v>
      </c>
      <c r="B233" s="1" t="s">
        <v>966</v>
      </c>
      <c r="C233" s="1" t="s">
        <v>157</v>
      </c>
      <c r="F233" s="1" t="s">
        <v>1245</v>
      </c>
      <c r="G233" s="1" t="s">
        <v>159</v>
      </c>
      <c r="H233" s="7" t="s">
        <v>1188</v>
      </c>
      <c r="I233" s="1" t="s">
        <v>1272</v>
      </c>
      <c r="J233" s="59">
        <v>70</v>
      </c>
      <c r="K233" s="85">
        <f t="array" ref="K233">IFERROR(INDEX(Grille_Tarifs_Modulable!$B$2:$B$204,MATCH(Tableau1[[#This Row],[Designation]]&amp;Tableau1[[#This Row],[CL]],Grille_Tarifs_Modulable!$C$2:$C$204&amp;Grille_Tarifs_Modulable!$F$2:$F$204,0)),0)</f>
        <v>3257150100228</v>
      </c>
      <c r="L2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23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233" s="1">
        <v>6</v>
      </c>
      <c r="O233" s="60">
        <f>Tableau1[[#This Row],[Prix_Unit_HT]]*Tableau1[[#This Row],[Qte_commande]]</f>
        <v>119.99186399999999</v>
      </c>
      <c r="P233" s="60">
        <f>Tableau1[[#This Row],[Prix_Unit_TTC]]*Tableau1[[#This Row],[Qte_commande]]</f>
        <v>143.99023679999999</v>
      </c>
      <c r="Q233" s="1">
        <v>6</v>
      </c>
      <c r="R2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34" spans="1:18" ht="12.75" x14ac:dyDescent="0.2">
      <c r="A234" s="2">
        <v>42646</v>
      </c>
      <c r="B234" s="1" t="s">
        <v>995</v>
      </c>
      <c r="C234" s="1" t="s">
        <v>225</v>
      </c>
      <c r="F234" s="1" t="s">
        <v>1245</v>
      </c>
      <c r="G234" s="1" t="s">
        <v>227</v>
      </c>
      <c r="H234" s="1" t="s">
        <v>1174</v>
      </c>
      <c r="I234" s="1" t="s">
        <v>1272</v>
      </c>
      <c r="J234" s="59">
        <v>70</v>
      </c>
      <c r="K234" s="85">
        <f t="array" ref="K234">IFERROR(INDEX(Grille_Tarifs_Modulable!$B$2:$B$204,MATCH(Tableau1[[#This Row],[Designation]]&amp;Tableau1[[#This Row],[CL]],Grille_Tarifs_Modulable!$C$2:$C$204&amp;Grille_Tarifs_Modulable!$F$2:$F$204,0)),0)</f>
        <v>4067700013859</v>
      </c>
      <c r="L2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4" s="1">
        <v>150</v>
      </c>
      <c r="O234" s="60">
        <f>Tableau1[[#This Row],[Prix_Unit_HT]]*Tableau1[[#This Row],[Qte_commande]]</f>
        <v>1879.8845249999997</v>
      </c>
      <c r="P234" s="60">
        <f>Tableau1[[#This Row],[Prix_Unit_TTC]]*Tableau1[[#This Row],[Qte_commande]]</f>
        <v>2255.8614299999999</v>
      </c>
      <c r="Q234" s="1">
        <v>150</v>
      </c>
      <c r="R2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35" spans="1:18" ht="12.75" x14ac:dyDescent="0.2">
      <c r="A235" s="2">
        <v>42647</v>
      </c>
      <c r="B235" s="1" t="s">
        <v>1046</v>
      </c>
      <c r="C235" s="1" t="s">
        <v>1047</v>
      </c>
      <c r="F235" s="1" t="s">
        <v>1245</v>
      </c>
      <c r="G235" s="1" t="s">
        <v>1048</v>
      </c>
      <c r="H235" s="1" t="s">
        <v>635</v>
      </c>
      <c r="I235" s="1" t="s">
        <v>1272</v>
      </c>
      <c r="J235" s="59">
        <v>70</v>
      </c>
      <c r="K235" s="85">
        <f t="array" ref="K235">IFERROR(INDEX(Grille_Tarifs_Modulable!$B$2:$B$204,MATCH(Tableau1[[#This Row],[Designation]]&amp;Tableau1[[#This Row],[CL]],Grille_Tarifs_Modulable!$C$2:$C$204&amp;Grille_Tarifs_Modulable!$F$2:$F$204,0)),0)</f>
        <v>0</v>
      </c>
      <c r="L2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5" s="60">
        <f>IF(Tableau1[[#This Row],[Prix_Unit_HT]]=0,0,Tableau1[[#This Row],[Prix_Unit_HT]]+(Tableau1[[#This Row],[Prix_Unit_HT]]*VLOOKUP(Tableau1[[#This Row],[EAN]],Grille_Tarifs_Modulable!$B$10:$Q$204,16,FALSE)))</f>
        <v>0</v>
      </c>
      <c r="N235" s="1">
        <v>18</v>
      </c>
      <c r="O235" s="60">
        <f>Tableau1[[#This Row],[Prix_Unit_HT]]*Tableau1[[#This Row],[Qte_commande]]</f>
        <v>0</v>
      </c>
      <c r="P235" s="60">
        <f>Tableau1[[#This Row],[Prix_Unit_TTC]]*Tableau1[[#This Row],[Qte_commande]]</f>
        <v>0</v>
      </c>
      <c r="Q235" s="1">
        <v>18</v>
      </c>
      <c r="R2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36" spans="1:18" ht="12.75" x14ac:dyDescent="0.2">
      <c r="A236" s="2">
        <v>42647</v>
      </c>
      <c r="B236" s="1" t="s">
        <v>1046</v>
      </c>
      <c r="C236" s="1" t="s">
        <v>1047</v>
      </c>
      <c r="F236" s="1" t="s">
        <v>1245</v>
      </c>
      <c r="G236" s="1" t="s">
        <v>1048</v>
      </c>
      <c r="H236" s="1" t="s">
        <v>1288</v>
      </c>
      <c r="I236" s="1" t="s">
        <v>1273</v>
      </c>
      <c r="J236" s="59">
        <v>20</v>
      </c>
      <c r="K236" s="85">
        <f t="array" ref="K236">IFERROR(INDEX(Grille_Tarifs_Modulable!$B$2:$B$204,MATCH(Tableau1[[#This Row],[Designation]]&amp;Tableau1[[#This Row],[CL]],Grille_Tarifs_Modulable!$C$2:$C$204&amp;Grille_Tarifs_Modulable!$F$2:$F$204,0)),0)</f>
        <v>4260310553818</v>
      </c>
      <c r="L2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36" s="1">
        <v>48</v>
      </c>
      <c r="O236" s="60">
        <f>Tableau1[[#This Row],[Prix_Unit_HT]]*Tableau1[[#This Row],[Qte_commande]]</f>
        <v>38.880000000000003</v>
      </c>
      <c r="P236" s="60">
        <f>Tableau1[[#This Row],[Prix_Unit_TTC]]*Tableau1[[#This Row],[Qte_commande]]</f>
        <v>41.0184</v>
      </c>
      <c r="Q236" s="1">
        <v>13.71</v>
      </c>
      <c r="R2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37" spans="1:18" ht="12.75" x14ac:dyDescent="0.2">
      <c r="A237" s="2">
        <v>42647</v>
      </c>
      <c r="B237" s="1" t="s">
        <v>1046</v>
      </c>
      <c r="C237" s="1" t="s">
        <v>1047</v>
      </c>
      <c r="F237" s="1" t="s">
        <v>1245</v>
      </c>
      <c r="G237" s="1" t="s">
        <v>1048</v>
      </c>
      <c r="H237" s="1" t="s">
        <v>127</v>
      </c>
      <c r="J237" s="60" t="s">
        <v>5</v>
      </c>
      <c r="K237" s="85">
        <f t="array" ref="K237">IFERROR(INDEX(Grille_Tarifs_Modulable!$B$2:$B$204,MATCH(Tableau1[[#This Row],[Designation]]&amp;Tableau1[[#This Row],[CL]],Grille_Tarifs_Modulable!$C$2:$C$204&amp;Grille_Tarifs_Modulable!$F$2:$F$204,0)),0)</f>
        <v>0</v>
      </c>
      <c r="L2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7" s="60">
        <f>IF(Tableau1[[#This Row],[Prix_Unit_HT]]=0,0,Tableau1[[#This Row],[Prix_Unit_HT]]+(Tableau1[[#This Row],[Prix_Unit_HT]]*VLOOKUP(Tableau1[[#This Row],[EAN]],Grille_Tarifs_Modulable!$B$10:$Q$204,16,FALSE)))</f>
        <v>0</v>
      </c>
      <c r="N237" s="1">
        <v>1</v>
      </c>
      <c r="O237" s="60">
        <f>Tableau1[[#This Row],[Prix_Unit_HT]]*Tableau1[[#This Row],[Qte_commande]]</f>
        <v>0</v>
      </c>
      <c r="P237" s="60">
        <f>Tableau1[[#This Row],[Prix_Unit_TTC]]*Tableau1[[#This Row],[Qte_commande]]</f>
        <v>0</v>
      </c>
      <c r="Q237" s="1">
        <v>1</v>
      </c>
      <c r="R237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238" spans="1:18" ht="12.75" x14ac:dyDescent="0.2">
      <c r="A238" s="2">
        <v>42648</v>
      </c>
      <c r="B238" s="1" t="s">
        <v>996</v>
      </c>
      <c r="C238" s="1" t="s">
        <v>162</v>
      </c>
      <c r="F238" s="1" t="s">
        <v>1245</v>
      </c>
      <c r="G238" s="1" t="s">
        <v>175</v>
      </c>
      <c r="H238" s="1" t="s">
        <v>1242</v>
      </c>
      <c r="I238" s="7" t="s">
        <v>1272</v>
      </c>
      <c r="J238" s="59">
        <v>70</v>
      </c>
      <c r="K238" s="85">
        <f t="array" ref="K238">IFERROR(INDEX(Grille_Tarifs_Modulable!$B$2:$B$204,MATCH(Tableau1[[#This Row],[Designation]]&amp;Tableau1[[#This Row],[CL]],Grille_Tarifs_Modulable!$C$2:$C$204&amp;Grille_Tarifs_Modulable!$F$2:$F$204,0)),0)</f>
        <v>4055800060200</v>
      </c>
      <c r="L2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38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38" s="1">
        <v>18</v>
      </c>
      <c r="O238" s="60">
        <f>Tableau1[[#This Row],[Prix_Unit_HT]]*Tableau1[[#This Row],[Qte_commande]]</f>
        <v>313.35559200000006</v>
      </c>
      <c r="P238" s="60">
        <f>Tableau1[[#This Row],[Prix_Unit_TTC]]*Tableau1[[#This Row],[Qte_commande]]</f>
        <v>376.02671040000001</v>
      </c>
      <c r="Q238" s="1">
        <v>18</v>
      </c>
      <c r="R2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39" spans="1:18" ht="12.75" x14ac:dyDescent="0.2">
      <c r="A239" s="2">
        <v>42648</v>
      </c>
      <c r="B239" s="1" t="s">
        <v>996</v>
      </c>
      <c r="C239" s="1" t="s">
        <v>162</v>
      </c>
      <c r="F239" s="1" t="s">
        <v>1245</v>
      </c>
      <c r="G239" s="1" t="s">
        <v>175</v>
      </c>
      <c r="H239" s="1" t="s">
        <v>1174</v>
      </c>
      <c r="I239" s="1" t="s">
        <v>1272</v>
      </c>
      <c r="J239" s="59">
        <v>70</v>
      </c>
      <c r="K239" s="85">
        <f t="array" ref="K239">IFERROR(INDEX(Grille_Tarifs_Modulable!$B$2:$B$204,MATCH(Tableau1[[#This Row],[Designation]]&amp;Tableau1[[#This Row],[CL]],Grille_Tarifs_Modulable!$C$2:$C$204&amp;Grille_Tarifs_Modulable!$F$2:$F$204,0)),0)</f>
        <v>4067700013859</v>
      </c>
      <c r="L2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9" s="1">
        <v>48</v>
      </c>
      <c r="O239" s="60">
        <f>Tableau1[[#This Row],[Prix_Unit_HT]]*Tableau1[[#This Row],[Qte_commande]]</f>
        <v>601.56304799999998</v>
      </c>
      <c r="P239" s="60">
        <f>Tableau1[[#This Row],[Prix_Unit_TTC]]*Tableau1[[#This Row],[Qte_commande]]</f>
        <v>721.87565759999995</v>
      </c>
      <c r="Q239" s="1">
        <v>48</v>
      </c>
      <c r="R2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240" spans="1:18" ht="12.75" x14ac:dyDescent="0.2">
      <c r="A240" s="2">
        <v>42648</v>
      </c>
      <c r="B240" s="1" t="s">
        <v>996</v>
      </c>
      <c r="C240" s="1" t="s">
        <v>162</v>
      </c>
      <c r="F240" s="1" t="s">
        <v>1245</v>
      </c>
      <c r="G240" s="1" t="s">
        <v>175</v>
      </c>
      <c r="H240" s="1" t="s">
        <v>1174</v>
      </c>
      <c r="I240" s="1" t="s">
        <v>1272</v>
      </c>
      <c r="J240" s="59">
        <v>175</v>
      </c>
      <c r="K240" s="85">
        <f t="array" ref="K240">IFERROR(INDEX(Grille_Tarifs_Modulable!$B$2:$B$204,MATCH(Tableau1[[#This Row],[Designation]]&amp;Tableau1[[#This Row],[CL]],Grille_Tarifs_Modulable!$C$2:$C$204&amp;Grille_Tarifs_Modulable!$F$2:$F$204,0)),0)</f>
        <v>4067700013835</v>
      </c>
      <c r="L2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0" s="1">
        <v>12</v>
      </c>
      <c r="O240" s="60">
        <f>Tableau1[[#This Row],[Prix_Unit_HT]]*Tableau1[[#This Row],[Qte_commande]]</f>
        <v>346.99690500000003</v>
      </c>
      <c r="P240" s="60">
        <f>Tableau1[[#This Row],[Prix_Unit_TTC]]*Tableau1[[#This Row],[Qte_commande]]</f>
        <v>416.39628600000003</v>
      </c>
      <c r="Q240" s="1">
        <v>30</v>
      </c>
      <c r="R2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241" spans="1:18" ht="12.75" x14ac:dyDescent="0.2">
      <c r="A241" s="2">
        <v>42648</v>
      </c>
      <c r="B241" s="1" t="s">
        <v>1034</v>
      </c>
      <c r="C241" s="1" t="s">
        <v>70</v>
      </c>
      <c r="F241" s="1" t="s">
        <v>1162</v>
      </c>
      <c r="G241" s="1" t="s">
        <v>20</v>
      </c>
      <c r="H241" s="1" t="s">
        <v>1214</v>
      </c>
      <c r="I241" s="1" t="s">
        <v>1272</v>
      </c>
      <c r="J241" s="59">
        <v>100</v>
      </c>
      <c r="K241" s="85">
        <f t="array" ref="K241">IFERROR(INDEX(Grille_Tarifs_Modulable!$B$2:$B$204,MATCH(Tableau1[[#This Row],[Designation]]&amp;Tableau1[[#This Row],[CL]],Grille_Tarifs_Modulable!$C$2:$C$204&amp;Grille_Tarifs_Modulable!$F$2:$F$204,0)),0)</f>
        <v>0</v>
      </c>
      <c r="L2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1" s="60">
        <f>IF(Tableau1[[#This Row],[Prix_Unit_HT]]=0,0,Tableau1[[#This Row],[Prix_Unit_HT]]+(Tableau1[[#This Row],[Prix_Unit_HT]]*VLOOKUP(Tableau1[[#This Row],[EAN]],Grille_Tarifs_Modulable!$B$10:$Q$204,16,FALSE)))</f>
        <v>0</v>
      </c>
      <c r="N241" s="1">
        <v>48</v>
      </c>
      <c r="O241" s="60">
        <f>Tableau1[[#This Row],[Prix_Unit_HT]]*Tableau1[[#This Row],[Qte_commande]]</f>
        <v>0</v>
      </c>
      <c r="P241" s="60">
        <f>Tableau1[[#This Row],[Prix_Unit_TTC]]*Tableau1[[#This Row],[Qte_commande]]</f>
        <v>0</v>
      </c>
      <c r="Q241" s="1">
        <v>68.569999999999993</v>
      </c>
      <c r="R2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242" spans="1:18" ht="12.75" x14ac:dyDescent="0.2">
      <c r="A242" s="2">
        <v>42648</v>
      </c>
      <c r="B242" s="1" t="s">
        <v>996</v>
      </c>
      <c r="C242" s="1" t="s">
        <v>162</v>
      </c>
      <c r="F242" s="1" t="s">
        <v>1245</v>
      </c>
      <c r="G242" s="1" t="s">
        <v>175</v>
      </c>
      <c r="H242" s="1" t="s">
        <v>1301</v>
      </c>
      <c r="I242" s="1" t="s">
        <v>1272</v>
      </c>
      <c r="J242" s="59">
        <v>70</v>
      </c>
      <c r="K242" s="85">
        <f t="array" ref="K242">IFERROR(INDEX(Grille_Tarifs_Modulable!$B$2:$B$204,MATCH(Tableau1[[#This Row],[Designation]]&amp;Tableau1[[#This Row],[CL]],Grille_Tarifs_Modulable!$C$2:$C$204&amp;Grille_Tarifs_Modulable!$F$2:$F$204,0)),0)</f>
        <v>0</v>
      </c>
      <c r="L2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2" s="60">
        <f>IF(Tableau1[[#This Row],[Prix_Unit_HT]]=0,0,Tableau1[[#This Row],[Prix_Unit_HT]]+(Tableau1[[#This Row],[Prix_Unit_HT]]*VLOOKUP(Tableau1[[#This Row],[EAN]],Grille_Tarifs_Modulable!$B$10:$Q$204,16,FALSE)))</f>
        <v>0</v>
      </c>
      <c r="N242" s="1">
        <v>18</v>
      </c>
      <c r="O242" s="60">
        <f>Tableau1[[#This Row],[Prix_Unit_HT]]*Tableau1[[#This Row],[Qte_commande]]</f>
        <v>0</v>
      </c>
      <c r="P242" s="60">
        <f>Tableau1[[#This Row],[Prix_Unit_TTC]]*Tableau1[[#This Row],[Qte_commande]]</f>
        <v>0</v>
      </c>
      <c r="Q242" s="1">
        <v>18</v>
      </c>
      <c r="R2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43" spans="1:18" ht="12.75" x14ac:dyDescent="0.2">
      <c r="A243" s="2">
        <v>42649</v>
      </c>
      <c r="B243" s="1" t="s">
        <v>1026</v>
      </c>
      <c r="C243" s="7" t="s">
        <v>1249</v>
      </c>
      <c r="D243" s="7"/>
      <c r="E243" s="1" t="s">
        <v>1252</v>
      </c>
      <c r="F243" s="1" t="s">
        <v>1162</v>
      </c>
      <c r="G243" s="1" t="s">
        <v>750</v>
      </c>
      <c r="H243" s="1" t="s">
        <v>1174</v>
      </c>
      <c r="I243" s="1" t="s">
        <v>1272</v>
      </c>
      <c r="J243" s="59">
        <v>175</v>
      </c>
      <c r="K243" s="85">
        <f t="array" ref="K243">IFERROR(INDEX(Grille_Tarifs_Modulable!$B$2:$B$204,MATCH(Tableau1[[#This Row],[Designation]]&amp;Tableau1[[#This Row],[CL]],Grille_Tarifs_Modulable!$C$2:$C$204&amp;Grille_Tarifs_Modulable!$F$2:$F$204,0)),0)</f>
        <v>4067700013835</v>
      </c>
      <c r="L2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3" s="1">
        <v>36</v>
      </c>
      <c r="O243" s="60">
        <f>Tableau1[[#This Row],[Prix_Unit_HT]]*Tableau1[[#This Row],[Qte_commande]]</f>
        <v>1161.5907149999998</v>
      </c>
      <c r="P243" s="60">
        <f>Tableau1[[#This Row],[Prix_Unit_TTC]]*Tableau1[[#This Row],[Qte_commande]]</f>
        <v>1393.908858</v>
      </c>
      <c r="Q243" s="1">
        <v>90</v>
      </c>
      <c r="R2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44" spans="1:18" ht="12.75" x14ac:dyDescent="0.2">
      <c r="A244" s="2">
        <v>42649</v>
      </c>
      <c r="B244" s="1" t="s">
        <v>1025</v>
      </c>
      <c r="C244" s="1" t="s">
        <v>162</v>
      </c>
      <c r="F244" s="1" t="s">
        <v>1245</v>
      </c>
      <c r="G244" s="1" t="s">
        <v>164</v>
      </c>
      <c r="H244" s="1" t="s">
        <v>1174</v>
      </c>
      <c r="I244" s="1" t="s">
        <v>1272</v>
      </c>
      <c r="J244" s="59">
        <v>175</v>
      </c>
      <c r="K244" s="85">
        <f t="array" ref="K244">IFERROR(INDEX(Grille_Tarifs_Modulable!$B$2:$B$204,MATCH(Tableau1[[#This Row],[Designation]]&amp;Tableau1[[#This Row],[CL]],Grille_Tarifs_Modulable!$C$2:$C$204&amp;Grille_Tarifs_Modulable!$F$2:$F$204,0)),0)</f>
        <v>4067700013835</v>
      </c>
      <c r="L2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4" s="1">
        <v>42</v>
      </c>
      <c r="O244" s="60">
        <f>Tableau1[[#This Row],[Prix_Unit_HT]]*Tableau1[[#This Row],[Qte_commande]]</f>
        <v>1214.4891675000001</v>
      </c>
      <c r="P244" s="60">
        <f>Tableau1[[#This Row],[Prix_Unit_TTC]]*Tableau1[[#This Row],[Qte_commande]]</f>
        <v>1457.3870010000001</v>
      </c>
      <c r="Q244" s="1">
        <v>105</v>
      </c>
      <c r="R2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105</v>
      </c>
    </row>
    <row r="245" spans="1:18" ht="12.75" x14ac:dyDescent="0.2">
      <c r="A245" s="2">
        <v>42656</v>
      </c>
      <c r="B245" s="1" t="s">
        <v>1098</v>
      </c>
      <c r="C245" s="1" t="s">
        <v>1099</v>
      </c>
      <c r="F245" s="1" t="s">
        <v>1162</v>
      </c>
      <c r="G245" s="1" t="s">
        <v>8</v>
      </c>
      <c r="H245" s="1" t="s">
        <v>1299</v>
      </c>
      <c r="I245" s="7" t="s">
        <v>1274</v>
      </c>
      <c r="J245" s="123">
        <v>6</v>
      </c>
      <c r="K245" s="85">
        <f t="array" ref="K245">IFERROR(INDEX(Grille_Tarifs_Modulable!$B$2:$B$204,MATCH(Tableau1[[#This Row],[Designation]]&amp;Tableau1[[#This Row],[CL]],Grille_Tarifs_Modulable!$C$2:$C$204&amp;Grille_Tarifs_Modulable!$F$2:$F$204,0)),0)</f>
        <v>125</v>
      </c>
      <c r="L2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5" s="60">
        <f>IF(Tableau1[[#This Row],[Prix_Unit_HT]]=0,0,Tableau1[[#This Row],[Prix_Unit_HT]]+(Tableau1[[#This Row],[Prix_Unit_HT]]*VLOOKUP(Tableau1[[#This Row],[EAN]],Grille_Tarifs_Modulable!$B$10:$Q$204,16,FALSE)))</f>
        <v>166.8</v>
      </c>
      <c r="N245" s="1">
        <v>1</v>
      </c>
      <c r="O245" s="60">
        <f>Tableau1[[#This Row],[Prix_Unit_HT]]*Tableau1[[#This Row],[Qte_commande]]</f>
        <v>139</v>
      </c>
      <c r="P245" s="60">
        <f>Tableau1[[#This Row],[Prix_Unit_TTC]]*Tableau1[[#This Row],[Qte_commande]]</f>
        <v>166.8</v>
      </c>
      <c r="Q245" s="1">
        <v>1</v>
      </c>
      <c r="R2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6" spans="1:18" ht="12.75" x14ac:dyDescent="0.2">
      <c r="A246" s="2">
        <v>42656</v>
      </c>
      <c r="B246" s="1" t="s">
        <v>1098</v>
      </c>
      <c r="C246" s="1" t="s">
        <v>1099</v>
      </c>
      <c r="F246" s="1" t="s">
        <v>1162</v>
      </c>
      <c r="G246" s="1" t="s">
        <v>8</v>
      </c>
      <c r="H246" s="1" t="s">
        <v>1298</v>
      </c>
      <c r="I246" s="1" t="s">
        <v>1274</v>
      </c>
      <c r="J246" s="85">
        <v>4</v>
      </c>
      <c r="K246" s="85">
        <f t="array" ref="K246">IFERROR(INDEX(Grille_Tarifs_Modulable!$B$2:$B$204,MATCH(Tableau1[[#This Row],[Designation]]&amp;Tableau1[[#This Row],[CL]],Grille_Tarifs_Modulable!$C$2:$C$204&amp;Grille_Tarifs_Modulable!$F$2:$F$204,0)),0)</f>
        <v>123</v>
      </c>
      <c r="L2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6" s="60">
        <f>IF(Tableau1[[#This Row],[Prix_Unit_HT]]=0,0,Tableau1[[#This Row],[Prix_Unit_HT]]+(Tableau1[[#This Row],[Prix_Unit_HT]]*VLOOKUP(Tableau1[[#This Row],[EAN]],Grille_Tarifs_Modulable!$B$10:$Q$204,16,FALSE)))</f>
        <v>166.8</v>
      </c>
      <c r="N246" s="1">
        <v>1</v>
      </c>
      <c r="O246" s="60">
        <f>Tableau1[[#This Row],[Prix_Unit_HT]]*Tableau1[[#This Row],[Qte_commande]]</f>
        <v>139</v>
      </c>
      <c r="P246" s="60">
        <f>Tableau1[[#This Row],[Prix_Unit_TTC]]*Tableau1[[#This Row],[Qte_commande]]</f>
        <v>166.8</v>
      </c>
      <c r="Q246" s="1">
        <v>1</v>
      </c>
      <c r="R2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7" spans="1:18" ht="12.75" x14ac:dyDescent="0.2">
      <c r="A247" s="2">
        <v>42656</v>
      </c>
      <c r="B247" s="1" t="s">
        <v>1100</v>
      </c>
      <c r="C247" s="1" t="s">
        <v>1101</v>
      </c>
      <c r="F247" s="1" t="s">
        <v>1162</v>
      </c>
      <c r="G247" s="1" t="s">
        <v>1102</v>
      </c>
      <c r="H247" s="1" t="s">
        <v>1296</v>
      </c>
      <c r="I247" s="1" t="s">
        <v>1274</v>
      </c>
      <c r="J247" s="109">
        <v>3</v>
      </c>
      <c r="K247" s="85">
        <f t="array" ref="K247">IFERROR(INDEX(Grille_Tarifs_Modulable!$B$2:$B$204,MATCH(Tableau1[[#This Row],[Designation]]&amp;Tableau1[[#This Row],[CL]],Grille_Tarifs_Modulable!$C$2:$C$204&amp;Grille_Tarifs_Modulable!$F$2:$F$204,0)),0)</f>
        <v>121</v>
      </c>
      <c r="L2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7" s="60">
        <f>IF(Tableau1[[#This Row],[Prix_Unit_HT]]=0,0,Tableau1[[#This Row],[Prix_Unit_HT]]+(Tableau1[[#This Row],[Prix_Unit_HT]]*VLOOKUP(Tableau1[[#This Row],[EAN]],Grille_Tarifs_Modulable!$B$10:$Q$204,16,FALSE)))</f>
        <v>358.8</v>
      </c>
      <c r="N247" s="1">
        <v>1</v>
      </c>
      <c r="O247" s="60">
        <f>Tableau1[[#This Row],[Prix_Unit_HT]]*Tableau1[[#This Row],[Qte_commande]]</f>
        <v>299</v>
      </c>
      <c r="P247" s="60">
        <f>Tableau1[[#This Row],[Prix_Unit_TTC]]*Tableau1[[#This Row],[Qte_commande]]</f>
        <v>358.8</v>
      </c>
      <c r="Q247" s="1">
        <v>1</v>
      </c>
      <c r="R2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8" spans="1:18" ht="12.75" x14ac:dyDescent="0.2">
      <c r="A248" s="2">
        <v>42656</v>
      </c>
      <c r="B248" s="1" t="s">
        <v>1098</v>
      </c>
      <c r="C248" s="1" t="s">
        <v>1099</v>
      </c>
      <c r="F248" s="1" t="s">
        <v>1162</v>
      </c>
      <c r="G248" s="1" t="s">
        <v>8</v>
      </c>
      <c r="H248" s="1" t="s">
        <v>1296</v>
      </c>
      <c r="I248" s="1" t="s">
        <v>1274</v>
      </c>
      <c r="J248" s="109">
        <v>3</v>
      </c>
      <c r="K248" s="85">
        <f t="array" ref="K248">IFERROR(INDEX(Grille_Tarifs_Modulable!$B$2:$B$204,MATCH(Tableau1[[#This Row],[Designation]]&amp;Tableau1[[#This Row],[CL]],Grille_Tarifs_Modulable!$C$2:$C$204&amp;Grille_Tarifs_Modulable!$F$2:$F$204,0)),0)</f>
        <v>121</v>
      </c>
      <c r="L2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8" s="60">
        <f>IF(Tableau1[[#This Row],[Prix_Unit_HT]]=0,0,Tableau1[[#This Row],[Prix_Unit_HT]]+(Tableau1[[#This Row],[Prix_Unit_HT]]*VLOOKUP(Tableau1[[#This Row],[EAN]],Grille_Tarifs_Modulable!$B$10:$Q$204,16,FALSE)))</f>
        <v>358.8</v>
      </c>
      <c r="N248" s="1">
        <v>1</v>
      </c>
      <c r="O248" s="60">
        <f>Tableau1[[#This Row],[Prix_Unit_HT]]*Tableau1[[#This Row],[Qte_commande]]</f>
        <v>299</v>
      </c>
      <c r="P248" s="60">
        <f>Tableau1[[#This Row],[Prix_Unit_TTC]]*Tableau1[[#This Row],[Qte_commande]]</f>
        <v>358.8</v>
      </c>
      <c r="Q248" s="1">
        <v>1</v>
      </c>
      <c r="R2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49" spans="1:18" ht="12.75" x14ac:dyDescent="0.2">
      <c r="A249" s="2">
        <v>42663</v>
      </c>
      <c r="B249" s="1" t="s">
        <v>997</v>
      </c>
      <c r="C249" s="1" t="s">
        <v>225</v>
      </c>
      <c r="F249" s="1" t="s">
        <v>1245</v>
      </c>
      <c r="G249" s="1" t="s">
        <v>227</v>
      </c>
      <c r="H249" s="1" t="s">
        <v>1174</v>
      </c>
      <c r="I249" s="1" t="s">
        <v>1272</v>
      </c>
      <c r="J249" s="59">
        <v>70</v>
      </c>
      <c r="K249" s="85">
        <f t="array" ref="K249">IFERROR(INDEX(Grille_Tarifs_Modulable!$B$2:$B$204,MATCH(Tableau1[[#This Row],[Designation]]&amp;Tableau1[[#This Row],[CL]],Grille_Tarifs_Modulable!$C$2:$C$204&amp;Grille_Tarifs_Modulable!$F$2:$F$204,0)),0)</f>
        <v>4067700013859</v>
      </c>
      <c r="L2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49" s="1">
        <v>42</v>
      </c>
      <c r="O249" s="60">
        <f>Tableau1[[#This Row],[Prix_Unit_HT]]*Tableau1[[#This Row],[Qte_commande]]</f>
        <v>526.36766699999998</v>
      </c>
      <c r="P249" s="60">
        <f>Tableau1[[#This Row],[Prix_Unit_TTC]]*Tableau1[[#This Row],[Qte_commande]]</f>
        <v>631.64120039999989</v>
      </c>
      <c r="Q249" s="1">
        <v>42</v>
      </c>
      <c r="R2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250" spans="1:18" ht="12.75" x14ac:dyDescent="0.2">
      <c r="A250" s="2">
        <v>42663</v>
      </c>
      <c r="B250" s="1" t="s">
        <v>997</v>
      </c>
      <c r="C250" s="1" t="s">
        <v>225</v>
      </c>
      <c r="F250" s="1" t="s">
        <v>1245</v>
      </c>
      <c r="G250" s="1" t="s">
        <v>227</v>
      </c>
      <c r="H250" s="1" t="s">
        <v>1174</v>
      </c>
      <c r="I250" s="1" t="s">
        <v>1272</v>
      </c>
      <c r="J250" s="59">
        <v>70</v>
      </c>
      <c r="K250" s="85">
        <f t="array" ref="K250">IFERROR(INDEX(Grille_Tarifs_Modulable!$B$2:$B$204,MATCH(Tableau1[[#This Row],[Designation]]&amp;Tableau1[[#This Row],[CL]],Grille_Tarifs_Modulable!$C$2:$C$204&amp;Grille_Tarifs_Modulable!$F$2:$F$204,0)),0)</f>
        <v>4067700013859</v>
      </c>
      <c r="L2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0" s="1">
        <v>108</v>
      </c>
      <c r="O250" s="60">
        <f>Tableau1[[#This Row],[Prix_Unit_HT]]*Tableau1[[#This Row],[Qte_commande]]</f>
        <v>1353.5168579999997</v>
      </c>
      <c r="P250" s="60">
        <f>Tableau1[[#This Row],[Prix_Unit_TTC]]*Tableau1[[#This Row],[Qte_commande]]</f>
        <v>1624.2202295999998</v>
      </c>
      <c r="Q250" s="1">
        <v>108</v>
      </c>
      <c r="R2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108</v>
      </c>
    </row>
    <row r="251" spans="1:18" ht="12.75" x14ac:dyDescent="0.2">
      <c r="A251" s="2">
        <v>42669</v>
      </c>
      <c r="B251" s="1" t="s">
        <v>1147</v>
      </c>
      <c r="C251" s="1" t="s">
        <v>909</v>
      </c>
      <c r="F251" s="1" t="s">
        <v>1162</v>
      </c>
      <c r="G251" s="1" t="s">
        <v>4</v>
      </c>
      <c r="H251" s="1" t="s">
        <v>1295</v>
      </c>
      <c r="I251" s="1" t="s">
        <v>1273</v>
      </c>
      <c r="J251" s="59">
        <v>50</v>
      </c>
      <c r="K251" s="85">
        <f t="array" ref="K251">IFERROR(INDEX(Grille_Tarifs_Modulable!$B$2:$B$204,MATCH(Tableau1[[#This Row],[Designation]]&amp;Tableau1[[#This Row],[CL]],Grille_Tarifs_Modulable!$C$2:$C$204&amp;Grille_Tarifs_Modulable!$F$2:$F$204,0)),0)</f>
        <v>4260310553382</v>
      </c>
      <c r="L2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5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51" s="1">
        <v>120</v>
      </c>
      <c r="O251" s="60">
        <f>Tableau1[[#This Row],[Prix_Unit_HT]]*Tableau1[[#This Row],[Qte_commande]]</f>
        <v>132</v>
      </c>
      <c r="P251" s="60">
        <f>Tableau1[[#This Row],[Prix_Unit_TTC]]*Tableau1[[#This Row],[Qte_commande]]</f>
        <v>139.26000000000002</v>
      </c>
      <c r="Q251" s="1">
        <v>85.71</v>
      </c>
      <c r="R2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252" spans="1:18" ht="12.75" x14ac:dyDescent="0.2">
      <c r="A252" s="2">
        <v>42669</v>
      </c>
      <c r="B252" s="1" t="s">
        <v>1049</v>
      </c>
      <c r="C252" s="1" t="s">
        <v>611</v>
      </c>
      <c r="F252" s="1" t="s">
        <v>1162</v>
      </c>
      <c r="G252" s="1" t="s">
        <v>612</v>
      </c>
      <c r="H252" s="1" t="s">
        <v>127</v>
      </c>
      <c r="J252" s="60" t="s">
        <v>5</v>
      </c>
      <c r="K252" s="85">
        <f t="array" ref="K252">IFERROR(INDEX(Grille_Tarifs_Modulable!$B$2:$B$204,MATCH(Tableau1[[#This Row],[Designation]]&amp;Tableau1[[#This Row],[CL]],Grille_Tarifs_Modulable!$C$2:$C$204&amp;Grille_Tarifs_Modulable!$F$2:$F$204,0)),0)</f>
        <v>0</v>
      </c>
      <c r="L2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2" s="60">
        <f>IF(Tableau1[[#This Row],[Prix_Unit_HT]]=0,0,Tableau1[[#This Row],[Prix_Unit_HT]]+(Tableau1[[#This Row],[Prix_Unit_HT]]*VLOOKUP(Tableau1[[#This Row],[EAN]],Grille_Tarifs_Modulable!$B$10:$Q$204,16,FALSE)))</f>
        <v>0</v>
      </c>
      <c r="N252" s="1">
        <v>1</v>
      </c>
      <c r="O252" s="60">
        <f>Tableau1[[#This Row],[Prix_Unit_HT]]*Tableau1[[#This Row],[Qte_commande]]</f>
        <v>0</v>
      </c>
      <c r="P252" s="60">
        <f>Tableau1[[#This Row],[Prix_Unit_TTC]]*Tableau1[[#This Row],[Qte_commande]]</f>
        <v>0</v>
      </c>
      <c r="Q252" s="1">
        <v>1</v>
      </c>
      <c r="R252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253" spans="1:18" ht="12.75" x14ac:dyDescent="0.2">
      <c r="A253" s="2">
        <v>42669</v>
      </c>
      <c r="B253" s="1" t="s">
        <v>1049</v>
      </c>
      <c r="C253" s="1" t="s">
        <v>611</v>
      </c>
      <c r="F253" s="1" t="s">
        <v>1162</v>
      </c>
      <c r="G253" s="1" t="s">
        <v>612</v>
      </c>
      <c r="H253" s="1" t="s">
        <v>1301</v>
      </c>
      <c r="I253" s="1" t="s">
        <v>1272</v>
      </c>
      <c r="J253" s="59">
        <v>175</v>
      </c>
      <c r="K253" s="85">
        <f t="array" ref="K253">IFERROR(INDEX(Grille_Tarifs_Modulable!$B$2:$B$204,MATCH(Tableau1[[#This Row],[Designation]]&amp;Tableau1[[#This Row],[CL]],Grille_Tarifs_Modulable!$C$2:$C$204&amp;Grille_Tarifs_Modulable!$F$2:$F$204,0)),0)</f>
        <v>0</v>
      </c>
      <c r="L2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3" s="60">
        <f>IF(Tableau1[[#This Row],[Prix_Unit_HT]]=0,0,Tableau1[[#This Row],[Prix_Unit_HT]]+(Tableau1[[#This Row],[Prix_Unit_HT]]*VLOOKUP(Tableau1[[#This Row],[EAN]],Grille_Tarifs_Modulable!$B$10:$Q$204,16,FALSE)))</f>
        <v>0</v>
      </c>
      <c r="N253" s="1">
        <v>4</v>
      </c>
      <c r="O253" s="60">
        <f>Tableau1[[#This Row],[Prix_Unit_HT]]*Tableau1[[#This Row],[Qte_commande]]</f>
        <v>0</v>
      </c>
      <c r="P253" s="60">
        <f>Tableau1[[#This Row],[Prix_Unit_TTC]]*Tableau1[[#This Row],[Qte_commande]]</f>
        <v>0</v>
      </c>
      <c r="Q253" s="1">
        <v>10</v>
      </c>
      <c r="R2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</v>
      </c>
    </row>
    <row r="254" spans="1:18" ht="12.75" x14ac:dyDescent="0.2">
      <c r="A254" s="2">
        <v>42683</v>
      </c>
      <c r="B254" s="1" t="s">
        <v>1027</v>
      </c>
      <c r="C254" s="7" t="s">
        <v>1249</v>
      </c>
      <c r="D254" s="7"/>
      <c r="E254" s="1" t="s">
        <v>1252</v>
      </c>
      <c r="F254" s="1" t="s">
        <v>1162</v>
      </c>
      <c r="G254" s="1" t="s">
        <v>750</v>
      </c>
      <c r="H254" s="1" t="s">
        <v>1174</v>
      </c>
      <c r="I254" s="1" t="s">
        <v>1272</v>
      </c>
      <c r="J254" s="59">
        <v>175</v>
      </c>
      <c r="K254" s="85">
        <f t="array" ref="K254">IFERROR(INDEX(Grille_Tarifs_Modulable!$B$2:$B$204,MATCH(Tableau1[[#This Row],[Designation]]&amp;Tableau1[[#This Row],[CL]],Grille_Tarifs_Modulable!$C$2:$C$204&amp;Grille_Tarifs_Modulable!$F$2:$F$204,0)),0)</f>
        <v>4067700013835</v>
      </c>
      <c r="L2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4" s="1">
        <v>36</v>
      </c>
      <c r="O254" s="60">
        <f>Tableau1[[#This Row],[Prix_Unit_HT]]*Tableau1[[#This Row],[Qte_commande]]</f>
        <v>1161.5907149999998</v>
      </c>
      <c r="P254" s="60">
        <f>Tableau1[[#This Row],[Prix_Unit_TTC]]*Tableau1[[#This Row],[Qte_commande]]</f>
        <v>1393.908858</v>
      </c>
      <c r="Q254" s="1">
        <v>90</v>
      </c>
      <c r="R2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55" spans="1:18" ht="12.75" x14ac:dyDescent="0.2">
      <c r="A255" s="2">
        <v>42683</v>
      </c>
      <c r="B255" s="1" t="s">
        <v>998</v>
      </c>
      <c r="C255" s="1" t="s">
        <v>225</v>
      </c>
      <c r="F255" s="1" t="s">
        <v>1245</v>
      </c>
      <c r="G255" s="1" t="s">
        <v>227</v>
      </c>
      <c r="H255" s="1" t="s">
        <v>1174</v>
      </c>
      <c r="I255" s="1" t="s">
        <v>1272</v>
      </c>
      <c r="J255" s="59">
        <v>70</v>
      </c>
      <c r="K255" s="85">
        <f t="array" ref="K255">IFERROR(INDEX(Grille_Tarifs_Modulable!$B$2:$B$204,MATCH(Tableau1[[#This Row],[Designation]]&amp;Tableau1[[#This Row],[CL]],Grille_Tarifs_Modulable!$C$2:$C$204&amp;Grille_Tarifs_Modulable!$F$2:$F$204,0)),0)</f>
        <v>4067700013859</v>
      </c>
      <c r="L2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5" s="1">
        <v>150</v>
      </c>
      <c r="O255" s="60">
        <f>Tableau1[[#This Row],[Prix_Unit_HT]]*Tableau1[[#This Row],[Qte_commande]]</f>
        <v>1879.8845249999997</v>
      </c>
      <c r="P255" s="60">
        <f>Tableau1[[#This Row],[Prix_Unit_TTC]]*Tableau1[[#This Row],[Qte_commande]]</f>
        <v>2255.8614299999999</v>
      </c>
      <c r="Q255" s="1">
        <v>150</v>
      </c>
      <c r="R2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56" spans="1:18" ht="12.75" x14ac:dyDescent="0.2">
      <c r="A256" s="2">
        <v>42684</v>
      </c>
      <c r="B256" s="1" t="s">
        <v>1154</v>
      </c>
      <c r="C256" s="1" t="s">
        <v>157</v>
      </c>
      <c r="F256" s="1" t="s">
        <v>1245</v>
      </c>
      <c r="G256" s="1" t="s">
        <v>159</v>
      </c>
      <c r="H256" s="1" t="s">
        <v>1174</v>
      </c>
      <c r="I256" s="1" t="s">
        <v>1272</v>
      </c>
      <c r="J256" s="59">
        <v>100</v>
      </c>
      <c r="K256" s="85">
        <f t="array" ref="K256">IFERROR(INDEX(Grille_Tarifs_Modulable!$B$2:$B$204,MATCH(Tableau1[[#This Row],[Designation]]&amp;Tableau1[[#This Row],[CL]],Grille_Tarifs_Modulable!$C$2:$C$204&amp;Grille_Tarifs_Modulable!$F$2:$F$204,0)),0)</f>
        <v>4067700013842</v>
      </c>
      <c r="L2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5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56" s="1">
        <v>240</v>
      </c>
      <c r="O256" s="60">
        <f>Tableau1[[#This Row],[Prix_Unit_HT]]*Tableau1[[#This Row],[Qte_commande]]</f>
        <v>4104.1931999999997</v>
      </c>
      <c r="P256" s="60">
        <f>Tableau1[[#This Row],[Prix_Unit_TTC]]*Tableau1[[#This Row],[Qte_commande]]</f>
        <v>4925.0318399999996</v>
      </c>
      <c r="Q256" s="1">
        <v>342.86</v>
      </c>
      <c r="R2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257" spans="1:18" ht="12.75" x14ac:dyDescent="0.2">
      <c r="A257" s="2">
        <v>42690</v>
      </c>
      <c r="B257" s="1" t="s">
        <v>1141</v>
      </c>
      <c r="C257" s="1" t="s">
        <v>932</v>
      </c>
      <c r="F257" s="1" t="s">
        <v>1162</v>
      </c>
      <c r="G257" s="1" t="s">
        <v>4</v>
      </c>
      <c r="H257" s="7" t="s">
        <v>1292</v>
      </c>
      <c r="I257" s="7" t="s">
        <v>1273</v>
      </c>
      <c r="J257" s="59">
        <v>20</v>
      </c>
      <c r="K257" s="85">
        <f t="array" ref="K257">IFERROR(INDEX(Grille_Tarifs_Modulable!$B$2:$B$204,MATCH(Tableau1[[#This Row],[Designation]]&amp;Tableau1[[#This Row],[CL]],Grille_Tarifs_Modulable!$C$2:$C$204&amp;Grille_Tarifs_Modulable!$F$2:$F$204,0)),0)</f>
        <v>4260310552941</v>
      </c>
      <c r="L2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7" s="1">
        <v>24</v>
      </c>
      <c r="O257" s="60">
        <f>Tableau1[[#This Row],[Prix_Unit_HT]]*Tableau1[[#This Row],[Qte_commande]]</f>
        <v>21.36</v>
      </c>
      <c r="P257" s="60">
        <f>Tableau1[[#This Row],[Prix_Unit_TTC]]*Tableau1[[#This Row],[Qte_commande]]</f>
        <v>22.534800000000001</v>
      </c>
      <c r="Q257" s="1">
        <v>6.86</v>
      </c>
      <c r="R2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58" spans="1:18" ht="12.75" x14ac:dyDescent="0.2">
      <c r="A258" s="2">
        <v>42690</v>
      </c>
      <c r="B258" s="1" t="s">
        <v>1141</v>
      </c>
      <c r="C258" s="1" t="s">
        <v>932</v>
      </c>
      <c r="F258" s="1" t="s">
        <v>1162</v>
      </c>
      <c r="G258" s="1" t="s">
        <v>4</v>
      </c>
      <c r="H258" s="7" t="s">
        <v>1294</v>
      </c>
      <c r="I258" s="7" t="s">
        <v>1273</v>
      </c>
      <c r="J258" s="59">
        <v>20</v>
      </c>
      <c r="K258" s="85">
        <f t="array" ref="K258">IFERROR(INDEX(Grille_Tarifs_Modulable!$B$2:$B$204,MATCH(Tableau1[[#This Row],[Designation]]&amp;Tableau1[[#This Row],[CL]],Grille_Tarifs_Modulable!$C$2:$C$204&amp;Grille_Tarifs_Modulable!$F$2:$F$204,0)),0)</f>
        <v>4260310553863</v>
      </c>
      <c r="L2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8" s="1">
        <v>24</v>
      </c>
      <c r="O258" s="60">
        <f>Tableau1[[#This Row],[Prix_Unit_HT]]*Tableau1[[#This Row],[Qte_commande]]</f>
        <v>21.36</v>
      </c>
      <c r="P258" s="60">
        <f>Tableau1[[#This Row],[Prix_Unit_TTC]]*Tableau1[[#This Row],[Qte_commande]]</f>
        <v>22.534800000000001</v>
      </c>
      <c r="Q258" s="1">
        <v>6.86</v>
      </c>
      <c r="R2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59" spans="1:18" ht="12.75" x14ac:dyDescent="0.2">
      <c r="A259" s="2">
        <v>42690</v>
      </c>
      <c r="B259" s="1" t="s">
        <v>1141</v>
      </c>
      <c r="C259" s="1" t="s">
        <v>932</v>
      </c>
      <c r="F259" s="1" t="s">
        <v>1162</v>
      </c>
      <c r="G259" s="1" t="s">
        <v>4</v>
      </c>
      <c r="H259" s="1" t="s">
        <v>1289</v>
      </c>
      <c r="I259" s="1" t="s">
        <v>1273</v>
      </c>
      <c r="J259" s="59">
        <v>20</v>
      </c>
      <c r="K259" s="85">
        <f t="array" ref="K259">IFERROR(INDEX(Grille_Tarifs_Modulable!$B$2:$B$204,MATCH(Tableau1[[#This Row],[Designation]]&amp;Tableau1[[#This Row],[CL]],Grille_Tarifs_Modulable!$C$2:$C$204&amp;Grille_Tarifs_Modulable!$F$2:$F$204,0)),0)</f>
        <v>4260310553832</v>
      </c>
      <c r="L2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9" s="1">
        <v>24</v>
      </c>
      <c r="O259" s="60">
        <f>Tableau1[[#This Row],[Prix_Unit_HT]]*Tableau1[[#This Row],[Qte_commande]]</f>
        <v>21.36</v>
      </c>
      <c r="P259" s="60">
        <f>Tableau1[[#This Row],[Prix_Unit_TTC]]*Tableau1[[#This Row],[Qte_commande]]</f>
        <v>22.534800000000001</v>
      </c>
      <c r="Q259" s="1">
        <v>6.86</v>
      </c>
      <c r="R2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60" spans="1:18" ht="12.75" x14ac:dyDescent="0.2">
      <c r="A260" s="2">
        <v>42690</v>
      </c>
      <c r="B260" s="1" t="s">
        <v>999</v>
      </c>
      <c r="C260" s="1" t="s">
        <v>489</v>
      </c>
      <c r="F260" s="1" t="s">
        <v>1162</v>
      </c>
      <c r="G260" s="1" t="s">
        <v>4</v>
      </c>
      <c r="H260" s="1" t="s">
        <v>1174</v>
      </c>
      <c r="I260" s="1" t="s">
        <v>1272</v>
      </c>
      <c r="J260" s="59">
        <v>70</v>
      </c>
      <c r="K260" s="85">
        <f t="array" ref="K260">IFERROR(INDEX(Grille_Tarifs_Modulable!$B$2:$B$204,MATCH(Tableau1[[#This Row],[Designation]]&amp;Tableau1[[#This Row],[CL]],Grille_Tarifs_Modulable!$C$2:$C$204&amp;Grille_Tarifs_Modulable!$F$2:$F$204,0)),0)</f>
        <v>4067700013859</v>
      </c>
      <c r="L2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60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60" s="1">
        <v>24</v>
      </c>
      <c r="O260" s="60">
        <f>Tableau1[[#This Row],[Prix_Unit_HT]]*Tableau1[[#This Row],[Qte_commande]]</f>
        <v>334.62152399999997</v>
      </c>
      <c r="P260" s="60">
        <f>Tableau1[[#This Row],[Prix_Unit_TTC]]*Tableau1[[#This Row],[Qte_commande]]</f>
        <v>401.54582879999992</v>
      </c>
      <c r="Q260" s="1">
        <v>24</v>
      </c>
      <c r="R2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261" spans="1:18" ht="12.75" x14ac:dyDescent="0.2">
      <c r="A261" s="2">
        <v>42690</v>
      </c>
      <c r="B261" s="1" t="s">
        <v>999</v>
      </c>
      <c r="C261" s="1" t="s">
        <v>489</v>
      </c>
      <c r="F261" s="1" t="s">
        <v>1162</v>
      </c>
      <c r="G261" s="1" t="s">
        <v>4</v>
      </c>
      <c r="H261" s="1" t="s">
        <v>1295</v>
      </c>
      <c r="I261" s="1" t="s">
        <v>1273</v>
      </c>
      <c r="J261" s="59">
        <v>50</v>
      </c>
      <c r="K261" s="85">
        <f t="array" ref="K261">IFERROR(INDEX(Grille_Tarifs_Modulable!$B$2:$B$204,MATCH(Tableau1[[#This Row],[Designation]]&amp;Tableau1[[#This Row],[CL]],Grille_Tarifs_Modulable!$C$2:$C$204&amp;Grille_Tarifs_Modulable!$F$2:$F$204,0)),0)</f>
        <v>4260310553382</v>
      </c>
      <c r="L2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6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61" s="1">
        <v>40</v>
      </c>
      <c r="O261" s="60">
        <f>Tableau1[[#This Row],[Prix_Unit_HT]]*Tableau1[[#This Row],[Qte_commande]]</f>
        <v>44</v>
      </c>
      <c r="P261" s="60">
        <f>Tableau1[[#This Row],[Prix_Unit_TTC]]*Tableau1[[#This Row],[Qte_commande]]</f>
        <v>46.42</v>
      </c>
      <c r="Q261" s="1">
        <v>28.57</v>
      </c>
      <c r="R2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262" spans="1:18" ht="12.75" x14ac:dyDescent="0.2">
      <c r="A262" s="2">
        <v>42690</v>
      </c>
      <c r="B262" s="1" t="s">
        <v>1141</v>
      </c>
      <c r="C262" s="1" t="s">
        <v>932</v>
      </c>
      <c r="F262" s="1" t="s">
        <v>1162</v>
      </c>
      <c r="G262" s="1" t="s">
        <v>4</v>
      </c>
      <c r="H262" s="1" t="s">
        <v>1290</v>
      </c>
      <c r="I262" s="1" t="s">
        <v>1273</v>
      </c>
      <c r="J262" s="59">
        <v>20</v>
      </c>
      <c r="K262" s="85">
        <f t="array" ref="K262">IFERROR(INDEX(Grille_Tarifs_Modulable!$B$2:$B$204,MATCH(Tableau1[[#This Row],[Designation]]&amp;Tableau1[[#This Row],[CL]],Grille_Tarifs_Modulable!$C$2:$C$204&amp;Grille_Tarifs_Modulable!$F$2:$F$204,0)),0)</f>
        <v>4260310553856</v>
      </c>
      <c r="L2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2" s="1">
        <v>24</v>
      </c>
      <c r="O262" s="60">
        <f>Tableau1[[#This Row],[Prix_Unit_HT]]*Tableau1[[#This Row],[Qte_commande]]</f>
        <v>21.36</v>
      </c>
      <c r="P262" s="60">
        <f>Tableau1[[#This Row],[Prix_Unit_TTC]]*Tableau1[[#This Row],[Qte_commande]]</f>
        <v>22.534800000000001</v>
      </c>
      <c r="Q262" s="1">
        <v>6.86</v>
      </c>
      <c r="R2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63" spans="1:18" ht="12.75" x14ac:dyDescent="0.2">
      <c r="A263" s="2">
        <v>42690</v>
      </c>
      <c r="B263" s="1" t="s">
        <v>999</v>
      </c>
      <c r="C263" s="1" t="s">
        <v>489</v>
      </c>
      <c r="F263" s="1" t="s">
        <v>1162</v>
      </c>
      <c r="G263" s="1" t="s">
        <v>4</v>
      </c>
      <c r="H263" s="1" t="s">
        <v>1293</v>
      </c>
      <c r="I263" s="1" t="s">
        <v>1273</v>
      </c>
      <c r="J263" s="59">
        <v>20</v>
      </c>
      <c r="K263" s="85">
        <f t="array" ref="K263">IFERROR(INDEX(Grille_Tarifs_Modulable!$B$2:$B$204,MATCH(Tableau1[[#This Row],[Designation]]&amp;Tableau1[[#This Row],[CL]],Grille_Tarifs_Modulable!$C$2:$C$204&amp;Grille_Tarifs_Modulable!$F$2:$F$204,0)),0)</f>
        <v>4260310553849</v>
      </c>
      <c r="L2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3" s="1">
        <v>48</v>
      </c>
      <c r="O263" s="60">
        <f>Tableau1[[#This Row],[Prix_Unit_HT]]*Tableau1[[#This Row],[Qte_commande]]</f>
        <v>42.72</v>
      </c>
      <c r="P263" s="60">
        <f>Tableau1[[#This Row],[Prix_Unit_TTC]]*Tableau1[[#This Row],[Qte_commande]]</f>
        <v>45.069600000000001</v>
      </c>
      <c r="Q263" s="1">
        <v>13.71</v>
      </c>
      <c r="R2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64" spans="1:18" ht="12.75" x14ac:dyDescent="0.2">
      <c r="A264" s="2">
        <v>42690</v>
      </c>
      <c r="B264" s="1" t="s">
        <v>1141</v>
      </c>
      <c r="C264" s="1" t="s">
        <v>932</v>
      </c>
      <c r="F264" s="1" t="s">
        <v>1162</v>
      </c>
      <c r="G264" s="1" t="s">
        <v>4</v>
      </c>
      <c r="H264" s="1" t="s">
        <v>1293</v>
      </c>
      <c r="I264" s="1" t="s">
        <v>1273</v>
      </c>
      <c r="J264" s="59">
        <v>20</v>
      </c>
      <c r="K264" s="85">
        <f t="array" ref="K264">IFERROR(INDEX(Grille_Tarifs_Modulable!$B$2:$B$204,MATCH(Tableau1[[#This Row],[Designation]]&amp;Tableau1[[#This Row],[CL]],Grille_Tarifs_Modulable!$C$2:$C$204&amp;Grille_Tarifs_Modulable!$F$2:$F$204,0)),0)</f>
        <v>4260310553849</v>
      </c>
      <c r="L2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4" s="1">
        <v>48</v>
      </c>
      <c r="O264" s="60">
        <f>Tableau1[[#This Row],[Prix_Unit_HT]]*Tableau1[[#This Row],[Qte_commande]]</f>
        <v>42.72</v>
      </c>
      <c r="P264" s="60">
        <f>Tableau1[[#This Row],[Prix_Unit_TTC]]*Tableau1[[#This Row],[Qte_commande]]</f>
        <v>45.069600000000001</v>
      </c>
      <c r="Q264" s="1">
        <v>13.71</v>
      </c>
      <c r="R2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65" spans="1:18" ht="12.75" x14ac:dyDescent="0.2">
      <c r="A265" s="2">
        <v>42711</v>
      </c>
      <c r="B265" s="1" t="s">
        <v>1028</v>
      </c>
      <c r="C265" s="1" t="s">
        <v>162</v>
      </c>
      <c r="F265" s="1" t="s">
        <v>1245</v>
      </c>
      <c r="G265" s="1" t="s">
        <v>164</v>
      </c>
      <c r="H265" s="1" t="s">
        <v>1174</v>
      </c>
      <c r="I265" s="1" t="s">
        <v>1272</v>
      </c>
      <c r="J265" s="59">
        <v>175</v>
      </c>
      <c r="K265" s="85">
        <f t="array" ref="K265">IFERROR(INDEX(Grille_Tarifs_Modulable!$B$2:$B$204,MATCH(Tableau1[[#This Row],[Designation]]&amp;Tableau1[[#This Row],[CL]],Grille_Tarifs_Modulable!$C$2:$C$204&amp;Grille_Tarifs_Modulable!$F$2:$F$204,0)),0)</f>
        <v>4067700013835</v>
      </c>
      <c r="L2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6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65" s="1">
        <v>36</v>
      </c>
      <c r="O265" s="60">
        <f>Tableau1[[#This Row],[Prix_Unit_HT]]*Tableau1[[#This Row],[Qte_commande]]</f>
        <v>1040.9907150000001</v>
      </c>
      <c r="P265" s="60">
        <f>Tableau1[[#This Row],[Prix_Unit_TTC]]*Tableau1[[#This Row],[Qte_commande]]</f>
        <v>1249.188858</v>
      </c>
      <c r="Q265" s="1">
        <v>90</v>
      </c>
      <c r="R2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266" spans="1:18" ht="12.75" x14ac:dyDescent="0.2">
      <c r="A266" s="2">
        <v>42713</v>
      </c>
      <c r="B266" s="1" t="s">
        <v>1128</v>
      </c>
      <c r="C266" s="1" t="s">
        <v>1129</v>
      </c>
      <c r="F266" s="1" t="s">
        <v>1162</v>
      </c>
      <c r="G266" s="1" t="s">
        <v>47</v>
      </c>
      <c r="H266" s="1" t="s">
        <v>1299</v>
      </c>
      <c r="I266" s="7" t="s">
        <v>1274</v>
      </c>
      <c r="J266" s="123">
        <v>6</v>
      </c>
      <c r="K266" s="85">
        <f t="array" ref="K266">IFERROR(INDEX(Grille_Tarifs_Modulable!$B$2:$B$204,MATCH(Tableau1[[#This Row],[Designation]]&amp;Tableau1[[#This Row],[CL]],Grille_Tarifs_Modulable!$C$2:$C$204&amp;Grille_Tarifs_Modulable!$F$2:$F$204,0)),0)</f>
        <v>125</v>
      </c>
      <c r="L2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66" s="60">
        <f>IF(Tableau1[[#This Row],[Prix_Unit_HT]]=0,0,Tableau1[[#This Row],[Prix_Unit_HT]]+(Tableau1[[#This Row],[Prix_Unit_HT]]*VLOOKUP(Tableau1[[#This Row],[EAN]],Grille_Tarifs_Modulable!$B$10:$Q$204,16,FALSE)))</f>
        <v>166.8</v>
      </c>
      <c r="N266" s="1">
        <v>1</v>
      </c>
      <c r="O266" s="60">
        <f>Tableau1[[#This Row],[Prix_Unit_HT]]*Tableau1[[#This Row],[Qte_commande]]</f>
        <v>139</v>
      </c>
      <c r="P266" s="60">
        <f>Tableau1[[#This Row],[Prix_Unit_TTC]]*Tableau1[[#This Row],[Qte_commande]]</f>
        <v>166.8</v>
      </c>
      <c r="Q266" s="1">
        <v>1</v>
      </c>
      <c r="R2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67" spans="1:18" ht="12.75" x14ac:dyDescent="0.2">
      <c r="A267" s="2">
        <v>42713</v>
      </c>
      <c r="B267" s="1" t="s">
        <v>1103</v>
      </c>
      <c r="C267" s="1" t="s">
        <v>1104</v>
      </c>
      <c r="F267" s="1" t="s">
        <v>1162</v>
      </c>
      <c r="G267" s="1" t="s">
        <v>47</v>
      </c>
      <c r="H267" s="1" t="s">
        <v>1296</v>
      </c>
      <c r="I267" s="1" t="s">
        <v>1274</v>
      </c>
      <c r="J267" s="109">
        <v>3</v>
      </c>
      <c r="K267" s="85">
        <f t="array" ref="K267">IFERROR(INDEX(Grille_Tarifs_Modulable!$B$2:$B$204,MATCH(Tableau1[[#This Row],[Designation]]&amp;Tableau1[[#This Row],[CL]],Grille_Tarifs_Modulable!$C$2:$C$204&amp;Grille_Tarifs_Modulable!$F$2:$F$204,0)),0)</f>
        <v>121</v>
      </c>
      <c r="L2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7" s="60">
        <f>IF(Tableau1[[#This Row],[Prix_Unit_HT]]=0,0,Tableau1[[#This Row],[Prix_Unit_HT]]+(Tableau1[[#This Row],[Prix_Unit_HT]]*VLOOKUP(Tableau1[[#This Row],[EAN]],Grille_Tarifs_Modulable!$B$10:$Q$204,16,FALSE)))</f>
        <v>358.8</v>
      </c>
      <c r="N267" s="1">
        <v>1</v>
      </c>
      <c r="O267" s="60">
        <f>Tableau1[[#This Row],[Prix_Unit_HT]]*Tableau1[[#This Row],[Qte_commande]]</f>
        <v>299</v>
      </c>
      <c r="P267" s="60">
        <f>Tableau1[[#This Row],[Prix_Unit_TTC]]*Tableau1[[#This Row],[Qte_commande]]</f>
        <v>358.8</v>
      </c>
      <c r="Q267" s="1">
        <v>1</v>
      </c>
      <c r="R2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68" spans="1:18" ht="12.75" x14ac:dyDescent="0.2">
      <c r="A268" s="2">
        <v>42713</v>
      </c>
      <c r="B268" s="1" t="s">
        <v>1105</v>
      </c>
      <c r="C268" s="1" t="s">
        <v>874</v>
      </c>
      <c r="F268" s="1" t="s">
        <v>1162</v>
      </c>
      <c r="G268" s="1" t="s">
        <v>312</v>
      </c>
      <c r="H268" s="1" t="s">
        <v>1296</v>
      </c>
      <c r="I268" s="1" t="s">
        <v>1274</v>
      </c>
      <c r="J268" s="109">
        <v>3</v>
      </c>
      <c r="K268" s="85">
        <f t="array" ref="K268">IFERROR(INDEX(Grille_Tarifs_Modulable!$B$2:$B$204,MATCH(Tableau1[[#This Row],[Designation]]&amp;Tableau1[[#This Row],[CL]],Grille_Tarifs_Modulable!$C$2:$C$204&amp;Grille_Tarifs_Modulable!$F$2:$F$204,0)),0)</f>
        <v>121</v>
      </c>
      <c r="L2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8" s="60">
        <f>IF(Tableau1[[#This Row],[Prix_Unit_HT]]=0,0,Tableau1[[#This Row],[Prix_Unit_HT]]+(Tableau1[[#This Row],[Prix_Unit_HT]]*VLOOKUP(Tableau1[[#This Row],[EAN]],Grille_Tarifs_Modulable!$B$10:$Q$204,16,FALSE)))</f>
        <v>358.8</v>
      </c>
      <c r="N268" s="1">
        <v>1</v>
      </c>
      <c r="O268" s="60">
        <f>Tableau1[[#This Row],[Prix_Unit_HT]]*Tableau1[[#This Row],[Qte_commande]]</f>
        <v>299</v>
      </c>
      <c r="P268" s="60">
        <f>Tableau1[[#This Row],[Prix_Unit_TTC]]*Tableau1[[#This Row],[Qte_commande]]</f>
        <v>358.8</v>
      </c>
      <c r="Q268" s="1">
        <v>1</v>
      </c>
      <c r="R2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269" spans="1:18" ht="12.75" x14ac:dyDescent="0.2">
      <c r="A269" s="2">
        <v>42716</v>
      </c>
      <c r="B269" s="1" t="s">
        <v>1106</v>
      </c>
      <c r="C269" s="1" t="s">
        <v>99</v>
      </c>
      <c r="F269" s="1" t="s">
        <v>1245</v>
      </c>
      <c r="G269" s="1" t="s">
        <v>4</v>
      </c>
      <c r="H269" s="1" t="s">
        <v>1242</v>
      </c>
      <c r="I269" s="7" t="s">
        <v>1272</v>
      </c>
      <c r="J269" s="59">
        <v>70</v>
      </c>
      <c r="K269" s="85">
        <f t="array" ref="K269">IFERROR(INDEX(Grille_Tarifs_Modulable!$B$2:$B$204,MATCH(Tableau1[[#This Row],[Designation]]&amp;Tableau1[[#This Row],[CL]],Grille_Tarifs_Modulable!$C$2:$C$204&amp;Grille_Tarifs_Modulable!$F$2:$F$204,0)),0)</f>
        <v>4055800060200</v>
      </c>
      <c r="L2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6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69" s="1">
        <v>6</v>
      </c>
      <c r="O269" s="60">
        <f>Tableau1[[#This Row],[Prix_Unit_HT]]*Tableau1[[#This Row],[Qte_commande]]</f>
        <v>104.45186400000001</v>
      </c>
      <c r="P269" s="60">
        <f>Tableau1[[#This Row],[Prix_Unit_TTC]]*Tableau1[[#This Row],[Qte_commande]]</f>
        <v>125.34223680000001</v>
      </c>
      <c r="Q269" s="1">
        <v>6</v>
      </c>
      <c r="R2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70" spans="1:18" ht="12.75" x14ac:dyDescent="0.2">
      <c r="A270" s="2">
        <v>42716</v>
      </c>
      <c r="B270" s="1" t="s">
        <v>1133</v>
      </c>
      <c r="C270" s="1" t="s">
        <v>1094</v>
      </c>
      <c r="F270" s="1" t="s">
        <v>1162</v>
      </c>
      <c r="G270" s="1" t="s">
        <v>11</v>
      </c>
      <c r="H270" s="1" t="s">
        <v>635</v>
      </c>
      <c r="I270" s="1" t="s">
        <v>1272</v>
      </c>
      <c r="J270" s="59">
        <v>70</v>
      </c>
      <c r="K270" s="85">
        <f t="array" ref="K270">IFERROR(INDEX(Grille_Tarifs_Modulable!$B$2:$B$204,MATCH(Tableau1[[#This Row],[Designation]]&amp;Tableau1[[#This Row],[CL]],Grille_Tarifs_Modulable!$C$2:$C$204&amp;Grille_Tarifs_Modulable!$F$2:$F$204,0)),0)</f>
        <v>0</v>
      </c>
      <c r="L2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0" s="60">
        <f>IF(Tableau1[[#This Row],[Prix_Unit_HT]]=0,0,Tableau1[[#This Row],[Prix_Unit_HT]]+(Tableau1[[#This Row],[Prix_Unit_HT]]*VLOOKUP(Tableau1[[#This Row],[EAN]],Grille_Tarifs_Modulable!$B$10:$Q$204,16,FALSE)))</f>
        <v>0</v>
      </c>
      <c r="N270" s="1">
        <v>12</v>
      </c>
      <c r="O270" s="60">
        <f>Tableau1[[#This Row],[Prix_Unit_HT]]*Tableau1[[#This Row],[Qte_commande]]</f>
        <v>0</v>
      </c>
      <c r="P270" s="60">
        <f>Tableau1[[#This Row],[Prix_Unit_TTC]]*Tableau1[[#This Row],[Qte_commande]]</f>
        <v>0</v>
      </c>
      <c r="Q270" s="1">
        <v>12</v>
      </c>
      <c r="R2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71" spans="1:18" ht="12.75" x14ac:dyDescent="0.2">
      <c r="A271" s="2">
        <v>42716</v>
      </c>
      <c r="B271" s="1" t="s">
        <v>1133</v>
      </c>
      <c r="C271" s="1" t="s">
        <v>1094</v>
      </c>
      <c r="F271" s="1" t="s">
        <v>1162</v>
      </c>
      <c r="G271" s="1" t="s">
        <v>11</v>
      </c>
      <c r="H271" s="1" t="s">
        <v>635</v>
      </c>
      <c r="I271" s="1" t="s">
        <v>1272</v>
      </c>
      <c r="J271" s="59">
        <v>70</v>
      </c>
      <c r="K271" s="85">
        <f t="array" ref="K271">IFERROR(INDEX(Grille_Tarifs_Modulable!$B$2:$B$204,MATCH(Tableau1[[#This Row],[Designation]]&amp;Tableau1[[#This Row],[CL]],Grille_Tarifs_Modulable!$C$2:$C$204&amp;Grille_Tarifs_Modulable!$F$2:$F$204,0)),0)</f>
        <v>0</v>
      </c>
      <c r="L2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1" s="60">
        <f>IF(Tableau1[[#This Row],[Prix_Unit_HT]]=0,0,Tableau1[[#This Row],[Prix_Unit_HT]]+(Tableau1[[#This Row],[Prix_Unit_HT]]*VLOOKUP(Tableau1[[#This Row],[EAN]],Grille_Tarifs_Modulable!$B$10:$Q$204,16,FALSE)))</f>
        <v>0</v>
      </c>
      <c r="N271" s="1">
        <v>6</v>
      </c>
      <c r="O271" s="60">
        <f>Tableau1[[#This Row],[Prix_Unit_HT]]*Tableau1[[#This Row],[Qte_commande]]</f>
        <v>0</v>
      </c>
      <c r="P271" s="60">
        <f>Tableau1[[#This Row],[Prix_Unit_TTC]]*Tableau1[[#This Row],[Qte_commande]]</f>
        <v>0</v>
      </c>
      <c r="Q271" s="1">
        <v>6</v>
      </c>
      <c r="R2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72" spans="1:18" ht="12.75" x14ac:dyDescent="0.2">
      <c r="A272" s="2">
        <v>42716</v>
      </c>
      <c r="B272" s="1" t="s">
        <v>1133</v>
      </c>
      <c r="C272" s="1" t="s">
        <v>1094</v>
      </c>
      <c r="F272" s="1" t="s">
        <v>1162</v>
      </c>
      <c r="G272" s="1" t="s">
        <v>11</v>
      </c>
      <c r="H272" s="1" t="s">
        <v>1295</v>
      </c>
      <c r="I272" s="1" t="s">
        <v>1273</v>
      </c>
      <c r="J272" s="59">
        <v>50</v>
      </c>
      <c r="K272" s="85">
        <f t="array" ref="K272">IFERROR(INDEX(Grille_Tarifs_Modulable!$B$2:$B$204,MATCH(Tableau1[[#This Row],[Designation]]&amp;Tableau1[[#This Row],[CL]],Grille_Tarifs_Modulable!$C$2:$C$204&amp;Grille_Tarifs_Modulable!$F$2:$F$204,0)),0)</f>
        <v>4260310553382</v>
      </c>
      <c r="L2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7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72" s="1">
        <v>60</v>
      </c>
      <c r="O272" s="60">
        <f>Tableau1[[#This Row],[Prix_Unit_HT]]*Tableau1[[#This Row],[Qte_commande]]</f>
        <v>66</v>
      </c>
      <c r="P272" s="60">
        <f>Tableau1[[#This Row],[Prix_Unit_TTC]]*Tableau1[[#This Row],[Qte_commande]]</f>
        <v>69.63000000000001</v>
      </c>
      <c r="Q272" s="1">
        <v>42.86</v>
      </c>
      <c r="R2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273" spans="1:18" ht="12.75" x14ac:dyDescent="0.2">
      <c r="A273" s="2">
        <v>42716</v>
      </c>
      <c r="B273" s="1" t="s">
        <v>1035</v>
      </c>
      <c r="C273" s="1" t="s">
        <v>18</v>
      </c>
      <c r="F273" s="1" t="s">
        <v>1245</v>
      </c>
      <c r="G273" s="1" t="s">
        <v>20</v>
      </c>
      <c r="H273" s="1" t="s">
        <v>1214</v>
      </c>
      <c r="I273" s="1" t="s">
        <v>1272</v>
      </c>
      <c r="J273" s="59">
        <v>100</v>
      </c>
      <c r="K273" s="85">
        <f t="array" ref="K273">IFERROR(INDEX(Grille_Tarifs_Modulable!$B$2:$B$204,MATCH(Tableau1[[#This Row],[Designation]]&amp;Tableau1[[#This Row],[CL]],Grille_Tarifs_Modulable!$C$2:$C$204&amp;Grille_Tarifs_Modulable!$F$2:$F$204,0)),0)</f>
        <v>0</v>
      </c>
      <c r="L2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3" s="60">
        <f>IF(Tableau1[[#This Row],[Prix_Unit_HT]]=0,0,Tableau1[[#This Row],[Prix_Unit_HT]]+(Tableau1[[#This Row],[Prix_Unit_HT]]*VLOOKUP(Tableau1[[#This Row],[EAN]],Grille_Tarifs_Modulable!$B$10:$Q$204,16,FALSE)))</f>
        <v>0</v>
      </c>
      <c r="N273" s="1">
        <v>36</v>
      </c>
      <c r="O273" s="60">
        <f>Tableau1[[#This Row],[Prix_Unit_HT]]*Tableau1[[#This Row],[Qte_commande]]</f>
        <v>0</v>
      </c>
      <c r="P273" s="60">
        <f>Tableau1[[#This Row],[Prix_Unit_TTC]]*Tableau1[[#This Row],[Qte_commande]]</f>
        <v>0</v>
      </c>
      <c r="Q273" s="1">
        <v>51.43</v>
      </c>
      <c r="R2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274" spans="1:18" ht="12.75" x14ac:dyDescent="0.2">
      <c r="A274" s="2">
        <v>42716</v>
      </c>
      <c r="B274" s="1" t="s">
        <v>1140</v>
      </c>
      <c r="C274" s="1" t="s">
        <v>433</v>
      </c>
      <c r="F274" s="1" t="s">
        <v>1245</v>
      </c>
      <c r="G274" s="1" t="s">
        <v>20</v>
      </c>
      <c r="H274" s="1" t="s">
        <v>1293</v>
      </c>
      <c r="I274" s="1" t="s">
        <v>1273</v>
      </c>
      <c r="J274" s="59">
        <v>20</v>
      </c>
      <c r="K274" s="85">
        <f t="array" ref="K274">IFERROR(INDEX(Grille_Tarifs_Modulable!$B$2:$B$204,MATCH(Tableau1[[#This Row],[Designation]]&amp;Tableau1[[#This Row],[CL]],Grille_Tarifs_Modulable!$C$2:$C$204&amp;Grille_Tarifs_Modulable!$F$2:$F$204,0)),0)</f>
        <v>4260310553849</v>
      </c>
      <c r="L2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4" s="1">
        <v>48</v>
      </c>
      <c r="O274" s="60">
        <f>Tableau1[[#This Row],[Prix_Unit_HT]]*Tableau1[[#This Row],[Qte_commande]]</f>
        <v>38.880000000000003</v>
      </c>
      <c r="P274" s="60">
        <f>Tableau1[[#This Row],[Prix_Unit_TTC]]*Tableau1[[#This Row],[Qte_commande]]</f>
        <v>41.0184</v>
      </c>
      <c r="Q274" s="1">
        <v>13.71</v>
      </c>
      <c r="R2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75" spans="1:18" ht="12.75" x14ac:dyDescent="0.2">
      <c r="A275" s="2">
        <v>42716</v>
      </c>
      <c r="B275" s="1" t="s">
        <v>1106</v>
      </c>
      <c r="C275" s="1" t="s">
        <v>99</v>
      </c>
      <c r="F275" s="1" t="s">
        <v>1245</v>
      </c>
      <c r="G275" s="1" t="s">
        <v>4</v>
      </c>
      <c r="H275" s="1" t="s">
        <v>1293</v>
      </c>
      <c r="I275" s="1" t="s">
        <v>1273</v>
      </c>
      <c r="J275" s="59">
        <v>20</v>
      </c>
      <c r="K275" s="85">
        <f t="array" ref="K275">IFERROR(INDEX(Grille_Tarifs_Modulable!$B$2:$B$204,MATCH(Tableau1[[#This Row],[Designation]]&amp;Tableau1[[#This Row],[CL]],Grille_Tarifs_Modulable!$C$2:$C$204&amp;Grille_Tarifs_Modulable!$F$2:$F$204,0)),0)</f>
        <v>4260310553849</v>
      </c>
      <c r="L2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5" s="1">
        <v>48</v>
      </c>
      <c r="O275" s="60">
        <f>Tableau1[[#This Row],[Prix_Unit_HT]]*Tableau1[[#This Row],[Qte_commande]]</f>
        <v>38.880000000000003</v>
      </c>
      <c r="P275" s="60">
        <f>Tableau1[[#This Row],[Prix_Unit_TTC]]*Tableau1[[#This Row],[Qte_commande]]</f>
        <v>41.0184</v>
      </c>
      <c r="Q275" s="1">
        <v>13.71</v>
      </c>
      <c r="R2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76" spans="1:18" ht="12.75" x14ac:dyDescent="0.2">
      <c r="A276" s="2">
        <v>42716</v>
      </c>
      <c r="B276" s="1" t="s">
        <v>1140</v>
      </c>
      <c r="C276" s="1" t="s">
        <v>433</v>
      </c>
      <c r="F276" s="1" t="s">
        <v>1245</v>
      </c>
      <c r="G276" s="1" t="s">
        <v>20</v>
      </c>
      <c r="H276" s="1" t="s">
        <v>1288</v>
      </c>
      <c r="I276" s="1" t="s">
        <v>1273</v>
      </c>
      <c r="J276" s="59">
        <v>20</v>
      </c>
      <c r="K276" s="85">
        <f t="array" ref="K276">IFERROR(INDEX(Grille_Tarifs_Modulable!$B$2:$B$204,MATCH(Tableau1[[#This Row],[Designation]]&amp;Tableau1[[#This Row],[CL]],Grille_Tarifs_Modulable!$C$2:$C$204&amp;Grille_Tarifs_Modulable!$F$2:$F$204,0)),0)</f>
        <v>4260310553818</v>
      </c>
      <c r="L2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6" s="1">
        <v>72</v>
      </c>
      <c r="O276" s="60">
        <f>Tableau1[[#This Row],[Prix_Unit_HT]]*Tableau1[[#This Row],[Qte_commande]]</f>
        <v>58.320000000000007</v>
      </c>
      <c r="P276" s="60">
        <f>Tableau1[[#This Row],[Prix_Unit_TTC]]*Tableau1[[#This Row],[Qte_commande]]</f>
        <v>61.5276</v>
      </c>
      <c r="Q276" s="1">
        <v>20.57</v>
      </c>
      <c r="R2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277" spans="1:18" ht="12.75" x14ac:dyDescent="0.2">
      <c r="A277" s="2">
        <v>42716</v>
      </c>
      <c r="B277" s="1" t="s">
        <v>1106</v>
      </c>
      <c r="C277" s="1" t="s">
        <v>99</v>
      </c>
      <c r="F277" s="1" t="s">
        <v>1245</v>
      </c>
      <c r="G277" s="1" t="s">
        <v>4</v>
      </c>
      <c r="H277" s="1" t="s">
        <v>1301</v>
      </c>
      <c r="I277" s="1" t="s">
        <v>1272</v>
      </c>
      <c r="J277" s="59">
        <v>70</v>
      </c>
      <c r="K277" s="85">
        <f t="array" ref="K277">IFERROR(INDEX(Grille_Tarifs_Modulable!$B$2:$B$204,MATCH(Tableau1[[#This Row],[Designation]]&amp;Tableau1[[#This Row],[CL]],Grille_Tarifs_Modulable!$C$2:$C$204&amp;Grille_Tarifs_Modulable!$F$2:$F$204,0)),0)</f>
        <v>0</v>
      </c>
      <c r="L2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7" s="60">
        <f>IF(Tableau1[[#This Row],[Prix_Unit_HT]]=0,0,Tableau1[[#This Row],[Prix_Unit_HT]]+(Tableau1[[#This Row],[Prix_Unit_HT]]*VLOOKUP(Tableau1[[#This Row],[EAN]],Grille_Tarifs_Modulable!$B$10:$Q$204,16,FALSE)))</f>
        <v>0</v>
      </c>
      <c r="N277" s="1">
        <v>18</v>
      </c>
      <c r="O277" s="60">
        <f>Tableau1[[#This Row],[Prix_Unit_HT]]*Tableau1[[#This Row],[Qte_commande]]</f>
        <v>0</v>
      </c>
      <c r="P277" s="60">
        <f>Tableau1[[#This Row],[Prix_Unit_TTC]]*Tableau1[[#This Row],[Qte_commande]]</f>
        <v>0</v>
      </c>
      <c r="Q277" s="1">
        <v>18</v>
      </c>
      <c r="R2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78" spans="1:18" ht="12.75" x14ac:dyDescent="0.2">
      <c r="A278" s="2">
        <v>42716</v>
      </c>
      <c r="B278" s="1" t="s">
        <v>1106</v>
      </c>
      <c r="C278" s="1" t="s">
        <v>99</v>
      </c>
      <c r="F278" s="1" t="s">
        <v>1162</v>
      </c>
      <c r="G278" s="1" t="s">
        <v>4</v>
      </c>
      <c r="H278" s="1" t="s">
        <v>639</v>
      </c>
      <c r="I278" s="1" t="s">
        <v>1272</v>
      </c>
      <c r="J278" s="59">
        <v>70</v>
      </c>
      <c r="K278" s="85">
        <f t="array" ref="K278">IFERROR(INDEX(Grille_Tarifs_Modulable!$B$2:$B$204,MATCH(Tableau1[[#This Row],[Designation]]&amp;Tableau1[[#This Row],[CL]],Grille_Tarifs_Modulable!$C$2:$C$204&amp;Grille_Tarifs_Modulable!$F$2:$F$204,0)),0)</f>
        <v>0</v>
      </c>
      <c r="L2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8" s="60">
        <f>IF(Tableau1[[#This Row],[Prix_Unit_HT]]=0,0,Tableau1[[#This Row],[Prix_Unit_HT]]+(Tableau1[[#This Row],[Prix_Unit_HT]]*VLOOKUP(Tableau1[[#This Row],[EAN]],Grille_Tarifs_Modulable!$B$10:$Q$204,16,FALSE)))</f>
        <v>0</v>
      </c>
      <c r="N278" s="1">
        <v>6</v>
      </c>
      <c r="O278" s="60">
        <f>Tableau1[[#This Row],[Prix_Unit_HT]]*Tableau1[[#This Row],[Qte_commande]]</f>
        <v>0</v>
      </c>
      <c r="P278" s="60">
        <f>Tableau1[[#This Row],[Prix_Unit_TTC]]*Tableau1[[#This Row],[Qte_commande]]</f>
        <v>0</v>
      </c>
      <c r="Q278" s="1">
        <v>6</v>
      </c>
      <c r="R2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79" spans="1:18" ht="12.75" x14ac:dyDescent="0.2">
      <c r="A279" s="2">
        <v>42716</v>
      </c>
      <c r="B279" s="1" t="s">
        <v>1106</v>
      </c>
      <c r="C279" s="1" t="s">
        <v>99</v>
      </c>
      <c r="F279" s="1" t="s">
        <v>1162</v>
      </c>
      <c r="G279" s="1" t="s">
        <v>4</v>
      </c>
      <c r="H279" s="1" t="s">
        <v>923</v>
      </c>
      <c r="I279" s="1" t="s">
        <v>1272</v>
      </c>
      <c r="J279" s="59">
        <v>70</v>
      </c>
      <c r="K279" s="85">
        <f t="array" ref="K279">IFERROR(INDEX(Grille_Tarifs_Modulable!$B$2:$B$204,MATCH(Tableau1[[#This Row],[Designation]]&amp;Tableau1[[#This Row],[CL]],Grille_Tarifs_Modulable!$C$2:$C$204&amp;Grille_Tarifs_Modulable!$F$2:$F$204,0)),0)</f>
        <v>0</v>
      </c>
      <c r="L2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9" s="60">
        <f>IF(Tableau1[[#This Row],[Prix_Unit_HT]]=0,0,Tableau1[[#This Row],[Prix_Unit_HT]]+(Tableau1[[#This Row],[Prix_Unit_HT]]*VLOOKUP(Tableau1[[#This Row],[EAN]],Grille_Tarifs_Modulable!$B$10:$Q$204,16,FALSE)))</f>
        <v>0</v>
      </c>
      <c r="N279" s="1">
        <v>6</v>
      </c>
      <c r="O279" s="60">
        <f>Tableau1[[#This Row],[Prix_Unit_HT]]*Tableau1[[#This Row],[Qte_commande]]</f>
        <v>0</v>
      </c>
      <c r="P279" s="60">
        <f>Tableau1[[#This Row],[Prix_Unit_TTC]]*Tableau1[[#This Row],[Qte_commande]]</f>
        <v>0</v>
      </c>
      <c r="Q279" s="1">
        <v>6</v>
      </c>
      <c r="R2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280" spans="1:18" ht="12.75" x14ac:dyDescent="0.2">
      <c r="A280" s="2">
        <v>42717</v>
      </c>
      <c r="B280" s="1" t="s">
        <v>1000</v>
      </c>
      <c r="C280" s="1" t="s">
        <v>225</v>
      </c>
      <c r="F280" s="1" t="s">
        <v>1245</v>
      </c>
      <c r="G280" s="1" t="s">
        <v>227</v>
      </c>
      <c r="H280" s="1" t="s">
        <v>1174</v>
      </c>
      <c r="I280" s="1" t="s">
        <v>1272</v>
      </c>
      <c r="J280" s="59">
        <v>70</v>
      </c>
      <c r="K280" s="85">
        <f t="array" ref="K280">IFERROR(INDEX(Grille_Tarifs_Modulable!$B$2:$B$204,MATCH(Tableau1[[#This Row],[Designation]]&amp;Tableau1[[#This Row],[CL]],Grille_Tarifs_Modulable!$C$2:$C$204&amp;Grille_Tarifs_Modulable!$F$2:$F$204,0)),0)</f>
        <v>4067700013859</v>
      </c>
      <c r="L2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80" s="1">
        <v>150</v>
      </c>
      <c r="O280" s="60">
        <f>Tableau1[[#This Row],[Prix_Unit_HT]]*Tableau1[[#This Row],[Qte_commande]]</f>
        <v>1879.8845249999997</v>
      </c>
      <c r="P280" s="60">
        <f>Tableau1[[#This Row],[Prix_Unit_TTC]]*Tableau1[[#This Row],[Qte_commande]]</f>
        <v>2255.8614299999999</v>
      </c>
      <c r="Q280" s="1">
        <v>150</v>
      </c>
      <c r="R2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281" spans="1:18" ht="12.75" x14ac:dyDescent="0.2">
      <c r="A281" s="2">
        <v>42717</v>
      </c>
      <c r="B281" s="1" t="s">
        <v>1155</v>
      </c>
      <c r="C281" s="1" t="s">
        <v>92</v>
      </c>
      <c r="F281" s="1" t="s">
        <v>1245</v>
      </c>
      <c r="G281" s="1" t="s">
        <v>945</v>
      </c>
      <c r="H281" s="1" t="s">
        <v>1174</v>
      </c>
      <c r="I281" s="1" t="s">
        <v>1272</v>
      </c>
      <c r="J281" s="59">
        <v>100</v>
      </c>
      <c r="K281" s="85">
        <f t="array" ref="K281">IFERROR(INDEX(Grille_Tarifs_Modulable!$B$2:$B$204,MATCH(Tableau1[[#This Row],[Designation]]&amp;Tableau1[[#This Row],[CL]],Grille_Tarifs_Modulable!$C$2:$C$204&amp;Grille_Tarifs_Modulable!$F$2:$F$204,0)),0)</f>
        <v>4067700013842</v>
      </c>
      <c r="L2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81" s="1">
        <v>120</v>
      </c>
      <c r="O281" s="60">
        <f>Tableau1[[#This Row],[Prix_Unit_HT]]*Tableau1[[#This Row],[Qte_commande]]</f>
        <v>2052.0965999999999</v>
      </c>
      <c r="P281" s="60">
        <f>Tableau1[[#This Row],[Prix_Unit_TTC]]*Tableau1[[#This Row],[Qte_commande]]</f>
        <v>2462.5159199999998</v>
      </c>
      <c r="Q281" s="1">
        <v>171.43</v>
      </c>
      <c r="R2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282" spans="1:18" ht="12.75" x14ac:dyDescent="0.2">
      <c r="A282" s="2">
        <v>42717</v>
      </c>
      <c r="B282" s="1" t="s">
        <v>1036</v>
      </c>
      <c r="C282" s="1" t="s">
        <v>6</v>
      </c>
      <c r="F282" s="1" t="s">
        <v>1245</v>
      </c>
      <c r="G282" s="1" t="s">
        <v>8</v>
      </c>
      <c r="H282" s="1" t="s">
        <v>1214</v>
      </c>
      <c r="I282" s="1" t="s">
        <v>1272</v>
      </c>
      <c r="J282" s="59">
        <v>100</v>
      </c>
      <c r="K282" s="85">
        <f t="array" ref="K282">IFERROR(INDEX(Grille_Tarifs_Modulable!$B$2:$B$204,MATCH(Tableau1[[#This Row],[Designation]]&amp;Tableau1[[#This Row],[CL]],Grille_Tarifs_Modulable!$C$2:$C$204&amp;Grille_Tarifs_Modulable!$F$2:$F$204,0)),0)</f>
        <v>0</v>
      </c>
      <c r="L2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2" s="60">
        <f>IF(Tableau1[[#This Row],[Prix_Unit_HT]]=0,0,Tableau1[[#This Row],[Prix_Unit_HT]]+(Tableau1[[#This Row],[Prix_Unit_HT]]*VLOOKUP(Tableau1[[#This Row],[EAN]],Grille_Tarifs_Modulable!$B$10:$Q$204,16,FALSE)))</f>
        <v>0</v>
      </c>
      <c r="N282" s="1">
        <v>12</v>
      </c>
      <c r="O282" s="60">
        <f>Tableau1[[#This Row],[Prix_Unit_HT]]*Tableau1[[#This Row],[Qte_commande]]</f>
        <v>0</v>
      </c>
      <c r="P282" s="60">
        <f>Tableau1[[#This Row],[Prix_Unit_TTC]]*Tableau1[[#This Row],[Qte_commande]]</f>
        <v>0</v>
      </c>
      <c r="Q282" s="1">
        <v>17.14</v>
      </c>
      <c r="R2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283" spans="1:18" ht="12.75" x14ac:dyDescent="0.2">
      <c r="A283" s="2">
        <v>42717</v>
      </c>
      <c r="B283" s="1" t="s">
        <v>1036</v>
      </c>
      <c r="C283" s="1" t="s">
        <v>6</v>
      </c>
      <c r="F283" s="1" t="s">
        <v>1245</v>
      </c>
      <c r="G283" s="1" t="s">
        <v>8</v>
      </c>
      <c r="H283" s="1" t="s">
        <v>1214</v>
      </c>
      <c r="I283" s="1" t="s">
        <v>1272</v>
      </c>
      <c r="J283" s="59">
        <v>100</v>
      </c>
      <c r="K283" s="85">
        <f t="array" ref="K283">IFERROR(INDEX(Grille_Tarifs_Modulable!$B$2:$B$204,MATCH(Tableau1[[#This Row],[Designation]]&amp;Tableau1[[#This Row],[CL]],Grille_Tarifs_Modulable!$C$2:$C$204&amp;Grille_Tarifs_Modulable!$F$2:$F$204,0)),0)</f>
        <v>0</v>
      </c>
      <c r="L2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3" s="60">
        <f>IF(Tableau1[[#This Row],[Prix_Unit_HT]]=0,0,Tableau1[[#This Row],[Prix_Unit_HT]]+(Tableau1[[#This Row],[Prix_Unit_HT]]*VLOOKUP(Tableau1[[#This Row],[EAN]],Grille_Tarifs_Modulable!$B$10:$Q$204,16,FALSE)))</f>
        <v>0</v>
      </c>
      <c r="N283" s="1">
        <v>24</v>
      </c>
      <c r="O283" s="60">
        <f>Tableau1[[#This Row],[Prix_Unit_HT]]*Tableau1[[#This Row],[Qte_commande]]</f>
        <v>0</v>
      </c>
      <c r="P283" s="60">
        <f>Tableau1[[#This Row],[Prix_Unit_TTC]]*Tableau1[[#This Row],[Qte_commande]]</f>
        <v>0</v>
      </c>
      <c r="Q283" s="1">
        <v>34.29</v>
      </c>
      <c r="R2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284" spans="1:18" ht="12.75" x14ac:dyDescent="0.2">
      <c r="A284" s="2">
        <v>42718</v>
      </c>
      <c r="B284" s="1" t="s">
        <v>1107</v>
      </c>
      <c r="C284" s="1" t="s">
        <v>45</v>
      </c>
      <c r="F284" s="1" t="s">
        <v>1245</v>
      </c>
      <c r="G284" s="1" t="s">
        <v>47</v>
      </c>
      <c r="H284" s="7" t="s">
        <v>1291</v>
      </c>
      <c r="I284" s="7" t="s">
        <v>1273</v>
      </c>
      <c r="J284" s="59">
        <v>20</v>
      </c>
      <c r="K284" s="85">
        <f t="array" ref="K284">IFERROR(INDEX(Grille_Tarifs_Modulable!$B$2:$B$204,MATCH(Tableau1[[#This Row],[Designation]]&amp;Tableau1[[#This Row],[CL]],Grille_Tarifs_Modulable!$C$2:$C$204&amp;Grille_Tarifs_Modulable!$F$2:$F$204,0)),0)</f>
        <v>4260310550305</v>
      </c>
      <c r="L2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4" s="1">
        <v>48</v>
      </c>
      <c r="O284" s="60">
        <f>Tableau1[[#This Row],[Prix_Unit_HT]]*Tableau1[[#This Row],[Qte_commande]]</f>
        <v>38.880000000000003</v>
      </c>
      <c r="P284" s="60">
        <f>Tableau1[[#This Row],[Prix_Unit_TTC]]*Tableau1[[#This Row],[Qte_commande]]</f>
        <v>41.0184</v>
      </c>
      <c r="Q284" s="1">
        <v>13.71</v>
      </c>
      <c r="R2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85" spans="1:18" ht="12.75" x14ac:dyDescent="0.2">
      <c r="A285" s="2">
        <v>42718</v>
      </c>
      <c r="B285" s="1" t="s">
        <v>1107</v>
      </c>
      <c r="C285" s="1" t="s">
        <v>45</v>
      </c>
      <c r="F285" s="1" t="s">
        <v>1245</v>
      </c>
      <c r="G285" s="1" t="s">
        <v>47</v>
      </c>
      <c r="H285" s="7" t="s">
        <v>1291</v>
      </c>
      <c r="I285" s="7" t="s">
        <v>1273</v>
      </c>
      <c r="J285" s="59">
        <v>20</v>
      </c>
      <c r="K285" s="85">
        <f t="array" ref="K285">IFERROR(INDEX(Grille_Tarifs_Modulable!$B$2:$B$204,MATCH(Tableau1[[#This Row],[Designation]]&amp;Tableau1[[#This Row],[CL]],Grille_Tarifs_Modulable!$C$2:$C$204&amp;Grille_Tarifs_Modulable!$F$2:$F$204,0)),0)</f>
        <v>4260310550305</v>
      </c>
      <c r="L2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5" s="1">
        <v>24</v>
      </c>
      <c r="O285" s="60">
        <f>Tableau1[[#This Row],[Prix_Unit_HT]]*Tableau1[[#This Row],[Qte_commande]]</f>
        <v>19.440000000000001</v>
      </c>
      <c r="P285" s="60">
        <f>Tableau1[[#This Row],[Prix_Unit_TTC]]*Tableau1[[#This Row],[Qte_commande]]</f>
        <v>20.5092</v>
      </c>
      <c r="Q285" s="1">
        <v>6.86</v>
      </c>
      <c r="R2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86" spans="1:18" ht="12.75" x14ac:dyDescent="0.2">
      <c r="A286" s="2">
        <v>42718</v>
      </c>
      <c r="B286" s="1" t="s">
        <v>1107</v>
      </c>
      <c r="C286" s="1" t="s">
        <v>45</v>
      </c>
      <c r="F286" s="1" t="s">
        <v>1245</v>
      </c>
      <c r="G286" s="1" t="s">
        <v>47</v>
      </c>
      <c r="H286" s="7" t="s">
        <v>1292</v>
      </c>
      <c r="I286" s="7" t="s">
        <v>1273</v>
      </c>
      <c r="J286" s="59">
        <v>20</v>
      </c>
      <c r="K286" s="85">
        <f t="array" ref="K286">IFERROR(INDEX(Grille_Tarifs_Modulable!$B$2:$B$204,MATCH(Tableau1[[#This Row],[Designation]]&amp;Tableau1[[#This Row],[CL]],Grille_Tarifs_Modulable!$C$2:$C$204&amp;Grille_Tarifs_Modulable!$F$2:$F$204,0)),0)</f>
        <v>4260310552941</v>
      </c>
      <c r="L2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6" s="1">
        <v>72</v>
      </c>
      <c r="O286" s="60">
        <f>Tableau1[[#This Row],[Prix_Unit_HT]]*Tableau1[[#This Row],[Qte_commande]]</f>
        <v>58.320000000000007</v>
      </c>
      <c r="P286" s="60">
        <f>Tableau1[[#This Row],[Prix_Unit_TTC]]*Tableau1[[#This Row],[Qte_commande]]</f>
        <v>61.5276</v>
      </c>
      <c r="Q286" s="1">
        <v>20.57</v>
      </c>
      <c r="R2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287" spans="1:18" ht="12.75" x14ac:dyDescent="0.2">
      <c r="A287" s="2">
        <v>42718</v>
      </c>
      <c r="B287" s="1" t="s">
        <v>1107</v>
      </c>
      <c r="C287" s="1" t="s">
        <v>45</v>
      </c>
      <c r="F287" s="1" t="s">
        <v>1245</v>
      </c>
      <c r="G287" s="1" t="s">
        <v>47</v>
      </c>
      <c r="H287" s="1" t="s">
        <v>1242</v>
      </c>
      <c r="I287" s="7" t="s">
        <v>1272</v>
      </c>
      <c r="J287" s="59">
        <v>70</v>
      </c>
      <c r="K287" s="85">
        <f t="array" ref="K287">IFERROR(INDEX(Grille_Tarifs_Modulable!$B$2:$B$204,MATCH(Tableau1[[#This Row],[Designation]]&amp;Tableau1[[#This Row],[CL]],Grille_Tarifs_Modulable!$C$2:$C$204&amp;Grille_Tarifs_Modulable!$F$2:$F$204,0)),0)</f>
        <v>4055800060200</v>
      </c>
      <c r="L2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8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87" s="1">
        <v>12</v>
      </c>
      <c r="O287" s="60">
        <f>Tableau1[[#This Row],[Prix_Unit_HT]]*Tableau1[[#This Row],[Qte_commande]]</f>
        <v>208.90372800000003</v>
      </c>
      <c r="P287" s="60">
        <f>Tableau1[[#This Row],[Prix_Unit_TTC]]*Tableau1[[#This Row],[Qte_commande]]</f>
        <v>250.68447360000002</v>
      </c>
      <c r="Q287" s="1">
        <v>12</v>
      </c>
      <c r="R2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88" spans="1:18" ht="12.75" x14ac:dyDescent="0.2">
      <c r="A288" s="2">
        <v>42718</v>
      </c>
      <c r="B288" s="1" t="s">
        <v>1107</v>
      </c>
      <c r="C288" s="1" t="s">
        <v>45</v>
      </c>
      <c r="F288" s="1" t="s">
        <v>1245</v>
      </c>
      <c r="G288" s="1" t="s">
        <v>47</v>
      </c>
      <c r="H288" s="7" t="s">
        <v>1294</v>
      </c>
      <c r="I288" s="7" t="s">
        <v>1273</v>
      </c>
      <c r="J288" s="59">
        <v>20</v>
      </c>
      <c r="K288" s="85">
        <f t="array" ref="K288">IFERROR(INDEX(Grille_Tarifs_Modulable!$B$2:$B$204,MATCH(Tableau1[[#This Row],[Designation]]&amp;Tableau1[[#This Row],[CL]],Grille_Tarifs_Modulable!$C$2:$C$204&amp;Grille_Tarifs_Modulable!$F$2:$F$204,0)),0)</f>
        <v>4260310553863</v>
      </c>
      <c r="L2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8" s="1">
        <v>48</v>
      </c>
      <c r="O288" s="60">
        <f>Tableau1[[#This Row],[Prix_Unit_HT]]*Tableau1[[#This Row],[Qte_commande]]</f>
        <v>38.880000000000003</v>
      </c>
      <c r="P288" s="60">
        <f>Tableau1[[#This Row],[Prix_Unit_TTC]]*Tableau1[[#This Row],[Qte_commande]]</f>
        <v>41.0184</v>
      </c>
      <c r="Q288" s="1">
        <v>13.71</v>
      </c>
      <c r="R2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289" spans="1:18" ht="12.75" x14ac:dyDescent="0.2">
      <c r="A289" s="2">
        <v>42718</v>
      </c>
      <c r="B289" s="1" t="s">
        <v>1107</v>
      </c>
      <c r="C289" s="1" t="s">
        <v>45</v>
      </c>
      <c r="F289" s="1" t="s">
        <v>1245</v>
      </c>
      <c r="G289" s="1" t="s">
        <v>47</v>
      </c>
      <c r="H289" s="1" t="s">
        <v>1290</v>
      </c>
      <c r="I289" s="1" t="s">
        <v>1273</v>
      </c>
      <c r="J289" s="59">
        <v>20</v>
      </c>
      <c r="K289" s="85">
        <f t="array" ref="K289">IFERROR(INDEX(Grille_Tarifs_Modulable!$B$2:$B$204,MATCH(Tableau1[[#This Row],[Designation]]&amp;Tableau1[[#This Row],[CL]],Grille_Tarifs_Modulable!$C$2:$C$204&amp;Grille_Tarifs_Modulable!$F$2:$F$204,0)),0)</f>
        <v>4260310553856</v>
      </c>
      <c r="L2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9" s="1">
        <v>72</v>
      </c>
      <c r="O289" s="60">
        <f>Tableau1[[#This Row],[Prix_Unit_HT]]*Tableau1[[#This Row],[Qte_commande]]</f>
        <v>58.320000000000007</v>
      </c>
      <c r="P289" s="60">
        <f>Tableau1[[#This Row],[Prix_Unit_TTC]]*Tableau1[[#This Row],[Qte_commande]]</f>
        <v>61.5276</v>
      </c>
      <c r="Q289" s="1">
        <v>20.57</v>
      </c>
      <c r="R2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290" spans="1:18" ht="12.75" x14ac:dyDescent="0.2">
      <c r="A290" s="2">
        <v>42718</v>
      </c>
      <c r="B290" s="1" t="s">
        <v>1107</v>
      </c>
      <c r="C290" s="1" t="s">
        <v>45</v>
      </c>
      <c r="F290" s="1" t="s">
        <v>1245</v>
      </c>
      <c r="G290" s="1" t="s">
        <v>47</v>
      </c>
      <c r="H290" s="1" t="s">
        <v>1301</v>
      </c>
      <c r="I290" s="1" t="s">
        <v>1272</v>
      </c>
      <c r="J290" s="59">
        <v>70</v>
      </c>
      <c r="K290" s="85">
        <f t="array" ref="K290">IFERROR(INDEX(Grille_Tarifs_Modulable!$B$2:$B$204,MATCH(Tableau1[[#This Row],[Designation]]&amp;Tableau1[[#This Row],[CL]],Grille_Tarifs_Modulable!$C$2:$C$204&amp;Grille_Tarifs_Modulable!$F$2:$F$204,0)),0)</f>
        <v>0</v>
      </c>
      <c r="L2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0" s="60">
        <f>IF(Tableau1[[#This Row],[Prix_Unit_HT]]=0,0,Tableau1[[#This Row],[Prix_Unit_HT]]+(Tableau1[[#This Row],[Prix_Unit_HT]]*VLOOKUP(Tableau1[[#This Row],[EAN]],Grille_Tarifs_Modulable!$B$10:$Q$204,16,FALSE)))</f>
        <v>0</v>
      </c>
      <c r="N290" s="1">
        <v>12</v>
      </c>
      <c r="O290" s="60">
        <f>Tableau1[[#This Row],[Prix_Unit_HT]]*Tableau1[[#This Row],[Qte_commande]]</f>
        <v>0</v>
      </c>
      <c r="P290" s="60">
        <f>Tableau1[[#This Row],[Prix_Unit_TTC]]*Tableau1[[#This Row],[Qte_commande]]</f>
        <v>0</v>
      </c>
      <c r="Q290" s="1">
        <v>12</v>
      </c>
      <c r="R2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291" spans="1:18" ht="12.75" x14ac:dyDescent="0.2">
      <c r="A291" s="2">
        <v>42723</v>
      </c>
      <c r="B291" s="1" t="s">
        <v>1134</v>
      </c>
      <c r="C291" s="1" t="s">
        <v>1094</v>
      </c>
      <c r="F291" s="1" t="s">
        <v>1162</v>
      </c>
      <c r="G291" s="1" t="s">
        <v>11</v>
      </c>
      <c r="H291" s="1" t="s">
        <v>635</v>
      </c>
      <c r="I291" s="1" t="s">
        <v>1272</v>
      </c>
      <c r="J291" s="59">
        <v>70</v>
      </c>
      <c r="K291" s="85">
        <f t="array" ref="K291">IFERROR(INDEX(Grille_Tarifs_Modulable!$B$2:$B$204,MATCH(Tableau1[[#This Row],[Designation]]&amp;Tableau1[[#This Row],[CL]],Grille_Tarifs_Modulable!$C$2:$C$204&amp;Grille_Tarifs_Modulable!$F$2:$F$204,0)),0)</f>
        <v>0</v>
      </c>
      <c r="L2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1" s="60">
        <f>IF(Tableau1[[#This Row],[Prix_Unit_HT]]=0,0,Tableau1[[#This Row],[Prix_Unit_HT]]+(Tableau1[[#This Row],[Prix_Unit_HT]]*VLOOKUP(Tableau1[[#This Row],[EAN]],Grille_Tarifs_Modulable!$B$10:$Q$204,16,FALSE)))</f>
        <v>0</v>
      </c>
      <c r="N291" s="1">
        <v>-12</v>
      </c>
      <c r="O291" s="60">
        <f>Tableau1[[#This Row],[Prix_Unit_HT]]*Tableau1[[#This Row],[Qte_commande]]</f>
        <v>0</v>
      </c>
      <c r="P291" s="60">
        <f>Tableau1[[#This Row],[Prix_Unit_TTC]]*Tableau1[[#This Row],[Qte_commande]]</f>
        <v>0</v>
      </c>
      <c r="Q291" s="1">
        <v>-12</v>
      </c>
      <c r="R2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292" spans="1:18" ht="12.75" x14ac:dyDescent="0.2">
      <c r="A292" s="2">
        <v>42731</v>
      </c>
      <c r="B292" s="1" t="s">
        <v>1002</v>
      </c>
      <c r="C292" s="1" t="s">
        <v>229</v>
      </c>
      <c r="F292" s="1" t="s">
        <v>1245</v>
      </c>
      <c r="G292" s="1" t="s">
        <v>231</v>
      </c>
      <c r="H292" s="1" t="s">
        <v>1174</v>
      </c>
      <c r="I292" s="1" t="s">
        <v>1272</v>
      </c>
      <c r="J292" s="59">
        <v>70</v>
      </c>
      <c r="K292" s="85">
        <f t="array" ref="K292">IFERROR(INDEX(Grille_Tarifs_Modulable!$B$2:$B$204,MATCH(Tableau1[[#This Row],[Designation]]&amp;Tableau1[[#This Row],[CL]],Grille_Tarifs_Modulable!$C$2:$C$204&amp;Grille_Tarifs_Modulable!$F$2:$F$204,0)),0)</f>
        <v>4067700013859</v>
      </c>
      <c r="L2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2" s="1">
        <v>480</v>
      </c>
      <c r="O292" s="60">
        <f>Tableau1[[#This Row],[Prix_Unit_HT]]*Tableau1[[#This Row],[Qte_commande]]</f>
        <v>6015.6304799999989</v>
      </c>
      <c r="P292" s="60">
        <f>Tableau1[[#This Row],[Prix_Unit_TTC]]*Tableau1[[#This Row],[Qte_commande]]</f>
        <v>7218.7565759999989</v>
      </c>
      <c r="Q292" s="1">
        <v>480</v>
      </c>
      <c r="R2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293" spans="1:18" ht="12.75" x14ac:dyDescent="0.2">
      <c r="A293" s="2">
        <v>42732</v>
      </c>
      <c r="B293" s="1" t="s">
        <v>1001</v>
      </c>
      <c r="C293" s="1" t="s">
        <v>142</v>
      </c>
      <c r="F293" s="1" t="s">
        <v>1245</v>
      </c>
      <c r="G293" s="1" t="s">
        <v>144</v>
      </c>
      <c r="H293" s="7" t="s">
        <v>1291</v>
      </c>
      <c r="I293" s="7" t="s">
        <v>1273</v>
      </c>
      <c r="J293" s="59">
        <v>20</v>
      </c>
      <c r="K293" s="85">
        <f t="array" ref="K293">IFERROR(INDEX(Grille_Tarifs_Modulable!$B$2:$B$204,MATCH(Tableau1[[#This Row],[Designation]]&amp;Tableau1[[#This Row],[CL]],Grille_Tarifs_Modulable!$C$2:$C$204&amp;Grille_Tarifs_Modulable!$F$2:$F$204,0)),0)</f>
        <v>4260310550305</v>
      </c>
      <c r="L2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93" s="1">
        <v>24</v>
      </c>
      <c r="O293" s="60">
        <f>Tableau1[[#This Row],[Prix_Unit_HT]]*Tableau1[[#This Row],[Qte_commande]]</f>
        <v>19.440000000000001</v>
      </c>
      <c r="P293" s="60">
        <f>Tableau1[[#This Row],[Prix_Unit_TTC]]*Tableau1[[#This Row],[Qte_commande]]</f>
        <v>20.5092</v>
      </c>
      <c r="Q293" s="1">
        <v>6.86</v>
      </c>
      <c r="R2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294" spans="1:18" ht="12.75" x14ac:dyDescent="0.2">
      <c r="A294" s="2">
        <v>42732</v>
      </c>
      <c r="B294" s="1" t="s">
        <v>1001</v>
      </c>
      <c r="C294" s="1" t="s">
        <v>142</v>
      </c>
      <c r="F294" s="1" t="s">
        <v>1245</v>
      </c>
      <c r="G294" s="1" t="s">
        <v>144</v>
      </c>
      <c r="H294" s="1" t="s">
        <v>1174</v>
      </c>
      <c r="I294" s="1" t="s">
        <v>1272</v>
      </c>
      <c r="J294" s="59">
        <v>70</v>
      </c>
      <c r="K294" s="85">
        <f t="array" ref="K294">IFERROR(INDEX(Grille_Tarifs_Modulable!$B$2:$B$204,MATCH(Tableau1[[#This Row],[Designation]]&amp;Tableau1[[#This Row],[CL]],Grille_Tarifs_Modulable!$C$2:$C$204&amp;Grille_Tarifs_Modulable!$F$2:$F$204,0)),0)</f>
        <v>4067700013859</v>
      </c>
      <c r="L2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4" s="1">
        <v>36</v>
      </c>
      <c r="O294" s="60">
        <f>Tableau1[[#This Row],[Prix_Unit_HT]]*Tableau1[[#This Row],[Qte_commande]]</f>
        <v>451.17228599999993</v>
      </c>
      <c r="P294" s="60">
        <f>Tableau1[[#This Row],[Prix_Unit_TTC]]*Tableau1[[#This Row],[Qte_commande]]</f>
        <v>541.40674319999994</v>
      </c>
      <c r="Q294" s="1">
        <v>36</v>
      </c>
      <c r="R2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295" spans="1:18" ht="12.75" x14ac:dyDescent="0.2">
      <c r="A295" s="2">
        <v>42739</v>
      </c>
      <c r="B295" s="1" t="s">
        <v>955</v>
      </c>
      <c r="C295" s="1" t="s">
        <v>157</v>
      </c>
      <c r="F295" s="1" t="s">
        <v>1245</v>
      </c>
      <c r="G295" s="1" t="s">
        <v>159</v>
      </c>
      <c r="H295" s="1" t="s">
        <v>1174</v>
      </c>
      <c r="I295" s="1" t="s">
        <v>1272</v>
      </c>
      <c r="J295" s="59">
        <v>100</v>
      </c>
      <c r="K295" s="85">
        <f t="array" ref="K295">IFERROR(INDEX(Grille_Tarifs_Modulable!$B$2:$B$204,MATCH(Tableau1[[#This Row],[Designation]]&amp;Tableau1[[#This Row],[CL]],Grille_Tarifs_Modulable!$C$2:$C$204&amp;Grille_Tarifs_Modulable!$F$2:$F$204,0)),0)</f>
        <v>4067700013842</v>
      </c>
      <c r="L2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9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95" s="1">
        <v>240</v>
      </c>
      <c r="O295" s="60">
        <f>Tableau1[[#This Row],[Prix_Unit_HT]]*Tableau1[[#This Row],[Qte_commande]]</f>
        <v>4104.1931999999997</v>
      </c>
      <c r="P295" s="60">
        <f>Tableau1[[#This Row],[Prix_Unit_TTC]]*Tableau1[[#This Row],[Qte_commande]]</f>
        <v>4925.0318399999996</v>
      </c>
      <c r="Q295" s="1">
        <v>342.86</v>
      </c>
      <c r="R2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296" spans="1:18" ht="12.75" x14ac:dyDescent="0.2">
      <c r="A296" s="2">
        <v>42740</v>
      </c>
      <c r="B296" s="1" t="s">
        <v>733</v>
      </c>
      <c r="C296" s="1" t="s">
        <v>94</v>
      </c>
      <c r="F296" s="1" t="s">
        <v>1245</v>
      </c>
      <c r="G296" s="1" t="s">
        <v>96</v>
      </c>
      <c r="H296" s="1" t="s">
        <v>1242</v>
      </c>
      <c r="I296" s="7" t="s">
        <v>1272</v>
      </c>
      <c r="J296" s="59">
        <v>70</v>
      </c>
      <c r="K296" s="85">
        <f t="array" ref="K296">IFERROR(INDEX(Grille_Tarifs_Modulable!$B$2:$B$204,MATCH(Tableau1[[#This Row],[Designation]]&amp;Tableau1[[#This Row],[CL]],Grille_Tarifs_Modulable!$C$2:$C$204&amp;Grille_Tarifs_Modulable!$F$2:$F$204,0)),0)</f>
        <v>4055800060200</v>
      </c>
      <c r="L2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9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96" s="1">
        <v>18</v>
      </c>
      <c r="O296" s="60">
        <f>Tableau1[[#This Row],[Prix_Unit_HT]]*Tableau1[[#This Row],[Qte_commande]]</f>
        <v>313.35559200000006</v>
      </c>
      <c r="P296" s="60">
        <f>Tableau1[[#This Row],[Prix_Unit_TTC]]*Tableau1[[#This Row],[Qte_commande]]</f>
        <v>376.02671040000001</v>
      </c>
      <c r="Q296" s="1">
        <v>18</v>
      </c>
      <c r="R2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297" spans="1:18" ht="12.75" x14ac:dyDescent="0.2">
      <c r="A297" s="2">
        <v>42740</v>
      </c>
      <c r="B297" s="1" t="s">
        <v>733</v>
      </c>
      <c r="C297" s="1" t="s">
        <v>94</v>
      </c>
      <c r="F297" s="1" t="s">
        <v>1245</v>
      </c>
      <c r="G297" s="1" t="s">
        <v>96</v>
      </c>
      <c r="H297" s="1" t="s">
        <v>1174</v>
      </c>
      <c r="I297" s="1" t="s">
        <v>1272</v>
      </c>
      <c r="J297" s="59">
        <v>70</v>
      </c>
      <c r="K297" s="85">
        <f t="array" ref="K297">IFERROR(INDEX(Grille_Tarifs_Modulable!$B$2:$B$204,MATCH(Tableau1[[#This Row],[Designation]]&amp;Tableau1[[#This Row],[CL]],Grille_Tarifs_Modulable!$C$2:$C$204&amp;Grille_Tarifs_Modulable!$F$2:$F$204,0)),0)</f>
        <v>4067700013859</v>
      </c>
      <c r="L2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7" s="1">
        <v>60</v>
      </c>
      <c r="O297" s="60">
        <f>Tableau1[[#This Row],[Prix_Unit_HT]]*Tableau1[[#This Row],[Qte_commande]]</f>
        <v>751.95380999999986</v>
      </c>
      <c r="P297" s="60">
        <f>Tableau1[[#This Row],[Prix_Unit_TTC]]*Tableau1[[#This Row],[Qte_commande]]</f>
        <v>902.34457199999986</v>
      </c>
      <c r="Q297" s="1">
        <v>60</v>
      </c>
      <c r="R2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298" spans="1:18" ht="12.75" x14ac:dyDescent="0.2">
      <c r="A298" s="2">
        <v>42740</v>
      </c>
      <c r="B298" s="1" t="s">
        <v>733</v>
      </c>
      <c r="C298" s="1" t="s">
        <v>94</v>
      </c>
      <c r="F298" s="1" t="s">
        <v>1245</v>
      </c>
      <c r="G298" s="1" t="s">
        <v>96</v>
      </c>
      <c r="H298" s="1" t="s">
        <v>1295</v>
      </c>
      <c r="I298" s="1" t="s">
        <v>1273</v>
      </c>
      <c r="J298" s="59">
        <v>50</v>
      </c>
      <c r="K298" s="85">
        <f t="array" ref="K298">IFERROR(INDEX(Grille_Tarifs_Modulable!$B$2:$B$204,MATCH(Tableau1[[#This Row],[Designation]]&amp;Tableau1[[#This Row],[CL]],Grille_Tarifs_Modulable!$C$2:$C$204&amp;Grille_Tarifs_Modulable!$F$2:$F$204,0)),0)</f>
        <v>4260310553382</v>
      </c>
      <c r="L2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9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98" s="1">
        <v>100</v>
      </c>
      <c r="O298" s="60">
        <f>Tableau1[[#This Row],[Prix_Unit_HT]]*Tableau1[[#This Row],[Qte_commande]]</f>
        <v>100</v>
      </c>
      <c r="P298" s="60">
        <f>Tableau1[[#This Row],[Prix_Unit_TTC]]*Tableau1[[#This Row],[Qte_commande]]</f>
        <v>105.5</v>
      </c>
      <c r="Q298" s="1">
        <v>71.430000000000007</v>
      </c>
      <c r="R2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299" spans="1:18" ht="12.75" x14ac:dyDescent="0.2">
      <c r="A299" s="2">
        <v>42740</v>
      </c>
      <c r="B299" s="1" t="s">
        <v>733</v>
      </c>
      <c r="C299" s="1" t="s">
        <v>94</v>
      </c>
      <c r="F299" s="1" t="s">
        <v>1245</v>
      </c>
      <c r="G299" s="1" t="s">
        <v>96</v>
      </c>
      <c r="H299" s="1" t="s">
        <v>1243</v>
      </c>
      <c r="I299" s="1" t="s">
        <v>1272</v>
      </c>
      <c r="J299" s="59">
        <v>70</v>
      </c>
      <c r="K299" s="85">
        <f t="array" ref="K299">IFERROR(INDEX(Grille_Tarifs_Modulable!$B$2:$B$204,MATCH(Tableau1[[#This Row],[Designation]]&amp;Tableau1[[#This Row],[CL]],Grille_Tarifs_Modulable!$C$2:$C$204&amp;Grille_Tarifs_Modulable!$F$2:$F$204,0)),0)</f>
        <v>3257150688009</v>
      </c>
      <c r="L2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299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299" s="1">
        <v>18</v>
      </c>
      <c r="O299" s="60">
        <f>Tableau1[[#This Row],[Prix_Unit_HT]]*Tableau1[[#This Row],[Qte_commande]]</f>
        <v>226.02447359999996</v>
      </c>
      <c r="P299" s="60">
        <f>Tableau1[[#This Row],[Prix_Unit_TTC]]*Tableau1[[#This Row],[Qte_commande]]</f>
        <v>271.22936831999999</v>
      </c>
      <c r="Q299" s="1">
        <v>18</v>
      </c>
      <c r="R2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300" spans="1:18" ht="12.75" x14ac:dyDescent="0.2">
      <c r="A300" s="2">
        <v>42740</v>
      </c>
      <c r="B300" s="1" t="s">
        <v>733</v>
      </c>
      <c r="C300" s="1" t="s">
        <v>94</v>
      </c>
      <c r="F300" s="1" t="s">
        <v>1245</v>
      </c>
      <c r="G300" s="1" t="s">
        <v>96</v>
      </c>
      <c r="H300" s="1" t="s">
        <v>1301</v>
      </c>
      <c r="I300" s="1" t="s">
        <v>1272</v>
      </c>
      <c r="J300" s="59">
        <v>175</v>
      </c>
      <c r="K300" s="85">
        <f t="array" ref="K300">IFERROR(INDEX(Grille_Tarifs_Modulable!$B$2:$B$204,MATCH(Tableau1[[#This Row],[Designation]]&amp;Tableau1[[#This Row],[CL]],Grille_Tarifs_Modulable!$C$2:$C$204&amp;Grille_Tarifs_Modulable!$F$2:$F$204,0)),0)</f>
        <v>0</v>
      </c>
      <c r="L3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0" s="60">
        <f>IF(Tableau1[[#This Row],[Prix_Unit_HT]]=0,0,Tableau1[[#This Row],[Prix_Unit_HT]]+(Tableau1[[#This Row],[Prix_Unit_HT]]*VLOOKUP(Tableau1[[#This Row],[EAN]],Grille_Tarifs_Modulable!$B$10:$Q$204,16,FALSE)))</f>
        <v>0</v>
      </c>
      <c r="N300" s="1">
        <v>8</v>
      </c>
      <c r="O300" s="60">
        <f>Tableau1[[#This Row],[Prix_Unit_HT]]*Tableau1[[#This Row],[Qte_commande]]</f>
        <v>0</v>
      </c>
      <c r="P300" s="60">
        <f>Tableau1[[#This Row],[Prix_Unit_TTC]]*Tableau1[[#This Row],[Qte_commande]]</f>
        <v>0</v>
      </c>
      <c r="Q300" s="1">
        <v>20</v>
      </c>
      <c r="R3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</v>
      </c>
    </row>
    <row r="301" spans="1:18" ht="12.75" x14ac:dyDescent="0.2">
      <c r="A301" s="2">
        <v>42747</v>
      </c>
      <c r="B301" s="1" t="s">
        <v>734</v>
      </c>
      <c r="C301" s="1" t="s">
        <v>225</v>
      </c>
      <c r="F301" s="1" t="s">
        <v>1245</v>
      </c>
      <c r="G301" s="1" t="s">
        <v>227</v>
      </c>
      <c r="H301" s="1" t="s">
        <v>1174</v>
      </c>
      <c r="I301" s="1" t="s">
        <v>1272</v>
      </c>
      <c r="J301" s="59">
        <v>70</v>
      </c>
      <c r="K301" s="85">
        <f t="array" ref="K301">IFERROR(INDEX(Grille_Tarifs_Modulable!$B$2:$B$204,MATCH(Tableau1[[#This Row],[Designation]]&amp;Tableau1[[#This Row],[CL]],Grille_Tarifs_Modulable!$C$2:$C$204&amp;Grille_Tarifs_Modulable!$F$2:$F$204,0)),0)</f>
        <v>4067700013859</v>
      </c>
      <c r="L3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1" s="1">
        <v>102</v>
      </c>
      <c r="O301" s="60">
        <f>Tableau1[[#This Row],[Prix_Unit_HT]]*Tableau1[[#This Row],[Qte_commande]]</f>
        <v>1278.3214769999997</v>
      </c>
      <c r="P301" s="60">
        <f>Tableau1[[#This Row],[Prix_Unit_TTC]]*Tableau1[[#This Row],[Qte_commande]]</f>
        <v>1533.9857723999999</v>
      </c>
      <c r="Q301" s="1">
        <v>102</v>
      </c>
      <c r="R3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102.00000000000001</v>
      </c>
    </row>
    <row r="302" spans="1:18" ht="12.75" x14ac:dyDescent="0.2">
      <c r="A302" s="2">
        <v>42747</v>
      </c>
      <c r="B302" s="1" t="s">
        <v>734</v>
      </c>
      <c r="C302" s="1" t="s">
        <v>225</v>
      </c>
      <c r="F302" s="1" t="s">
        <v>1245</v>
      </c>
      <c r="G302" s="1" t="s">
        <v>227</v>
      </c>
      <c r="H302" s="1" t="s">
        <v>1174</v>
      </c>
      <c r="I302" s="1" t="s">
        <v>1272</v>
      </c>
      <c r="J302" s="59">
        <v>70</v>
      </c>
      <c r="K302" s="85">
        <f t="array" ref="K302">IFERROR(INDEX(Grille_Tarifs_Modulable!$B$2:$B$204,MATCH(Tableau1[[#This Row],[Designation]]&amp;Tableau1[[#This Row],[CL]],Grille_Tarifs_Modulable!$C$2:$C$204&amp;Grille_Tarifs_Modulable!$F$2:$F$204,0)),0)</f>
        <v>4067700013859</v>
      </c>
      <c r="L3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2" s="1">
        <v>48</v>
      </c>
      <c r="O302" s="60">
        <f>Tableau1[[#This Row],[Prix_Unit_HT]]*Tableau1[[#This Row],[Qte_commande]]</f>
        <v>601.56304799999998</v>
      </c>
      <c r="P302" s="60">
        <f>Tableau1[[#This Row],[Prix_Unit_TTC]]*Tableau1[[#This Row],[Qte_commande]]</f>
        <v>721.87565759999995</v>
      </c>
      <c r="Q302" s="1">
        <v>48</v>
      </c>
      <c r="R3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303" spans="1:18" ht="12.75" x14ac:dyDescent="0.2">
      <c r="A303" s="2">
        <v>42751</v>
      </c>
      <c r="B303" s="1" t="s">
        <v>735</v>
      </c>
      <c r="C303" s="1" t="s">
        <v>12</v>
      </c>
      <c r="F303" s="1" t="s">
        <v>1245</v>
      </c>
      <c r="G303" s="1" t="s">
        <v>14</v>
      </c>
      <c r="H303" s="1" t="s">
        <v>1174</v>
      </c>
      <c r="I303" s="1" t="s">
        <v>1272</v>
      </c>
      <c r="J303" s="59">
        <v>70</v>
      </c>
      <c r="K303" s="85">
        <f t="array" ref="K303">IFERROR(INDEX(Grille_Tarifs_Modulable!$B$2:$B$204,MATCH(Tableau1[[#This Row],[Designation]]&amp;Tableau1[[#This Row],[CL]],Grille_Tarifs_Modulable!$C$2:$C$204&amp;Grille_Tarifs_Modulable!$F$2:$F$204,0)),0)</f>
        <v>4067700013859</v>
      </c>
      <c r="L3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3" s="1">
        <v>18</v>
      </c>
      <c r="O303" s="60">
        <f>Tableau1[[#This Row],[Prix_Unit_HT]]*Tableau1[[#This Row],[Qte_commande]]</f>
        <v>225.58614299999996</v>
      </c>
      <c r="P303" s="60">
        <f>Tableau1[[#This Row],[Prix_Unit_TTC]]*Tableau1[[#This Row],[Qte_commande]]</f>
        <v>270.70337159999997</v>
      </c>
      <c r="Q303" s="1">
        <v>18</v>
      </c>
      <c r="R3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304" spans="1:18" ht="12.75" x14ac:dyDescent="0.2">
      <c r="A304" s="2">
        <v>42751</v>
      </c>
      <c r="B304" s="1" t="s">
        <v>735</v>
      </c>
      <c r="C304" s="1" t="s">
        <v>12</v>
      </c>
      <c r="F304" s="1" t="s">
        <v>1245</v>
      </c>
      <c r="G304" s="1" t="s">
        <v>14</v>
      </c>
      <c r="H304" s="1" t="s">
        <v>1211</v>
      </c>
      <c r="I304" s="1" t="s">
        <v>1272</v>
      </c>
      <c r="J304" s="59">
        <v>70</v>
      </c>
      <c r="K304" s="85">
        <f t="array" ref="K304">IFERROR(INDEX(Grille_Tarifs_Modulable!$B$2:$B$204,MATCH(Tableau1[[#This Row],[Designation]]&amp;Tableau1[[#This Row],[CL]],Grille_Tarifs_Modulable!$C$2:$C$204&amp;Grille_Tarifs_Modulable!$F$2:$F$204,0)),0)</f>
        <v>8017450002104</v>
      </c>
      <c r="L3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0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04" s="1">
        <v>6</v>
      </c>
      <c r="O304" s="60">
        <f>Tableau1[[#This Row],[Prix_Unit_HT]]*Tableau1[[#This Row],[Qte_commande]]</f>
        <v>85.598897999999991</v>
      </c>
      <c r="P304" s="60">
        <f>Tableau1[[#This Row],[Prix_Unit_TTC]]*Tableau1[[#This Row],[Qte_commande]]</f>
        <v>102.71867760000001</v>
      </c>
      <c r="Q304" s="1">
        <v>6</v>
      </c>
      <c r="R3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05" spans="1:18" ht="12.75" x14ac:dyDescent="0.2">
      <c r="A305" s="2">
        <v>42751</v>
      </c>
      <c r="B305" s="1" t="s">
        <v>735</v>
      </c>
      <c r="C305" s="1" t="s">
        <v>12</v>
      </c>
      <c r="F305" s="1" t="s">
        <v>1245</v>
      </c>
      <c r="G305" s="1" t="s">
        <v>14</v>
      </c>
      <c r="H305" s="1" t="s">
        <v>1209</v>
      </c>
      <c r="I305" s="1" t="s">
        <v>1272</v>
      </c>
      <c r="J305" s="59">
        <v>70</v>
      </c>
      <c r="K305" s="85">
        <f t="array" ref="K305">IFERROR(INDEX(Grille_Tarifs_Modulable!$B$2:$B$204,MATCH(Tableau1[[#This Row],[Designation]]&amp;Tableau1[[#This Row],[CL]],Grille_Tarifs_Modulable!$C$2:$C$204&amp;Grille_Tarifs_Modulable!$F$2:$F$204,0)),0)</f>
        <v>8002095736606</v>
      </c>
      <c r="L3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305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305" s="1">
        <v>6</v>
      </c>
      <c r="O305" s="60">
        <f>Tableau1[[#This Row],[Prix_Unit_HT]]*Tableau1[[#This Row],[Qte_commande]]</f>
        <v>94.486677600000007</v>
      </c>
      <c r="P305" s="60">
        <f>Tableau1[[#This Row],[Prix_Unit_TTC]]*Tableau1[[#This Row],[Qte_commande]]</f>
        <v>113.38401312000002</v>
      </c>
      <c r="Q305" s="1">
        <v>6</v>
      </c>
      <c r="R3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06" spans="1:18" ht="12.75" x14ac:dyDescent="0.2">
      <c r="A306" s="2">
        <v>42751</v>
      </c>
      <c r="B306" s="1" t="s">
        <v>735</v>
      </c>
      <c r="C306" s="1" t="s">
        <v>12</v>
      </c>
      <c r="F306" s="1" t="s">
        <v>1245</v>
      </c>
      <c r="G306" s="1" t="s">
        <v>14</v>
      </c>
      <c r="H306" s="1" t="s">
        <v>1244</v>
      </c>
      <c r="I306" s="1" t="s">
        <v>1272</v>
      </c>
      <c r="J306" s="59">
        <v>70</v>
      </c>
      <c r="K306" s="85">
        <f t="array" ref="K306">IFERROR(INDEX(Grille_Tarifs_Modulable!$B$2:$B$204,MATCH(Tableau1[[#This Row],[Designation]]&amp;Tableau1[[#This Row],[CL]],Grille_Tarifs_Modulable!$C$2:$C$204&amp;Grille_Tarifs_Modulable!$F$2:$F$204,0)),0)</f>
        <v>8002095100001</v>
      </c>
      <c r="L3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306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306" s="1">
        <v>6</v>
      </c>
      <c r="O306" s="60">
        <f>Tableau1[[#This Row],[Prix_Unit_HT]]*Tableau1[[#This Row],[Qte_commande]]</f>
        <v>96.171863999999999</v>
      </c>
      <c r="P306" s="60">
        <f>Tableau1[[#This Row],[Prix_Unit_TTC]]*Tableau1[[#This Row],[Qte_commande]]</f>
        <v>115.40623679999999</v>
      </c>
      <c r="Q306" s="1">
        <v>6</v>
      </c>
      <c r="R3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07" spans="1:18" ht="12.75" x14ac:dyDescent="0.2">
      <c r="A307" s="2">
        <v>42751</v>
      </c>
      <c r="B307" s="1" t="s">
        <v>735</v>
      </c>
      <c r="C307" s="1" t="s">
        <v>12</v>
      </c>
      <c r="F307" s="1" t="s">
        <v>1245</v>
      </c>
      <c r="G307" s="1" t="s">
        <v>14</v>
      </c>
      <c r="H307" s="1" t="s">
        <v>1293</v>
      </c>
      <c r="I307" s="1" t="s">
        <v>1273</v>
      </c>
      <c r="J307" s="59">
        <v>20</v>
      </c>
      <c r="K307" s="85">
        <f t="array" ref="K307">IFERROR(INDEX(Grille_Tarifs_Modulable!$B$2:$B$204,MATCH(Tableau1[[#This Row],[Designation]]&amp;Tableau1[[#This Row],[CL]],Grille_Tarifs_Modulable!$C$2:$C$204&amp;Grille_Tarifs_Modulable!$F$2:$F$204,0)),0)</f>
        <v>4260310553849</v>
      </c>
      <c r="L3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07" s="1">
        <v>120</v>
      </c>
      <c r="O307" s="60">
        <f>Tableau1[[#This Row],[Prix_Unit_HT]]*Tableau1[[#This Row],[Qte_commande]]</f>
        <v>97.2</v>
      </c>
      <c r="P307" s="60">
        <f>Tableau1[[#This Row],[Prix_Unit_TTC]]*Tableau1[[#This Row],[Qte_commande]]</f>
        <v>102.54600000000001</v>
      </c>
      <c r="Q307" s="1">
        <v>34.29</v>
      </c>
      <c r="R3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308" spans="1:18" ht="12.75" x14ac:dyDescent="0.2">
      <c r="A308" s="2">
        <v>42751</v>
      </c>
      <c r="B308" s="1" t="s">
        <v>735</v>
      </c>
      <c r="C308" s="1" t="s">
        <v>12</v>
      </c>
      <c r="F308" s="1" t="s">
        <v>1245</v>
      </c>
      <c r="G308" s="1" t="s">
        <v>14</v>
      </c>
      <c r="H308" s="1" t="s">
        <v>639</v>
      </c>
      <c r="I308" s="1" t="s">
        <v>1272</v>
      </c>
      <c r="J308" s="59">
        <v>70</v>
      </c>
      <c r="K308" s="85">
        <f t="array" ref="K308">IFERROR(INDEX(Grille_Tarifs_Modulable!$B$2:$B$204,MATCH(Tableau1[[#This Row],[Designation]]&amp;Tableau1[[#This Row],[CL]],Grille_Tarifs_Modulable!$C$2:$C$204&amp;Grille_Tarifs_Modulable!$F$2:$F$204,0)),0)</f>
        <v>0</v>
      </c>
      <c r="L3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8" s="60">
        <f>IF(Tableau1[[#This Row],[Prix_Unit_HT]]=0,0,Tableau1[[#This Row],[Prix_Unit_HT]]+(Tableau1[[#This Row],[Prix_Unit_HT]]*VLOOKUP(Tableau1[[#This Row],[EAN]],Grille_Tarifs_Modulable!$B$10:$Q$204,16,FALSE)))</f>
        <v>0</v>
      </c>
      <c r="N308" s="1">
        <v>12</v>
      </c>
      <c r="O308" s="60">
        <f>Tableau1[[#This Row],[Prix_Unit_HT]]*Tableau1[[#This Row],[Qte_commande]]</f>
        <v>0</v>
      </c>
      <c r="P308" s="60">
        <f>Tableau1[[#This Row],[Prix_Unit_TTC]]*Tableau1[[#This Row],[Qte_commande]]</f>
        <v>0</v>
      </c>
      <c r="Q308" s="1">
        <v>12</v>
      </c>
      <c r="R3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309" spans="1:18" ht="12.75" x14ac:dyDescent="0.2">
      <c r="A309" s="2">
        <v>42751</v>
      </c>
      <c r="B309" s="1" t="s">
        <v>735</v>
      </c>
      <c r="C309" s="1" t="s">
        <v>12</v>
      </c>
      <c r="F309" s="1" t="s">
        <v>1245</v>
      </c>
      <c r="G309" s="1" t="s">
        <v>14</v>
      </c>
      <c r="H309" s="1" t="s">
        <v>923</v>
      </c>
      <c r="I309" s="1" t="s">
        <v>1272</v>
      </c>
      <c r="J309" s="59">
        <v>70</v>
      </c>
      <c r="K309" s="85">
        <f t="array" ref="K309">IFERROR(INDEX(Grille_Tarifs_Modulable!$B$2:$B$204,MATCH(Tableau1[[#This Row],[Designation]]&amp;Tableau1[[#This Row],[CL]],Grille_Tarifs_Modulable!$C$2:$C$204&amp;Grille_Tarifs_Modulable!$F$2:$F$204,0)),0)</f>
        <v>0</v>
      </c>
      <c r="L3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9" s="60">
        <f>IF(Tableau1[[#This Row],[Prix_Unit_HT]]=0,0,Tableau1[[#This Row],[Prix_Unit_HT]]+(Tableau1[[#This Row],[Prix_Unit_HT]]*VLOOKUP(Tableau1[[#This Row],[EAN]],Grille_Tarifs_Modulable!$B$10:$Q$204,16,FALSE)))</f>
        <v>0</v>
      </c>
      <c r="N309" s="1">
        <v>30</v>
      </c>
      <c r="O309" s="60">
        <f>Tableau1[[#This Row],[Prix_Unit_HT]]*Tableau1[[#This Row],[Qte_commande]]</f>
        <v>0</v>
      </c>
      <c r="P309" s="60">
        <f>Tableau1[[#This Row],[Prix_Unit_TTC]]*Tableau1[[#This Row],[Qte_commande]]</f>
        <v>0</v>
      </c>
      <c r="Q309" s="1">
        <v>30</v>
      </c>
      <c r="R3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310" spans="1:18" ht="12.75" x14ac:dyDescent="0.2">
      <c r="A310" s="2">
        <v>42751</v>
      </c>
      <c r="B310" s="1" t="s">
        <v>735</v>
      </c>
      <c r="C310" s="1" t="s">
        <v>12</v>
      </c>
      <c r="F310" s="1" t="s">
        <v>1245</v>
      </c>
      <c r="G310" s="1" t="s">
        <v>14</v>
      </c>
      <c r="H310" s="1" t="s">
        <v>923</v>
      </c>
      <c r="I310" s="1" t="s">
        <v>1272</v>
      </c>
      <c r="J310" s="59">
        <v>70</v>
      </c>
      <c r="K310" s="85">
        <f t="array" ref="K310">IFERROR(INDEX(Grille_Tarifs_Modulable!$B$2:$B$204,MATCH(Tableau1[[#This Row],[Designation]]&amp;Tableau1[[#This Row],[CL]],Grille_Tarifs_Modulable!$C$2:$C$204&amp;Grille_Tarifs_Modulable!$F$2:$F$204,0)),0)</f>
        <v>0</v>
      </c>
      <c r="L3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0" s="60">
        <f>IF(Tableau1[[#This Row],[Prix_Unit_HT]]=0,0,Tableau1[[#This Row],[Prix_Unit_HT]]+(Tableau1[[#This Row],[Prix_Unit_HT]]*VLOOKUP(Tableau1[[#This Row],[EAN]],Grille_Tarifs_Modulable!$B$10:$Q$204,16,FALSE)))</f>
        <v>0</v>
      </c>
      <c r="N310" s="1">
        <v>6</v>
      </c>
      <c r="O310" s="60">
        <f>Tableau1[[#This Row],[Prix_Unit_HT]]*Tableau1[[#This Row],[Qte_commande]]</f>
        <v>0</v>
      </c>
      <c r="P310" s="60">
        <f>Tableau1[[#This Row],[Prix_Unit_TTC]]*Tableau1[[#This Row],[Qte_commande]]</f>
        <v>0</v>
      </c>
      <c r="Q310" s="1">
        <v>6</v>
      </c>
      <c r="R3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11" spans="1:18" ht="12.75" x14ac:dyDescent="0.2">
      <c r="A311" s="2">
        <v>42758</v>
      </c>
      <c r="B311" s="1" t="s">
        <v>749</v>
      </c>
      <c r="C311" s="7" t="s">
        <v>1249</v>
      </c>
      <c r="D311" s="7"/>
      <c r="E311" s="1" t="s">
        <v>1252</v>
      </c>
      <c r="F311" s="1" t="s">
        <v>1162</v>
      </c>
      <c r="G311" s="1" t="s">
        <v>750</v>
      </c>
      <c r="H311" s="1" t="s">
        <v>1174</v>
      </c>
      <c r="I311" s="1" t="s">
        <v>1272</v>
      </c>
      <c r="J311" s="59">
        <v>175</v>
      </c>
      <c r="K311" s="85">
        <f t="array" ref="K311">IFERROR(INDEX(Grille_Tarifs_Modulable!$B$2:$B$204,MATCH(Tableau1[[#This Row],[Designation]]&amp;Tableau1[[#This Row],[CL]],Grille_Tarifs_Modulable!$C$2:$C$204&amp;Grille_Tarifs_Modulable!$F$2:$F$204,0)),0)</f>
        <v>4067700013835</v>
      </c>
      <c r="L3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1" s="1">
        <v>36</v>
      </c>
      <c r="O311" s="60">
        <f>Tableau1[[#This Row],[Prix_Unit_HT]]*Tableau1[[#This Row],[Qte_commande]]</f>
        <v>1161.5907149999998</v>
      </c>
      <c r="P311" s="60">
        <f>Tableau1[[#This Row],[Prix_Unit_TTC]]*Tableau1[[#This Row],[Qte_commande]]</f>
        <v>1393.908858</v>
      </c>
      <c r="Q311" s="1">
        <v>90</v>
      </c>
      <c r="R3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12" spans="1:18" ht="12.75" x14ac:dyDescent="0.2">
      <c r="A312" s="2">
        <v>42759</v>
      </c>
      <c r="B312" s="1" t="s">
        <v>736</v>
      </c>
      <c r="C312" s="1" t="s">
        <v>489</v>
      </c>
      <c r="F312" s="1" t="s">
        <v>1162</v>
      </c>
      <c r="G312" s="1" t="s">
        <v>4</v>
      </c>
      <c r="H312" s="1" t="s">
        <v>1174</v>
      </c>
      <c r="I312" s="1" t="s">
        <v>1272</v>
      </c>
      <c r="J312" s="59">
        <v>70</v>
      </c>
      <c r="K312" s="85">
        <f t="array" ref="K312">IFERROR(INDEX(Grille_Tarifs_Modulable!$B$2:$B$204,MATCH(Tableau1[[#This Row],[Designation]]&amp;Tableau1[[#This Row],[CL]],Grille_Tarifs_Modulable!$C$2:$C$204&amp;Grille_Tarifs_Modulable!$F$2:$F$204,0)),0)</f>
        <v>4067700013859</v>
      </c>
      <c r="L3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31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312" s="1">
        <v>24</v>
      </c>
      <c r="O312" s="60">
        <f>Tableau1[[#This Row],[Prix_Unit_HT]]*Tableau1[[#This Row],[Qte_commande]]</f>
        <v>334.62152399999997</v>
      </c>
      <c r="P312" s="60">
        <f>Tableau1[[#This Row],[Prix_Unit_TTC]]*Tableau1[[#This Row],[Qte_commande]]</f>
        <v>401.54582879999992</v>
      </c>
      <c r="Q312" s="1">
        <v>24</v>
      </c>
      <c r="R3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313" spans="1:18" ht="12.75" x14ac:dyDescent="0.2">
      <c r="A313" s="2">
        <v>42759</v>
      </c>
      <c r="B313" s="1" t="s">
        <v>736</v>
      </c>
      <c r="C313" s="1" t="s">
        <v>489</v>
      </c>
      <c r="F313" s="1" t="s">
        <v>1162</v>
      </c>
      <c r="G313" s="1" t="s">
        <v>4</v>
      </c>
      <c r="H313" s="1" t="s">
        <v>1295</v>
      </c>
      <c r="I313" s="1" t="s">
        <v>1273</v>
      </c>
      <c r="J313" s="59">
        <v>50</v>
      </c>
      <c r="K313" s="85">
        <f t="array" ref="K313">IFERROR(INDEX(Grille_Tarifs_Modulable!$B$2:$B$204,MATCH(Tableau1[[#This Row],[Designation]]&amp;Tableau1[[#This Row],[CL]],Grille_Tarifs_Modulable!$C$2:$C$204&amp;Grille_Tarifs_Modulable!$F$2:$F$204,0)),0)</f>
        <v>4260310553382</v>
      </c>
      <c r="L3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1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13" s="1">
        <v>40</v>
      </c>
      <c r="O313" s="60">
        <f>Tableau1[[#This Row],[Prix_Unit_HT]]*Tableau1[[#This Row],[Qte_commande]]</f>
        <v>44</v>
      </c>
      <c r="P313" s="60">
        <f>Tableau1[[#This Row],[Prix_Unit_TTC]]*Tableau1[[#This Row],[Qte_commande]]</f>
        <v>46.42</v>
      </c>
      <c r="Q313" s="1">
        <v>28.57</v>
      </c>
      <c r="R3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314" spans="1:18" ht="12.75" x14ac:dyDescent="0.2">
      <c r="A314" s="2">
        <v>42774</v>
      </c>
      <c r="B314" s="1" t="s">
        <v>724</v>
      </c>
      <c r="C314" s="1" t="s">
        <v>157</v>
      </c>
      <c r="F314" s="1" t="s">
        <v>1245</v>
      </c>
      <c r="G314" s="1" t="s">
        <v>159</v>
      </c>
      <c r="H314" s="1" t="s">
        <v>1174</v>
      </c>
      <c r="I314" s="1" t="s">
        <v>1272</v>
      </c>
      <c r="J314" s="59">
        <v>100</v>
      </c>
      <c r="K314" s="85">
        <f t="array" ref="K314">IFERROR(INDEX(Grille_Tarifs_Modulable!$B$2:$B$204,MATCH(Tableau1[[#This Row],[Designation]]&amp;Tableau1[[#This Row],[CL]],Grille_Tarifs_Modulable!$C$2:$C$204&amp;Grille_Tarifs_Modulable!$F$2:$F$204,0)),0)</f>
        <v>4067700013842</v>
      </c>
      <c r="L3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1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14" s="1">
        <v>240</v>
      </c>
      <c r="O314" s="60">
        <f>Tableau1[[#This Row],[Prix_Unit_HT]]*Tableau1[[#This Row],[Qte_commande]]</f>
        <v>4104.1931999999997</v>
      </c>
      <c r="P314" s="60">
        <f>Tableau1[[#This Row],[Prix_Unit_TTC]]*Tableau1[[#This Row],[Qte_commande]]</f>
        <v>4925.0318399999996</v>
      </c>
      <c r="Q314" s="1">
        <v>342.86</v>
      </c>
      <c r="R3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315" spans="1:18" ht="12.75" x14ac:dyDescent="0.2">
      <c r="A315" s="2">
        <v>42774</v>
      </c>
      <c r="B315" s="1" t="s">
        <v>724</v>
      </c>
      <c r="C315" s="1" t="s">
        <v>157</v>
      </c>
      <c r="F315" s="1" t="s">
        <v>1245</v>
      </c>
      <c r="G315" s="1" t="s">
        <v>159</v>
      </c>
      <c r="H315" s="1" t="s">
        <v>1186</v>
      </c>
      <c r="I315" s="1" t="s">
        <v>1272</v>
      </c>
      <c r="J315" s="59">
        <v>70</v>
      </c>
      <c r="K315" s="85">
        <f t="array" ref="K315">IFERROR(INDEX(Grille_Tarifs_Modulable!$B$2:$B$204,MATCH(Tableau1[[#This Row],[Designation]]&amp;Tableau1[[#This Row],[CL]],Grille_Tarifs_Modulable!$C$2:$C$204&amp;Grille_Tarifs_Modulable!$F$2:$F$204,0)),0)</f>
        <v>3257150101904</v>
      </c>
      <c r="L3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1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15" s="1">
        <v>1</v>
      </c>
      <c r="O315" s="60">
        <f>Tableau1[[#This Row],[Prix_Unit_HT]]*Tableau1[[#This Row],[Qte_commande]]</f>
        <v>16.346482999999999</v>
      </c>
      <c r="P315" s="60">
        <f>Tableau1[[#This Row],[Prix_Unit_TTC]]*Tableau1[[#This Row],[Qte_commande]]</f>
        <v>19.6157796</v>
      </c>
      <c r="Q315" s="1">
        <v>1</v>
      </c>
      <c r="R3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16" spans="1:18" ht="12.75" x14ac:dyDescent="0.2">
      <c r="A316" s="2">
        <v>42774</v>
      </c>
      <c r="B316" s="1" t="s">
        <v>724</v>
      </c>
      <c r="C316" s="1" t="s">
        <v>157</v>
      </c>
      <c r="F316" s="1" t="s">
        <v>1245</v>
      </c>
      <c r="G316" s="1" t="s">
        <v>159</v>
      </c>
      <c r="H316" s="7" t="s">
        <v>1188</v>
      </c>
      <c r="I316" s="1" t="s">
        <v>1272</v>
      </c>
      <c r="J316" s="59">
        <v>70</v>
      </c>
      <c r="K316" s="85">
        <f t="array" ref="K316">IFERROR(INDEX(Grille_Tarifs_Modulable!$B$2:$B$204,MATCH(Tableau1[[#This Row],[Designation]]&amp;Tableau1[[#This Row],[CL]],Grille_Tarifs_Modulable!$C$2:$C$204&amp;Grille_Tarifs_Modulable!$F$2:$F$204,0)),0)</f>
        <v>3257150100228</v>
      </c>
      <c r="L3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31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316" s="1">
        <v>1</v>
      </c>
      <c r="O316" s="60">
        <f>Tableau1[[#This Row],[Prix_Unit_HT]]*Tableau1[[#This Row],[Qte_commande]]</f>
        <v>19.998643999999999</v>
      </c>
      <c r="P316" s="60">
        <f>Tableau1[[#This Row],[Prix_Unit_TTC]]*Tableau1[[#This Row],[Qte_commande]]</f>
        <v>23.998372799999999</v>
      </c>
      <c r="Q316" s="1">
        <v>1</v>
      </c>
      <c r="R3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17" spans="1:18" ht="12.75" x14ac:dyDescent="0.2">
      <c r="A317" s="2">
        <v>42774</v>
      </c>
      <c r="B317" s="1" t="s">
        <v>724</v>
      </c>
      <c r="C317" s="1" t="s">
        <v>157</v>
      </c>
      <c r="F317" s="1" t="s">
        <v>1245</v>
      </c>
      <c r="G317" s="1" t="s">
        <v>159</v>
      </c>
      <c r="H317" s="1" t="s">
        <v>1187</v>
      </c>
      <c r="I317" s="1" t="s">
        <v>1272</v>
      </c>
      <c r="J317" s="59">
        <v>70</v>
      </c>
      <c r="K317" s="85">
        <f t="array" ref="K317">IFERROR(INDEX(Grille_Tarifs_Modulable!$B$2:$B$204,MATCH(Tableau1[[#This Row],[Designation]]&amp;Tableau1[[#This Row],[CL]],Grille_Tarifs_Modulable!$C$2:$C$204&amp;Grille_Tarifs_Modulable!$F$2:$F$204,0)),0)</f>
        <v>3257150102017</v>
      </c>
      <c r="L3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1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317" s="1">
        <v>1</v>
      </c>
      <c r="O317" s="60">
        <f>Tableau1[[#This Row],[Prix_Unit_HT]]*Tableau1[[#This Row],[Qte_commande]]</f>
        <v>14.694322</v>
      </c>
      <c r="P317" s="60">
        <f>Tableau1[[#This Row],[Prix_Unit_TTC]]*Tableau1[[#This Row],[Qte_commande]]</f>
        <v>17.6331864</v>
      </c>
      <c r="Q317" s="1">
        <v>1</v>
      </c>
      <c r="R3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18" spans="1:18" ht="12.75" x14ac:dyDescent="0.2">
      <c r="A318" s="2">
        <v>42774</v>
      </c>
      <c r="B318" s="1" t="s">
        <v>756</v>
      </c>
      <c r="C318" s="1" t="s">
        <v>70</v>
      </c>
      <c r="F318" s="1" t="s">
        <v>1162</v>
      </c>
      <c r="G318" s="1" t="s">
        <v>20</v>
      </c>
      <c r="H318" s="1" t="s">
        <v>1214</v>
      </c>
      <c r="I318" s="1" t="s">
        <v>1272</v>
      </c>
      <c r="J318" s="59">
        <v>100</v>
      </c>
      <c r="K318" s="85">
        <f t="array" ref="K318">IFERROR(INDEX(Grille_Tarifs_Modulable!$B$2:$B$204,MATCH(Tableau1[[#This Row],[Designation]]&amp;Tableau1[[#This Row],[CL]],Grille_Tarifs_Modulable!$C$2:$C$204&amp;Grille_Tarifs_Modulable!$F$2:$F$204,0)),0)</f>
        <v>0</v>
      </c>
      <c r="L3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8" s="60">
        <f>IF(Tableau1[[#This Row],[Prix_Unit_HT]]=0,0,Tableau1[[#This Row],[Prix_Unit_HT]]+(Tableau1[[#This Row],[Prix_Unit_HT]]*VLOOKUP(Tableau1[[#This Row],[EAN]],Grille_Tarifs_Modulable!$B$10:$Q$204,16,FALSE)))</f>
        <v>0</v>
      </c>
      <c r="N318" s="1">
        <v>48</v>
      </c>
      <c r="O318" s="60">
        <f>Tableau1[[#This Row],[Prix_Unit_HT]]*Tableau1[[#This Row],[Qte_commande]]</f>
        <v>0</v>
      </c>
      <c r="P318" s="60">
        <f>Tableau1[[#This Row],[Prix_Unit_TTC]]*Tableau1[[#This Row],[Qte_commande]]</f>
        <v>0</v>
      </c>
      <c r="Q318" s="1">
        <v>68.569999999999993</v>
      </c>
      <c r="R3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319" spans="1:18" ht="12.75" x14ac:dyDescent="0.2">
      <c r="A319" s="2">
        <v>42775</v>
      </c>
      <c r="B319" s="1" t="s">
        <v>751</v>
      </c>
      <c r="C319" s="1" t="s">
        <v>162</v>
      </c>
      <c r="F319" s="1" t="s">
        <v>1245</v>
      </c>
      <c r="G319" s="1" t="s">
        <v>164</v>
      </c>
      <c r="H319" s="1" t="s">
        <v>1174</v>
      </c>
      <c r="I319" s="1" t="s">
        <v>1272</v>
      </c>
      <c r="J319" s="59">
        <v>175</v>
      </c>
      <c r="K319" s="85">
        <f t="array" ref="K319">IFERROR(INDEX(Grille_Tarifs_Modulable!$B$2:$B$204,MATCH(Tableau1[[#This Row],[Designation]]&amp;Tableau1[[#This Row],[CL]],Grille_Tarifs_Modulable!$C$2:$C$204&amp;Grille_Tarifs_Modulable!$F$2:$F$204,0)),0)</f>
        <v>4067700013835</v>
      </c>
      <c r="L3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1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19" s="1">
        <v>36</v>
      </c>
      <c r="O319" s="60">
        <f>Tableau1[[#This Row],[Prix_Unit_HT]]*Tableau1[[#This Row],[Qte_commande]]</f>
        <v>1040.9907150000001</v>
      </c>
      <c r="P319" s="60">
        <f>Tableau1[[#This Row],[Prix_Unit_TTC]]*Tableau1[[#This Row],[Qte_commande]]</f>
        <v>1249.188858</v>
      </c>
      <c r="Q319" s="1">
        <v>90</v>
      </c>
      <c r="R3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20" spans="1:18" ht="12.75" x14ac:dyDescent="0.2">
      <c r="A320" s="2">
        <v>42780</v>
      </c>
      <c r="B320" s="1" t="s">
        <v>737</v>
      </c>
      <c r="C320" s="1" t="s">
        <v>225</v>
      </c>
      <c r="F320" s="1" t="s">
        <v>1245</v>
      </c>
      <c r="G320" s="1" t="s">
        <v>227</v>
      </c>
      <c r="H320" s="1" t="s">
        <v>1174</v>
      </c>
      <c r="I320" s="1" t="s">
        <v>1272</v>
      </c>
      <c r="J320" s="59">
        <v>70</v>
      </c>
      <c r="K320" s="85">
        <f t="array" ref="K320">IFERROR(INDEX(Grille_Tarifs_Modulable!$B$2:$B$204,MATCH(Tableau1[[#This Row],[Designation]]&amp;Tableau1[[#This Row],[CL]],Grille_Tarifs_Modulable!$C$2:$C$204&amp;Grille_Tarifs_Modulable!$F$2:$F$204,0)),0)</f>
        <v>4067700013859</v>
      </c>
      <c r="L3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20" s="1">
        <v>150</v>
      </c>
      <c r="O320" s="60">
        <f>Tableau1[[#This Row],[Prix_Unit_HT]]*Tableau1[[#This Row],[Qte_commande]]</f>
        <v>1879.8845249999997</v>
      </c>
      <c r="P320" s="60">
        <f>Tableau1[[#This Row],[Prix_Unit_TTC]]*Tableau1[[#This Row],[Qte_commande]]</f>
        <v>2255.8614299999999</v>
      </c>
      <c r="Q320" s="1">
        <v>150</v>
      </c>
      <c r="R3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321" spans="1:18" ht="12.75" x14ac:dyDescent="0.2">
      <c r="A321" s="2">
        <v>42786</v>
      </c>
      <c r="B321" s="1" t="s">
        <v>934</v>
      </c>
      <c r="C321" s="1" t="s">
        <v>935</v>
      </c>
      <c r="F321" s="1" t="s">
        <v>1162</v>
      </c>
      <c r="G321" s="1" t="s">
        <v>20</v>
      </c>
      <c r="H321" s="7" t="s">
        <v>1291</v>
      </c>
      <c r="I321" s="7" t="s">
        <v>1273</v>
      </c>
      <c r="J321" s="59">
        <v>20</v>
      </c>
      <c r="K321" s="85">
        <f t="array" ref="K321">IFERROR(INDEX(Grille_Tarifs_Modulable!$B$2:$B$204,MATCH(Tableau1[[#This Row],[Designation]]&amp;Tableau1[[#This Row],[CL]],Grille_Tarifs_Modulable!$C$2:$C$204&amp;Grille_Tarifs_Modulable!$F$2:$F$204,0)),0)</f>
        <v>4260310550305</v>
      </c>
      <c r="L3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21" s="1">
        <v>72</v>
      </c>
      <c r="O321" s="60">
        <f>Tableau1[[#This Row],[Prix_Unit_HT]]*Tableau1[[#This Row],[Qte_commande]]</f>
        <v>64.08</v>
      </c>
      <c r="P321" s="60">
        <f>Tableau1[[#This Row],[Prix_Unit_TTC]]*Tableau1[[#This Row],[Qte_commande]]</f>
        <v>67.604399999999998</v>
      </c>
      <c r="Q321" s="1">
        <v>20.57</v>
      </c>
      <c r="R3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322" spans="1:18" ht="12.75" x14ac:dyDescent="0.2">
      <c r="A322" s="2">
        <v>42786</v>
      </c>
      <c r="B322" s="1" t="s">
        <v>934</v>
      </c>
      <c r="C322" s="1" t="s">
        <v>935</v>
      </c>
      <c r="F322" s="1" t="s">
        <v>1162</v>
      </c>
      <c r="G322" s="1" t="s">
        <v>20</v>
      </c>
      <c r="H322" s="1" t="s">
        <v>1295</v>
      </c>
      <c r="I322" s="1" t="s">
        <v>1273</v>
      </c>
      <c r="J322" s="59">
        <v>50</v>
      </c>
      <c r="K322" s="85">
        <f t="array" ref="K322">IFERROR(INDEX(Grille_Tarifs_Modulable!$B$2:$B$204,MATCH(Tableau1[[#This Row],[Designation]]&amp;Tableau1[[#This Row],[CL]],Grille_Tarifs_Modulable!$C$2:$C$204&amp;Grille_Tarifs_Modulable!$F$2:$F$204,0)),0)</f>
        <v>4260310553382</v>
      </c>
      <c r="L3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2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22" s="1">
        <v>60</v>
      </c>
      <c r="O322" s="60">
        <f>Tableau1[[#This Row],[Prix_Unit_HT]]*Tableau1[[#This Row],[Qte_commande]]</f>
        <v>66</v>
      </c>
      <c r="P322" s="60">
        <f>Tableau1[[#This Row],[Prix_Unit_TTC]]*Tableau1[[#This Row],[Qte_commande]]</f>
        <v>69.63000000000001</v>
      </c>
      <c r="Q322" s="1">
        <v>42.86</v>
      </c>
      <c r="R3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323" spans="1:18" ht="12.75" x14ac:dyDescent="0.2">
      <c r="A323" s="2">
        <v>42787</v>
      </c>
      <c r="B323" s="1" t="s">
        <v>748</v>
      </c>
      <c r="C323" s="1" t="s">
        <v>94</v>
      </c>
      <c r="F323" s="1" t="s">
        <v>1245</v>
      </c>
      <c r="G323" s="1" t="s">
        <v>96</v>
      </c>
      <c r="H323" s="7" t="s">
        <v>1292</v>
      </c>
      <c r="I323" s="7" t="s">
        <v>1273</v>
      </c>
      <c r="J323" s="59">
        <v>20</v>
      </c>
      <c r="K323" s="85">
        <f t="array" ref="K323">IFERROR(INDEX(Grille_Tarifs_Modulable!$B$2:$B$204,MATCH(Tableau1[[#This Row],[Designation]]&amp;Tableau1[[#This Row],[CL]],Grille_Tarifs_Modulable!$C$2:$C$204&amp;Grille_Tarifs_Modulable!$F$2:$F$204,0)),0)</f>
        <v>4260310552941</v>
      </c>
      <c r="L3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3" s="1">
        <v>24</v>
      </c>
      <c r="O323" s="60">
        <f>Tableau1[[#This Row],[Prix_Unit_HT]]*Tableau1[[#This Row],[Qte_commande]]</f>
        <v>19.440000000000001</v>
      </c>
      <c r="P323" s="60">
        <f>Tableau1[[#This Row],[Prix_Unit_TTC]]*Tableau1[[#This Row],[Qte_commande]]</f>
        <v>20.5092</v>
      </c>
      <c r="Q323" s="1">
        <v>6.86</v>
      </c>
      <c r="R3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24" spans="1:18" ht="12.75" x14ac:dyDescent="0.2">
      <c r="A324" s="2">
        <v>42787</v>
      </c>
      <c r="B324" s="1" t="s">
        <v>748</v>
      </c>
      <c r="C324" s="1" t="s">
        <v>94</v>
      </c>
      <c r="F324" s="1" t="s">
        <v>1245</v>
      </c>
      <c r="G324" s="1" t="s">
        <v>96</v>
      </c>
      <c r="H324" s="7" t="s">
        <v>1292</v>
      </c>
      <c r="I324" s="7" t="s">
        <v>1273</v>
      </c>
      <c r="J324" s="59">
        <v>20</v>
      </c>
      <c r="K324" s="85">
        <f t="array" ref="K324">IFERROR(INDEX(Grille_Tarifs_Modulable!$B$2:$B$204,MATCH(Tableau1[[#This Row],[Designation]]&amp;Tableau1[[#This Row],[CL]],Grille_Tarifs_Modulable!$C$2:$C$204&amp;Grille_Tarifs_Modulable!$F$2:$F$204,0)),0)</f>
        <v>4260310552941</v>
      </c>
      <c r="L3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4" s="1">
        <v>24</v>
      </c>
      <c r="O324" s="60">
        <f>Tableau1[[#This Row],[Prix_Unit_HT]]*Tableau1[[#This Row],[Qte_commande]]</f>
        <v>19.440000000000001</v>
      </c>
      <c r="P324" s="60">
        <f>Tableau1[[#This Row],[Prix_Unit_TTC]]*Tableau1[[#This Row],[Qte_commande]]</f>
        <v>20.5092</v>
      </c>
      <c r="Q324" s="1">
        <v>6.86</v>
      </c>
      <c r="R3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25" spans="1:18" ht="12.75" x14ac:dyDescent="0.2">
      <c r="A325" s="2">
        <v>42787</v>
      </c>
      <c r="B325" s="1" t="s">
        <v>748</v>
      </c>
      <c r="C325" s="1" t="s">
        <v>94</v>
      </c>
      <c r="F325" s="1" t="s">
        <v>1245</v>
      </c>
      <c r="G325" s="1" t="s">
        <v>96</v>
      </c>
      <c r="H325" s="1" t="s">
        <v>1242</v>
      </c>
      <c r="I325" s="7" t="s">
        <v>1272</v>
      </c>
      <c r="J325" s="59">
        <v>70</v>
      </c>
      <c r="K325" s="85">
        <f t="array" ref="K325">IFERROR(INDEX(Grille_Tarifs_Modulable!$B$2:$B$204,MATCH(Tableau1[[#This Row],[Designation]]&amp;Tableau1[[#This Row],[CL]],Grille_Tarifs_Modulable!$C$2:$C$204&amp;Grille_Tarifs_Modulable!$F$2:$F$204,0)),0)</f>
        <v>4055800060200</v>
      </c>
      <c r="L3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2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25" s="1">
        <v>6</v>
      </c>
      <c r="O325" s="60">
        <f>Tableau1[[#This Row],[Prix_Unit_HT]]*Tableau1[[#This Row],[Qte_commande]]</f>
        <v>104.45186400000001</v>
      </c>
      <c r="P325" s="60">
        <f>Tableau1[[#This Row],[Prix_Unit_TTC]]*Tableau1[[#This Row],[Qte_commande]]</f>
        <v>125.34223680000001</v>
      </c>
      <c r="Q325" s="1">
        <v>6</v>
      </c>
      <c r="R3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26" spans="1:18" ht="12.75" x14ac:dyDescent="0.2">
      <c r="A326" s="2">
        <v>42787</v>
      </c>
      <c r="B326" s="1" t="s">
        <v>748</v>
      </c>
      <c r="C326" s="1" t="s">
        <v>94</v>
      </c>
      <c r="F326" s="1" t="s">
        <v>1245</v>
      </c>
      <c r="G326" s="1" t="s">
        <v>96</v>
      </c>
      <c r="H326" s="7" t="s">
        <v>1294</v>
      </c>
      <c r="I326" s="7" t="s">
        <v>1273</v>
      </c>
      <c r="J326" s="59">
        <v>20</v>
      </c>
      <c r="K326" s="85">
        <f t="array" ref="K326">IFERROR(INDEX(Grille_Tarifs_Modulable!$B$2:$B$204,MATCH(Tableau1[[#This Row],[Designation]]&amp;Tableau1[[#This Row],[CL]],Grille_Tarifs_Modulable!$C$2:$C$204&amp;Grille_Tarifs_Modulable!$F$2:$F$204,0)),0)</f>
        <v>4260310553863</v>
      </c>
      <c r="L3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6" s="1">
        <v>48</v>
      </c>
      <c r="O326" s="60">
        <f>Tableau1[[#This Row],[Prix_Unit_HT]]*Tableau1[[#This Row],[Qte_commande]]</f>
        <v>38.880000000000003</v>
      </c>
      <c r="P326" s="60">
        <f>Tableau1[[#This Row],[Prix_Unit_TTC]]*Tableau1[[#This Row],[Qte_commande]]</f>
        <v>41.0184</v>
      </c>
      <c r="Q326" s="1">
        <v>13.71</v>
      </c>
      <c r="R3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327" spans="1:18" ht="12.75" x14ac:dyDescent="0.2">
      <c r="A327" s="2">
        <v>42787</v>
      </c>
      <c r="B327" s="1" t="s">
        <v>779</v>
      </c>
      <c r="C327" s="1" t="s">
        <v>157</v>
      </c>
      <c r="F327" s="1" t="s">
        <v>1245</v>
      </c>
      <c r="G327" s="1" t="s">
        <v>159</v>
      </c>
      <c r="H327" s="7" t="s">
        <v>1294</v>
      </c>
      <c r="I327" s="7" t="s">
        <v>1273</v>
      </c>
      <c r="J327" s="59">
        <v>20</v>
      </c>
      <c r="K327" s="85">
        <f t="array" ref="K327">IFERROR(INDEX(Grille_Tarifs_Modulable!$B$2:$B$204,MATCH(Tableau1[[#This Row],[Designation]]&amp;Tableau1[[#This Row],[CL]],Grille_Tarifs_Modulable!$C$2:$C$204&amp;Grille_Tarifs_Modulable!$F$2:$F$204,0)),0)</f>
        <v>4260310553863</v>
      </c>
      <c r="L3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7" s="1">
        <v>24</v>
      </c>
      <c r="O327" s="60">
        <f>Tableau1[[#This Row],[Prix_Unit_HT]]*Tableau1[[#This Row],[Qte_commande]]</f>
        <v>19.440000000000001</v>
      </c>
      <c r="P327" s="60">
        <f>Tableau1[[#This Row],[Prix_Unit_TTC]]*Tableau1[[#This Row],[Qte_commande]]</f>
        <v>20.5092</v>
      </c>
      <c r="Q327" s="1">
        <v>6.86</v>
      </c>
      <c r="R3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28" spans="1:18" ht="12.75" x14ac:dyDescent="0.2">
      <c r="A328" s="2">
        <v>42787</v>
      </c>
      <c r="B328" s="1" t="s">
        <v>748</v>
      </c>
      <c r="C328" s="1" t="s">
        <v>94</v>
      </c>
      <c r="F328" s="1" t="s">
        <v>1245</v>
      </c>
      <c r="G328" s="1" t="s">
        <v>96</v>
      </c>
      <c r="H328" s="1" t="s">
        <v>1289</v>
      </c>
      <c r="I328" s="1" t="s">
        <v>1273</v>
      </c>
      <c r="J328" s="59">
        <v>20</v>
      </c>
      <c r="K328" s="85">
        <f t="array" ref="K328">IFERROR(INDEX(Grille_Tarifs_Modulable!$B$2:$B$204,MATCH(Tableau1[[#This Row],[Designation]]&amp;Tableau1[[#This Row],[CL]],Grille_Tarifs_Modulable!$C$2:$C$204&amp;Grille_Tarifs_Modulable!$F$2:$F$204,0)),0)</f>
        <v>4260310553832</v>
      </c>
      <c r="L3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8" s="1">
        <v>48</v>
      </c>
      <c r="O328" s="60">
        <f>Tableau1[[#This Row],[Prix_Unit_HT]]*Tableau1[[#This Row],[Qte_commande]]</f>
        <v>38.880000000000003</v>
      </c>
      <c r="P328" s="60">
        <f>Tableau1[[#This Row],[Prix_Unit_TTC]]*Tableau1[[#This Row],[Qte_commande]]</f>
        <v>41.0184</v>
      </c>
      <c r="Q328" s="1">
        <v>13.71</v>
      </c>
      <c r="R3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329" spans="1:18" ht="12.75" x14ac:dyDescent="0.2">
      <c r="A329" s="2">
        <v>42787</v>
      </c>
      <c r="B329" s="1" t="s">
        <v>779</v>
      </c>
      <c r="C329" s="1" t="s">
        <v>157</v>
      </c>
      <c r="F329" s="1" t="s">
        <v>1245</v>
      </c>
      <c r="G329" s="1" t="s">
        <v>159</v>
      </c>
      <c r="H329" s="1" t="s">
        <v>1289</v>
      </c>
      <c r="I329" s="1" t="s">
        <v>1273</v>
      </c>
      <c r="J329" s="59">
        <v>20</v>
      </c>
      <c r="K329" s="85">
        <f t="array" ref="K329">IFERROR(INDEX(Grille_Tarifs_Modulable!$B$2:$B$204,MATCH(Tableau1[[#This Row],[Designation]]&amp;Tableau1[[#This Row],[CL]],Grille_Tarifs_Modulable!$C$2:$C$204&amp;Grille_Tarifs_Modulable!$F$2:$F$204,0)),0)</f>
        <v>4260310553832</v>
      </c>
      <c r="L3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9" s="1">
        <v>24</v>
      </c>
      <c r="O329" s="60">
        <f>Tableau1[[#This Row],[Prix_Unit_HT]]*Tableau1[[#This Row],[Qte_commande]]</f>
        <v>19.440000000000001</v>
      </c>
      <c r="P329" s="60">
        <f>Tableau1[[#This Row],[Prix_Unit_TTC]]*Tableau1[[#This Row],[Qte_commande]]</f>
        <v>20.5092</v>
      </c>
      <c r="Q329" s="1">
        <v>6.86</v>
      </c>
      <c r="R3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30" spans="1:18" ht="12.75" x14ac:dyDescent="0.2">
      <c r="A330" s="2">
        <v>42787</v>
      </c>
      <c r="B330" s="1" t="s">
        <v>748</v>
      </c>
      <c r="C330" s="1" t="s">
        <v>94</v>
      </c>
      <c r="F330" s="1" t="s">
        <v>1245</v>
      </c>
      <c r="G330" s="1" t="s">
        <v>96</v>
      </c>
      <c r="H330" s="1" t="s">
        <v>1174</v>
      </c>
      <c r="I330" s="1" t="s">
        <v>1272</v>
      </c>
      <c r="J330" s="59">
        <v>100</v>
      </c>
      <c r="K330" s="85">
        <f t="array" ref="K330">IFERROR(INDEX(Grille_Tarifs_Modulable!$B$2:$B$204,MATCH(Tableau1[[#This Row],[Designation]]&amp;Tableau1[[#This Row],[CL]],Grille_Tarifs_Modulable!$C$2:$C$204&amp;Grille_Tarifs_Modulable!$F$2:$F$204,0)),0)</f>
        <v>4067700013842</v>
      </c>
      <c r="L3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0" s="1">
        <v>6</v>
      </c>
      <c r="O330" s="60">
        <f>Tableau1[[#This Row],[Prix_Unit_HT]]*Tableau1[[#This Row],[Qte_commande]]</f>
        <v>102.60482999999999</v>
      </c>
      <c r="P330" s="60">
        <f>Tableau1[[#This Row],[Prix_Unit_TTC]]*Tableau1[[#This Row],[Qte_commande]]</f>
        <v>123.12579599999998</v>
      </c>
      <c r="Q330" s="1">
        <v>8.57</v>
      </c>
      <c r="R3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31" spans="1:18" ht="12.75" x14ac:dyDescent="0.2">
      <c r="A331" s="2">
        <v>42787</v>
      </c>
      <c r="B331" s="1" t="s">
        <v>779</v>
      </c>
      <c r="C331" s="1" t="s">
        <v>157</v>
      </c>
      <c r="F331" s="1" t="s">
        <v>1245</v>
      </c>
      <c r="G331" s="1" t="s">
        <v>159</v>
      </c>
      <c r="H331" s="1" t="s">
        <v>1174</v>
      </c>
      <c r="I331" s="1" t="s">
        <v>1272</v>
      </c>
      <c r="J331" s="59">
        <v>100</v>
      </c>
      <c r="K331" s="85">
        <f t="array" ref="K331">IFERROR(INDEX(Grille_Tarifs_Modulable!$B$2:$B$204,MATCH(Tableau1[[#This Row],[Designation]]&amp;Tableau1[[#This Row],[CL]],Grille_Tarifs_Modulable!$C$2:$C$204&amp;Grille_Tarifs_Modulable!$F$2:$F$204,0)),0)</f>
        <v>4067700013842</v>
      </c>
      <c r="L3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1" s="1">
        <v>90</v>
      </c>
      <c r="O331" s="60">
        <f>Tableau1[[#This Row],[Prix_Unit_HT]]*Tableau1[[#This Row],[Qte_commande]]</f>
        <v>1539.0724499999999</v>
      </c>
      <c r="P331" s="60">
        <f>Tableau1[[#This Row],[Prix_Unit_TTC]]*Tableau1[[#This Row],[Qte_commande]]</f>
        <v>1846.8869399999999</v>
      </c>
      <c r="Q331" s="1">
        <v>128.57</v>
      </c>
      <c r="R3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332" spans="1:18" ht="12.75" x14ac:dyDescent="0.2">
      <c r="A332" s="2">
        <v>42787</v>
      </c>
      <c r="B332" s="1" t="s">
        <v>748</v>
      </c>
      <c r="C332" s="1" t="s">
        <v>94</v>
      </c>
      <c r="F332" s="1" t="s">
        <v>1245</v>
      </c>
      <c r="G332" s="1" t="s">
        <v>96</v>
      </c>
      <c r="H332" s="1" t="s">
        <v>1295</v>
      </c>
      <c r="I332" s="1" t="s">
        <v>1273</v>
      </c>
      <c r="J332" s="59">
        <v>50</v>
      </c>
      <c r="K332" s="85">
        <f t="array" ref="K332">IFERROR(INDEX(Grille_Tarifs_Modulable!$B$2:$B$204,MATCH(Tableau1[[#This Row],[Designation]]&amp;Tableau1[[#This Row],[CL]],Grille_Tarifs_Modulable!$C$2:$C$204&amp;Grille_Tarifs_Modulable!$F$2:$F$204,0)),0)</f>
        <v>4260310553382</v>
      </c>
      <c r="L3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2" s="1">
        <v>60</v>
      </c>
      <c r="O332" s="60">
        <f>Tableau1[[#This Row],[Prix_Unit_HT]]*Tableau1[[#This Row],[Qte_commande]]</f>
        <v>60</v>
      </c>
      <c r="P332" s="60">
        <f>Tableau1[[#This Row],[Prix_Unit_TTC]]*Tableau1[[#This Row],[Qte_commande]]</f>
        <v>63.3</v>
      </c>
      <c r="Q332" s="1">
        <v>42.86</v>
      </c>
      <c r="R3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333" spans="1:18" ht="12.75" x14ac:dyDescent="0.2">
      <c r="A333" s="2">
        <v>42787</v>
      </c>
      <c r="B333" s="1" t="s">
        <v>748</v>
      </c>
      <c r="C333" s="1" t="s">
        <v>94</v>
      </c>
      <c r="F333" s="1" t="s">
        <v>1245</v>
      </c>
      <c r="G333" s="1" t="s">
        <v>96</v>
      </c>
      <c r="H333" s="1" t="s">
        <v>1295</v>
      </c>
      <c r="I333" s="1" t="s">
        <v>1273</v>
      </c>
      <c r="J333" s="59">
        <v>50</v>
      </c>
      <c r="K333" s="85">
        <f t="array" ref="K333">IFERROR(INDEX(Grille_Tarifs_Modulable!$B$2:$B$204,MATCH(Tableau1[[#This Row],[Designation]]&amp;Tableau1[[#This Row],[CL]],Grille_Tarifs_Modulable!$C$2:$C$204&amp;Grille_Tarifs_Modulable!$F$2:$F$204,0)),0)</f>
        <v>4260310553382</v>
      </c>
      <c r="L3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3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3" s="1">
        <v>20</v>
      </c>
      <c r="O333" s="60">
        <f>Tableau1[[#This Row],[Prix_Unit_HT]]*Tableau1[[#This Row],[Qte_commande]]</f>
        <v>20</v>
      </c>
      <c r="P333" s="60">
        <f>Tableau1[[#This Row],[Prix_Unit_TTC]]*Tableau1[[#This Row],[Qte_commande]]</f>
        <v>21.099999999999998</v>
      </c>
      <c r="Q333" s="1">
        <v>14.29</v>
      </c>
      <c r="R3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334" spans="1:18" ht="12.75" x14ac:dyDescent="0.2">
      <c r="A334" s="2">
        <v>42787</v>
      </c>
      <c r="B334" s="1" t="s">
        <v>779</v>
      </c>
      <c r="C334" s="1" t="s">
        <v>157</v>
      </c>
      <c r="F334" s="1" t="s">
        <v>1245</v>
      </c>
      <c r="G334" s="1" t="s">
        <v>159</v>
      </c>
      <c r="H334" s="1" t="s">
        <v>1295</v>
      </c>
      <c r="I334" s="1" t="s">
        <v>1273</v>
      </c>
      <c r="J334" s="59">
        <v>50</v>
      </c>
      <c r="K334" s="85">
        <f t="array" ref="K334">IFERROR(INDEX(Grille_Tarifs_Modulable!$B$2:$B$204,MATCH(Tableau1[[#This Row],[Designation]]&amp;Tableau1[[#This Row],[CL]],Grille_Tarifs_Modulable!$C$2:$C$204&amp;Grille_Tarifs_Modulable!$F$2:$F$204,0)),0)</f>
        <v>4260310553382</v>
      </c>
      <c r="L3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4" s="1">
        <v>200</v>
      </c>
      <c r="O334" s="60">
        <f>Tableau1[[#This Row],[Prix_Unit_HT]]*Tableau1[[#This Row],[Qte_commande]]</f>
        <v>200</v>
      </c>
      <c r="P334" s="60">
        <f>Tableau1[[#This Row],[Prix_Unit_TTC]]*Tableau1[[#This Row],[Qte_commande]]</f>
        <v>211</v>
      </c>
      <c r="Q334" s="1">
        <v>142.86000000000001</v>
      </c>
      <c r="R3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335" spans="1:18" ht="12.75" x14ac:dyDescent="0.2">
      <c r="A335" s="2">
        <v>42787</v>
      </c>
      <c r="B335" s="1" t="s">
        <v>779</v>
      </c>
      <c r="C335" s="1" t="s">
        <v>157</v>
      </c>
      <c r="F335" s="1" t="s">
        <v>1245</v>
      </c>
      <c r="G335" s="1" t="s">
        <v>159</v>
      </c>
      <c r="H335" s="7" t="s">
        <v>1192</v>
      </c>
      <c r="I335" s="1" t="s">
        <v>1272</v>
      </c>
      <c r="J335" s="59">
        <v>70</v>
      </c>
      <c r="K335" s="85">
        <f t="array" ref="K335">IFERROR(INDEX(Grille_Tarifs_Modulable!$B$2:$B$204,MATCH(Tableau1[[#This Row],[Designation]]&amp;Tableau1[[#This Row],[CL]],Grille_Tarifs_Modulable!$C$2:$C$204&amp;Grille_Tarifs_Modulable!$F$2:$F$204,0)),0)</f>
        <v>3257150100167</v>
      </c>
      <c r="L3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335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335" s="1">
        <v>6</v>
      </c>
      <c r="O335" s="60">
        <f>Tableau1[[#This Row],[Prix_Unit_HT]]*Tableau1[[#This Row],[Qte_commande]]</f>
        <v>165.71186400000002</v>
      </c>
      <c r="P335" s="60">
        <f>Tableau1[[#This Row],[Prix_Unit_TTC]]*Tableau1[[#This Row],[Qte_commande]]</f>
        <v>198.85423680000002</v>
      </c>
      <c r="Q335" s="1">
        <v>6</v>
      </c>
      <c r="R3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36" spans="1:18" ht="12.75" x14ac:dyDescent="0.2">
      <c r="A336" s="2">
        <v>42787</v>
      </c>
      <c r="B336" s="1" t="s">
        <v>748</v>
      </c>
      <c r="C336" s="1" t="s">
        <v>94</v>
      </c>
      <c r="F336" s="1" t="s">
        <v>1245</v>
      </c>
      <c r="G336" s="1" t="s">
        <v>96</v>
      </c>
      <c r="H336" s="1" t="s">
        <v>1221</v>
      </c>
      <c r="I336" s="1" t="s">
        <v>1272</v>
      </c>
      <c r="J336" s="59">
        <v>50</v>
      </c>
      <c r="K336" s="85">
        <f t="array" ref="K336">IFERROR(INDEX(Grille_Tarifs_Modulable!$B$2:$B$204,MATCH(Tableau1[[#This Row],[Designation]]&amp;Tableau1[[#This Row],[CL]],Grille_Tarifs_Modulable!$C$2:$C$204&amp;Grille_Tarifs_Modulable!$F$2:$F$204,0)),0)</f>
        <v>4260270192645</v>
      </c>
      <c r="L3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6" s="1">
        <v>6</v>
      </c>
      <c r="O336" s="60">
        <f>Tableau1[[#This Row],[Prix_Unit_HT]]*Tableau1[[#This Row],[Qte_commande]]</f>
        <v>151.155036</v>
      </c>
      <c r="P336" s="60">
        <f>Tableau1[[#This Row],[Prix_Unit_TTC]]*Tableau1[[#This Row],[Qte_commande]]</f>
        <v>181.38604320000002</v>
      </c>
      <c r="Q336" s="1">
        <v>4.29</v>
      </c>
      <c r="R3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37" spans="1:18" ht="12.75" x14ac:dyDescent="0.2">
      <c r="A337" s="2">
        <v>42787</v>
      </c>
      <c r="B337" s="1" t="s">
        <v>779</v>
      </c>
      <c r="C337" s="1" t="s">
        <v>157</v>
      </c>
      <c r="F337" s="1" t="s">
        <v>1245</v>
      </c>
      <c r="G337" s="1" t="s">
        <v>159</v>
      </c>
      <c r="H337" s="1" t="s">
        <v>1221</v>
      </c>
      <c r="I337" s="1" t="s">
        <v>1272</v>
      </c>
      <c r="J337" s="59">
        <v>50</v>
      </c>
      <c r="K337" s="85">
        <f t="array" ref="K337">IFERROR(INDEX(Grille_Tarifs_Modulable!$B$2:$B$204,MATCH(Tableau1[[#This Row],[Designation]]&amp;Tableau1[[#This Row],[CL]],Grille_Tarifs_Modulable!$C$2:$C$204&amp;Grille_Tarifs_Modulable!$F$2:$F$204,0)),0)</f>
        <v>4260270192645</v>
      </c>
      <c r="L3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7" s="1">
        <v>6</v>
      </c>
      <c r="O337" s="60">
        <f>Tableau1[[#This Row],[Prix_Unit_HT]]*Tableau1[[#This Row],[Qte_commande]]</f>
        <v>151.155036</v>
      </c>
      <c r="P337" s="60">
        <f>Tableau1[[#This Row],[Prix_Unit_TTC]]*Tableau1[[#This Row],[Qte_commande]]</f>
        <v>181.38604320000002</v>
      </c>
      <c r="Q337" s="1">
        <v>4.29</v>
      </c>
      <c r="R3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38" spans="1:18" ht="12.75" x14ac:dyDescent="0.2">
      <c r="A338" s="2">
        <v>42787</v>
      </c>
      <c r="B338" s="1" t="s">
        <v>748</v>
      </c>
      <c r="C338" s="1" t="s">
        <v>94</v>
      </c>
      <c r="F338" s="1" t="s">
        <v>1245</v>
      </c>
      <c r="G338" s="1" t="s">
        <v>96</v>
      </c>
      <c r="H338" s="1" t="s">
        <v>1216</v>
      </c>
      <c r="I338" s="1" t="s">
        <v>1272</v>
      </c>
      <c r="J338" s="59">
        <v>100</v>
      </c>
      <c r="K338" s="85">
        <f t="array" ref="K338">IFERROR(INDEX(Grille_Tarifs_Modulable!$B$2:$B$204,MATCH(Tableau1[[#This Row],[Designation]]&amp;Tableau1[[#This Row],[CL]],Grille_Tarifs_Modulable!$C$2:$C$204&amp;Grille_Tarifs_Modulable!$F$2:$F$204,0)),0)</f>
        <v>3257150410167</v>
      </c>
      <c r="L3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3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38" s="1">
        <v>6</v>
      </c>
      <c r="O338" s="60">
        <f>Tableau1[[#This Row],[Prix_Unit_HT]]*Tableau1[[#This Row],[Qte_commande]]</f>
        <v>94.673243999999997</v>
      </c>
      <c r="P338" s="60">
        <f>Tableau1[[#This Row],[Prix_Unit_TTC]]*Tableau1[[#This Row],[Qte_commande]]</f>
        <v>113.6078928</v>
      </c>
      <c r="Q338" s="1">
        <v>8.57</v>
      </c>
      <c r="R3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39" spans="1:18" ht="12.75" x14ac:dyDescent="0.2">
      <c r="A339" s="2">
        <v>42787</v>
      </c>
      <c r="B339" s="1" t="s">
        <v>757</v>
      </c>
      <c r="C339" s="1" t="s">
        <v>6</v>
      </c>
      <c r="F339" s="1" t="s">
        <v>1245</v>
      </c>
      <c r="G339" s="1" t="s">
        <v>8</v>
      </c>
      <c r="H339" s="1" t="s">
        <v>1214</v>
      </c>
      <c r="I339" s="1" t="s">
        <v>1272</v>
      </c>
      <c r="J339" s="59">
        <v>100</v>
      </c>
      <c r="K339" s="85">
        <f t="array" ref="K339">IFERROR(INDEX(Grille_Tarifs_Modulable!$B$2:$B$204,MATCH(Tableau1[[#This Row],[Designation]]&amp;Tableau1[[#This Row],[CL]],Grille_Tarifs_Modulable!$C$2:$C$204&amp;Grille_Tarifs_Modulable!$F$2:$F$204,0)),0)</f>
        <v>0</v>
      </c>
      <c r="L3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9" s="60">
        <f>IF(Tableau1[[#This Row],[Prix_Unit_HT]]=0,0,Tableau1[[#This Row],[Prix_Unit_HT]]+(Tableau1[[#This Row],[Prix_Unit_HT]]*VLOOKUP(Tableau1[[#This Row],[EAN]],Grille_Tarifs_Modulable!$B$10:$Q$204,16,FALSE)))</f>
        <v>0</v>
      </c>
      <c r="N339" s="1">
        <v>36</v>
      </c>
      <c r="O339" s="60">
        <f>Tableau1[[#This Row],[Prix_Unit_HT]]*Tableau1[[#This Row],[Qte_commande]]</f>
        <v>0</v>
      </c>
      <c r="P339" s="60">
        <f>Tableau1[[#This Row],[Prix_Unit_TTC]]*Tableau1[[#This Row],[Qte_commande]]</f>
        <v>0</v>
      </c>
      <c r="Q339" s="1">
        <v>51.43</v>
      </c>
      <c r="R3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340" spans="1:18" ht="12.75" x14ac:dyDescent="0.2">
      <c r="A340" s="2">
        <v>42787</v>
      </c>
      <c r="B340" s="1" t="s">
        <v>748</v>
      </c>
      <c r="C340" s="1" t="s">
        <v>94</v>
      </c>
      <c r="F340" s="1" t="s">
        <v>1245</v>
      </c>
      <c r="G340" s="1" t="s">
        <v>96</v>
      </c>
      <c r="H340" s="1" t="s">
        <v>1293</v>
      </c>
      <c r="I340" s="1" t="s">
        <v>1273</v>
      </c>
      <c r="J340" s="59">
        <v>20</v>
      </c>
      <c r="K340" s="85">
        <f t="array" ref="K340">IFERROR(INDEX(Grille_Tarifs_Modulable!$B$2:$B$204,MATCH(Tableau1[[#This Row],[Designation]]&amp;Tableau1[[#This Row],[CL]],Grille_Tarifs_Modulable!$C$2:$C$204&amp;Grille_Tarifs_Modulable!$F$2:$F$204,0)),0)</f>
        <v>4260310553849</v>
      </c>
      <c r="L3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0" s="1">
        <v>24</v>
      </c>
      <c r="O340" s="60">
        <f>Tableau1[[#This Row],[Prix_Unit_HT]]*Tableau1[[#This Row],[Qte_commande]]</f>
        <v>19.440000000000001</v>
      </c>
      <c r="P340" s="60">
        <f>Tableau1[[#This Row],[Prix_Unit_TTC]]*Tableau1[[#This Row],[Qte_commande]]</f>
        <v>20.5092</v>
      </c>
      <c r="Q340" s="1">
        <v>6.86</v>
      </c>
      <c r="R3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41" spans="1:18" ht="12.75" x14ac:dyDescent="0.2">
      <c r="A341" s="2">
        <v>42787</v>
      </c>
      <c r="B341" s="1" t="s">
        <v>779</v>
      </c>
      <c r="C341" s="1" t="s">
        <v>157</v>
      </c>
      <c r="F341" s="1" t="s">
        <v>1245</v>
      </c>
      <c r="G341" s="1" t="s">
        <v>159</v>
      </c>
      <c r="H341" s="1" t="s">
        <v>1288</v>
      </c>
      <c r="I341" s="1" t="s">
        <v>1273</v>
      </c>
      <c r="J341" s="59">
        <v>20</v>
      </c>
      <c r="K341" s="85">
        <f t="array" ref="K341">IFERROR(INDEX(Grille_Tarifs_Modulable!$B$2:$B$204,MATCH(Tableau1[[#This Row],[Designation]]&amp;Tableau1[[#This Row],[CL]],Grille_Tarifs_Modulable!$C$2:$C$204&amp;Grille_Tarifs_Modulable!$F$2:$F$204,0)),0)</f>
        <v>4260310553818</v>
      </c>
      <c r="L3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1" s="1">
        <v>24</v>
      </c>
      <c r="O341" s="60">
        <f>Tableau1[[#This Row],[Prix_Unit_HT]]*Tableau1[[#This Row],[Qte_commande]]</f>
        <v>19.440000000000001</v>
      </c>
      <c r="P341" s="60">
        <f>Tableau1[[#This Row],[Prix_Unit_TTC]]*Tableau1[[#This Row],[Qte_commande]]</f>
        <v>20.5092</v>
      </c>
      <c r="Q341" s="1">
        <v>6.86</v>
      </c>
      <c r="R3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42" spans="1:18" ht="12.75" x14ac:dyDescent="0.2">
      <c r="A342" s="2">
        <v>42787</v>
      </c>
      <c r="B342" s="1" t="s">
        <v>779</v>
      </c>
      <c r="C342" s="1" t="s">
        <v>157</v>
      </c>
      <c r="F342" s="1" t="s">
        <v>1245</v>
      </c>
      <c r="G342" s="1" t="s">
        <v>159</v>
      </c>
      <c r="H342" s="1" t="s">
        <v>1301</v>
      </c>
      <c r="I342" s="1" t="s">
        <v>1272</v>
      </c>
      <c r="J342" s="59">
        <v>70</v>
      </c>
      <c r="K342" s="85">
        <f t="array" ref="K342">IFERROR(INDEX(Grille_Tarifs_Modulable!$B$2:$B$204,MATCH(Tableau1[[#This Row],[Designation]]&amp;Tableau1[[#This Row],[CL]],Grille_Tarifs_Modulable!$C$2:$C$204&amp;Grille_Tarifs_Modulable!$F$2:$F$204,0)),0)</f>
        <v>0</v>
      </c>
      <c r="L3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2" s="60">
        <f>IF(Tableau1[[#This Row],[Prix_Unit_HT]]=0,0,Tableau1[[#This Row],[Prix_Unit_HT]]+(Tableau1[[#This Row],[Prix_Unit_HT]]*VLOOKUP(Tableau1[[#This Row],[EAN]],Grille_Tarifs_Modulable!$B$10:$Q$204,16,FALSE)))</f>
        <v>0</v>
      </c>
      <c r="N342" s="1">
        <v>6</v>
      </c>
      <c r="O342" s="60">
        <f>Tableau1[[#This Row],[Prix_Unit_HT]]*Tableau1[[#This Row],[Qte_commande]]</f>
        <v>0</v>
      </c>
      <c r="P342" s="60">
        <f>Tableau1[[#This Row],[Prix_Unit_TTC]]*Tableau1[[#This Row],[Qte_commande]]</f>
        <v>0</v>
      </c>
      <c r="Q342" s="1">
        <v>6</v>
      </c>
      <c r="R3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43" spans="1:18" ht="12.75" x14ac:dyDescent="0.2">
      <c r="A343" s="2">
        <v>42787</v>
      </c>
      <c r="B343" s="1" t="s">
        <v>757</v>
      </c>
      <c r="C343" s="1" t="s">
        <v>6</v>
      </c>
      <c r="F343" s="1" t="s">
        <v>1245</v>
      </c>
      <c r="G343" s="1" t="s">
        <v>8</v>
      </c>
      <c r="H343" s="1" t="s">
        <v>923</v>
      </c>
      <c r="I343" s="1" t="s">
        <v>1272</v>
      </c>
      <c r="J343" s="59">
        <v>70</v>
      </c>
      <c r="K343" s="85">
        <f t="array" ref="K343">IFERROR(INDEX(Grille_Tarifs_Modulable!$B$2:$B$204,MATCH(Tableau1[[#This Row],[Designation]]&amp;Tableau1[[#This Row],[CL]],Grille_Tarifs_Modulable!$C$2:$C$204&amp;Grille_Tarifs_Modulable!$F$2:$F$204,0)),0)</f>
        <v>0</v>
      </c>
      <c r="L3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3" s="60">
        <f>IF(Tableau1[[#This Row],[Prix_Unit_HT]]=0,0,Tableau1[[#This Row],[Prix_Unit_HT]]+(Tableau1[[#This Row],[Prix_Unit_HT]]*VLOOKUP(Tableau1[[#This Row],[EAN]],Grille_Tarifs_Modulable!$B$10:$Q$204,16,FALSE)))</f>
        <v>0</v>
      </c>
      <c r="N343" s="1">
        <v>6</v>
      </c>
      <c r="O343" s="60">
        <f>Tableau1[[#This Row],[Prix_Unit_HT]]*Tableau1[[#This Row],[Qte_commande]]</f>
        <v>0</v>
      </c>
      <c r="P343" s="60">
        <f>Tableau1[[#This Row],[Prix_Unit_TTC]]*Tableau1[[#This Row],[Qte_commande]]</f>
        <v>0</v>
      </c>
      <c r="Q343" s="1">
        <v>6</v>
      </c>
      <c r="R3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44" spans="1:18" ht="12.75" x14ac:dyDescent="0.2">
      <c r="A344" s="2">
        <v>42788</v>
      </c>
      <c r="B344" s="1" t="s">
        <v>920</v>
      </c>
      <c r="C344" s="1" t="s">
        <v>61</v>
      </c>
      <c r="F344" s="1" t="s">
        <v>1245</v>
      </c>
      <c r="G344" s="1" t="s">
        <v>63</v>
      </c>
      <c r="H344" s="1" t="s">
        <v>1301</v>
      </c>
      <c r="I344" s="1" t="s">
        <v>1272</v>
      </c>
      <c r="J344" s="59">
        <v>70</v>
      </c>
      <c r="K344" s="85">
        <f t="array" ref="K344">IFERROR(INDEX(Grille_Tarifs_Modulable!$B$2:$B$204,MATCH(Tableau1[[#This Row],[Designation]]&amp;Tableau1[[#This Row],[CL]],Grille_Tarifs_Modulable!$C$2:$C$204&amp;Grille_Tarifs_Modulable!$F$2:$F$204,0)),0)</f>
        <v>0</v>
      </c>
      <c r="L3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4" s="60">
        <f>IF(Tableau1[[#This Row],[Prix_Unit_HT]]=0,0,Tableau1[[#This Row],[Prix_Unit_HT]]+(Tableau1[[#This Row],[Prix_Unit_HT]]*VLOOKUP(Tableau1[[#This Row],[EAN]],Grille_Tarifs_Modulable!$B$10:$Q$204,16,FALSE)))</f>
        <v>0</v>
      </c>
      <c r="N344" s="1">
        <v>60</v>
      </c>
      <c r="O344" s="60">
        <f>Tableau1[[#This Row],[Prix_Unit_HT]]*Tableau1[[#This Row],[Qte_commande]]</f>
        <v>0</v>
      </c>
      <c r="P344" s="60">
        <f>Tableau1[[#This Row],[Prix_Unit_TTC]]*Tableau1[[#This Row],[Qte_commande]]</f>
        <v>0</v>
      </c>
      <c r="Q344" s="1">
        <v>60</v>
      </c>
      <c r="R3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345" spans="1:18" ht="12.75" x14ac:dyDescent="0.2">
      <c r="A345" s="2">
        <v>42788</v>
      </c>
      <c r="B345" s="1" t="s">
        <v>920</v>
      </c>
      <c r="C345" s="1" t="s">
        <v>61</v>
      </c>
      <c r="F345" s="1" t="s">
        <v>1245</v>
      </c>
      <c r="G345" s="1" t="s">
        <v>63</v>
      </c>
      <c r="H345" s="1" t="s">
        <v>1301</v>
      </c>
      <c r="I345" s="1" t="s">
        <v>1272</v>
      </c>
      <c r="J345" s="59">
        <v>100</v>
      </c>
      <c r="K345" s="85">
        <f t="array" ref="K345">IFERROR(INDEX(Grille_Tarifs_Modulable!$B$2:$B$204,MATCH(Tableau1[[#This Row],[Designation]]&amp;Tableau1[[#This Row],[CL]],Grille_Tarifs_Modulable!$C$2:$C$204&amp;Grille_Tarifs_Modulable!$F$2:$F$204,0)),0)</f>
        <v>4603514006849</v>
      </c>
      <c r="L3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345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345" s="1">
        <v>60</v>
      </c>
      <c r="O345" s="60">
        <f>Tableau1[[#This Row],[Prix_Unit_HT]]*Tableau1[[#This Row],[Qte_commande]]</f>
        <v>1042.2552000000001</v>
      </c>
      <c r="P345" s="60">
        <f>Tableau1[[#This Row],[Prix_Unit_TTC]]*Tableau1[[#This Row],[Qte_commande]]</f>
        <v>1250.7062400000002</v>
      </c>
      <c r="Q345" s="1">
        <v>85.71</v>
      </c>
      <c r="R3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346" spans="1:18" ht="12.75" x14ac:dyDescent="0.2">
      <c r="A346" s="2">
        <v>42793</v>
      </c>
      <c r="B346" s="1" t="s">
        <v>729</v>
      </c>
      <c r="C346" s="1" t="s">
        <v>730</v>
      </c>
      <c r="G346" s="1" t="s">
        <v>731</v>
      </c>
      <c r="H346" s="1" t="s">
        <v>732</v>
      </c>
      <c r="I346" s="7" t="s">
        <v>1272</v>
      </c>
      <c r="J346" s="59">
        <v>70</v>
      </c>
      <c r="K346" s="85">
        <f t="array" ref="K346">IFERROR(INDEX(Grille_Tarifs_Modulable!$B$2:$B$204,MATCH(Tableau1[[#This Row],[Designation]]&amp;Tableau1[[#This Row],[CL]],Grille_Tarifs_Modulable!$C$2:$C$204&amp;Grille_Tarifs_Modulable!$F$2:$F$204,0)),0)</f>
        <v>0</v>
      </c>
      <c r="L3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6" s="60">
        <f>IF(Tableau1[[#This Row],[Prix_Unit_HT]]=0,0,Tableau1[[#This Row],[Prix_Unit_HT]]+(Tableau1[[#This Row],[Prix_Unit_HT]]*VLOOKUP(Tableau1[[#This Row],[EAN]],Grille_Tarifs_Modulable!$B$10:$Q$204,16,FALSE)))</f>
        <v>0</v>
      </c>
      <c r="N346" s="1">
        <v>12</v>
      </c>
      <c r="O346" s="60">
        <f>Tableau1[[#This Row],[Prix_Unit_HT]]*Tableau1[[#This Row],[Qte_commande]]</f>
        <v>0</v>
      </c>
      <c r="P346" s="60">
        <f>Tableau1[[#This Row],[Prix_Unit_TTC]]*Tableau1[[#This Row],[Qte_commande]]</f>
        <v>0</v>
      </c>
      <c r="Q346" s="1">
        <v>12</v>
      </c>
      <c r="R3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347" spans="1:18" ht="12.75" x14ac:dyDescent="0.2">
      <c r="A347" s="2">
        <v>42793</v>
      </c>
      <c r="B347" s="1" t="s">
        <v>729</v>
      </c>
      <c r="C347" s="7" t="s">
        <v>1250</v>
      </c>
      <c r="D347" s="7"/>
      <c r="E347" s="1" t="s">
        <v>1251</v>
      </c>
      <c r="G347" s="1" t="s">
        <v>731</v>
      </c>
      <c r="H347" s="1" t="s">
        <v>777</v>
      </c>
      <c r="I347" s="1" t="s">
        <v>1272</v>
      </c>
      <c r="J347" s="59">
        <v>75</v>
      </c>
      <c r="K347" s="85">
        <f t="array" ref="K347">IFERROR(INDEX(Grille_Tarifs_Modulable!$B$2:$B$204,MATCH(Tableau1[[#This Row],[Designation]]&amp;Tableau1[[#This Row],[CL]],Grille_Tarifs_Modulable!$C$2:$C$204&amp;Grille_Tarifs_Modulable!$F$2:$F$204,0)),0)</f>
        <v>0</v>
      </c>
      <c r="L3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7" s="60">
        <f>IF(Tableau1[[#This Row],[Prix_Unit_HT]]=0,0,Tableau1[[#This Row],[Prix_Unit_HT]]+(Tableau1[[#This Row],[Prix_Unit_HT]]*VLOOKUP(Tableau1[[#This Row],[EAN]],Grille_Tarifs_Modulable!$B$10:$Q$204,16,FALSE)))</f>
        <v>0</v>
      </c>
      <c r="N347" s="1">
        <v>6</v>
      </c>
      <c r="O347" s="60">
        <f>Tableau1[[#This Row],[Prix_Unit_HT]]*Tableau1[[#This Row],[Qte_commande]]</f>
        <v>0</v>
      </c>
      <c r="P347" s="60">
        <f>Tableau1[[#This Row],[Prix_Unit_TTC]]*Tableau1[[#This Row],[Qte_commande]]</f>
        <v>0</v>
      </c>
      <c r="Q347" s="1">
        <v>6.43</v>
      </c>
      <c r="R3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348" spans="1:18" ht="12.75" x14ac:dyDescent="0.2">
      <c r="A348" s="2">
        <v>42793</v>
      </c>
      <c r="B348" s="1" t="s">
        <v>729</v>
      </c>
      <c r="C348" s="7" t="s">
        <v>1250</v>
      </c>
      <c r="D348" s="7"/>
      <c r="E348" s="1" t="s">
        <v>1251</v>
      </c>
      <c r="G348" s="1" t="s">
        <v>731</v>
      </c>
      <c r="H348" s="1" t="s">
        <v>778</v>
      </c>
      <c r="I348" s="1" t="s">
        <v>1272</v>
      </c>
      <c r="J348" s="59">
        <v>75</v>
      </c>
      <c r="K348" s="85">
        <f t="array" ref="K348">IFERROR(INDEX(Grille_Tarifs_Modulable!$B$2:$B$204,MATCH(Tableau1[[#This Row],[Designation]]&amp;Tableau1[[#This Row],[CL]],Grille_Tarifs_Modulable!$C$2:$C$204&amp;Grille_Tarifs_Modulable!$F$2:$F$204,0)),0)</f>
        <v>0</v>
      </c>
      <c r="L3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8" s="60">
        <f>IF(Tableau1[[#This Row],[Prix_Unit_HT]]=0,0,Tableau1[[#This Row],[Prix_Unit_HT]]+(Tableau1[[#This Row],[Prix_Unit_HT]]*VLOOKUP(Tableau1[[#This Row],[EAN]],Grille_Tarifs_Modulable!$B$10:$Q$204,16,FALSE)))</f>
        <v>0</v>
      </c>
      <c r="N348" s="1">
        <v>6</v>
      </c>
      <c r="O348" s="60">
        <f>Tableau1[[#This Row],[Prix_Unit_HT]]*Tableau1[[#This Row],[Qte_commande]]</f>
        <v>0</v>
      </c>
      <c r="P348" s="60">
        <f>Tableau1[[#This Row],[Prix_Unit_TTC]]*Tableau1[[#This Row],[Qte_commande]]</f>
        <v>0</v>
      </c>
      <c r="Q348" s="1">
        <v>6.43</v>
      </c>
      <c r="R3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349" spans="1:18" ht="12.75" x14ac:dyDescent="0.2">
      <c r="A349" s="2">
        <v>42793</v>
      </c>
      <c r="B349" s="1" t="s">
        <v>729</v>
      </c>
      <c r="C349" s="7" t="s">
        <v>1250</v>
      </c>
      <c r="D349" s="7"/>
      <c r="E349" s="1" t="s">
        <v>1251</v>
      </c>
      <c r="G349" s="1" t="s">
        <v>731</v>
      </c>
      <c r="H349" s="1" t="s">
        <v>778</v>
      </c>
      <c r="I349" s="1" t="s">
        <v>1272</v>
      </c>
      <c r="J349" s="59">
        <v>75</v>
      </c>
      <c r="K349" s="85">
        <f t="array" ref="K349">IFERROR(INDEX(Grille_Tarifs_Modulable!$B$2:$B$204,MATCH(Tableau1[[#This Row],[Designation]]&amp;Tableau1[[#This Row],[CL]],Grille_Tarifs_Modulable!$C$2:$C$204&amp;Grille_Tarifs_Modulable!$F$2:$F$204,0)),0)</f>
        <v>0</v>
      </c>
      <c r="L3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9" s="60">
        <f>IF(Tableau1[[#This Row],[Prix_Unit_HT]]=0,0,Tableau1[[#This Row],[Prix_Unit_HT]]+(Tableau1[[#This Row],[Prix_Unit_HT]]*VLOOKUP(Tableau1[[#This Row],[EAN]],Grille_Tarifs_Modulable!$B$10:$Q$204,16,FALSE)))</f>
        <v>0</v>
      </c>
      <c r="N349" s="1">
        <v>36</v>
      </c>
      <c r="O349" s="60">
        <f>Tableau1[[#This Row],[Prix_Unit_HT]]*Tableau1[[#This Row],[Qte_commande]]</f>
        <v>0</v>
      </c>
      <c r="P349" s="60">
        <f>Tableau1[[#This Row],[Prix_Unit_TTC]]*Tableau1[[#This Row],[Qte_commande]]</f>
        <v>0</v>
      </c>
      <c r="Q349" s="1">
        <v>38.57</v>
      </c>
      <c r="R3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38.571428571428577</v>
      </c>
    </row>
    <row r="350" spans="1:18" ht="12.75" x14ac:dyDescent="0.2">
      <c r="A350" s="2">
        <v>42794</v>
      </c>
      <c r="B350" s="1" t="s">
        <v>912</v>
      </c>
      <c r="C350" s="1" t="s">
        <v>913</v>
      </c>
      <c r="E350" s="1" t="s">
        <v>1247</v>
      </c>
      <c r="F350" s="1" t="s">
        <v>1162</v>
      </c>
      <c r="G350" s="1" t="s">
        <v>11</v>
      </c>
      <c r="H350" s="1" t="s">
        <v>1299</v>
      </c>
      <c r="I350" s="7" t="s">
        <v>1274</v>
      </c>
      <c r="J350" s="123">
        <v>6</v>
      </c>
      <c r="K350" s="85">
        <f t="array" ref="K350">IFERROR(INDEX(Grille_Tarifs_Modulable!$B$2:$B$204,MATCH(Tableau1[[#This Row],[Designation]]&amp;Tableau1[[#This Row],[CL]],Grille_Tarifs_Modulable!$C$2:$C$204&amp;Grille_Tarifs_Modulable!$F$2:$F$204,0)),0)</f>
        <v>125</v>
      </c>
      <c r="L3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0" s="60">
        <f>IF(Tableau1[[#This Row],[Prix_Unit_HT]]=0,0,Tableau1[[#This Row],[Prix_Unit_HT]]+(Tableau1[[#This Row],[Prix_Unit_HT]]*VLOOKUP(Tableau1[[#This Row],[EAN]],Grille_Tarifs_Modulable!$B$10:$Q$204,16,FALSE)))</f>
        <v>166.8</v>
      </c>
      <c r="N350" s="1">
        <v>1</v>
      </c>
      <c r="O350" s="60">
        <f>Tableau1[[#This Row],[Prix_Unit_HT]]*Tableau1[[#This Row],[Qte_commande]]</f>
        <v>139</v>
      </c>
      <c r="P350" s="60">
        <f>Tableau1[[#This Row],[Prix_Unit_TTC]]*Tableau1[[#This Row],[Qte_commande]]</f>
        <v>166.8</v>
      </c>
      <c r="Q350" s="1">
        <v>1</v>
      </c>
      <c r="R3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51" spans="1:18" ht="12.75" x14ac:dyDescent="0.2">
      <c r="A351" s="2">
        <v>42794</v>
      </c>
      <c r="B351" s="1" t="s">
        <v>939</v>
      </c>
      <c r="C351" s="1" t="s">
        <v>489</v>
      </c>
      <c r="F351" s="1" t="s">
        <v>1162</v>
      </c>
      <c r="G351" s="1" t="s">
        <v>4</v>
      </c>
      <c r="H351" s="1" t="s">
        <v>1298</v>
      </c>
      <c r="I351" s="1" t="s">
        <v>1274</v>
      </c>
      <c r="J351" s="85">
        <v>4</v>
      </c>
      <c r="K351" s="85">
        <f t="array" ref="K351">IFERROR(INDEX(Grille_Tarifs_Modulable!$B$2:$B$204,MATCH(Tableau1[[#This Row],[Designation]]&amp;Tableau1[[#This Row],[CL]],Grille_Tarifs_Modulable!$C$2:$C$204&amp;Grille_Tarifs_Modulable!$F$2:$F$204,0)),0)</f>
        <v>123</v>
      </c>
      <c r="L3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1" s="60">
        <f>IF(Tableau1[[#This Row],[Prix_Unit_HT]]=0,0,Tableau1[[#This Row],[Prix_Unit_HT]]+(Tableau1[[#This Row],[Prix_Unit_HT]]*VLOOKUP(Tableau1[[#This Row],[EAN]],Grille_Tarifs_Modulable!$B$10:$Q$204,16,FALSE)))</f>
        <v>166.8</v>
      </c>
      <c r="N351" s="1">
        <v>1</v>
      </c>
      <c r="O351" s="60">
        <f>Tableau1[[#This Row],[Prix_Unit_HT]]*Tableau1[[#This Row],[Qte_commande]]</f>
        <v>139</v>
      </c>
      <c r="P351" s="60">
        <f>Tableau1[[#This Row],[Prix_Unit_TTC]]*Tableau1[[#This Row],[Qte_commande]]</f>
        <v>166.8</v>
      </c>
      <c r="Q351" s="1">
        <v>1</v>
      </c>
      <c r="R3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52" spans="1:18" ht="12.75" x14ac:dyDescent="0.2">
      <c r="A352" s="2">
        <v>42796</v>
      </c>
      <c r="B352" s="1" t="s">
        <v>739</v>
      </c>
      <c r="C352" s="1" t="s">
        <v>12</v>
      </c>
      <c r="F352" s="1" t="s">
        <v>1245</v>
      </c>
      <c r="G352" s="1" t="s">
        <v>14</v>
      </c>
      <c r="H352" s="7" t="s">
        <v>1291</v>
      </c>
      <c r="I352" s="7" t="s">
        <v>1273</v>
      </c>
      <c r="J352" s="59">
        <v>20</v>
      </c>
      <c r="K352" s="85">
        <f t="array" ref="K352">IFERROR(INDEX(Grille_Tarifs_Modulable!$B$2:$B$204,MATCH(Tableau1[[#This Row],[Designation]]&amp;Tableau1[[#This Row],[CL]],Grille_Tarifs_Modulable!$C$2:$C$204&amp;Grille_Tarifs_Modulable!$F$2:$F$204,0)),0)</f>
        <v>4260310550305</v>
      </c>
      <c r="L3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2" s="1">
        <v>24</v>
      </c>
      <c r="O352" s="60">
        <f>Tableau1[[#This Row],[Prix_Unit_HT]]*Tableau1[[#This Row],[Qte_commande]]</f>
        <v>19.440000000000001</v>
      </c>
      <c r="P352" s="60">
        <f>Tableau1[[#This Row],[Prix_Unit_TTC]]*Tableau1[[#This Row],[Qte_commande]]</f>
        <v>20.5092</v>
      </c>
      <c r="Q352" s="1">
        <v>6.86</v>
      </c>
      <c r="R3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3" spans="1:18" ht="12.75" x14ac:dyDescent="0.2">
      <c r="A353" s="2">
        <v>42796</v>
      </c>
      <c r="B353" s="1" t="s">
        <v>739</v>
      </c>
      <c r="C353" s="1" t="s">
        <v>12</v>
      </c>
      <c r="F353" s="1" t="s">
        <v>1245</v>
      </c>
      <c r="G353" s="1" t="s">
        <v>14</v>
      </c>
      <c r="H353" s="7" t="s">
        <v>1292</v>
      </c>
      <c r="I353" s="7" t="s">
        <v>1273</v>
      </c>
      <c r="J353" s="59">
        <v>20</v>
      </c>
      <c r="K353" s="85">
        <f t="array" ref="K353">IFERROR(INDEX(Grille_Tarifs_Modulable!$B$2:$B$204,MATCH(Tableau1[[#This Row],[Designation]]&amp;Tableau1[[#This Row],[CL]],Grille_Tarifs_Modulable!$C$2:$C$204&amp;Grille_Tarifs_Modulable!$F$2:$F$204,0)),0)</f>
        <v>4260310552941</v>
      </c>
      <c r="L3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3" s="1">
        <v>24</v>
      </c>
      <c r="O353" s="60">
        <f>Tableau1[[#This Row],[Prix_Unit_HT]]*Tableau1[[#This Row],[Qte_commande]]</f>
        <v>19.440000000000001</v>
      </c>
      <c r="P353" s="60">
        <f>Tableau1[[#This Row],[Prix_Unit_TTC]]*Tableau1[[#This Row],[Qte_commande]]</f>
        <v>20.5092</v>
      </c>
      <c r="Q353" s="1">
        <v>6.86</v>
      </c>
      <c r="R3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4" spans="1:18" ht="12.75" x14ac:dyDescent="0.2">
      <c r="A354" s="2">
        <v>42796</v>
      </c>
      <c r="B354" s="1" t="s">
        <v>739</v>
      </c>
      <c r="C354" s="1" t="s">
        <v>12</v>
      </c>
      <c r="F354" s="1" t="s">
        <v>1245</v>
      </c>
      <c r="G354" s="1" t="s">
        <v>14</v>
      </c>
      <c r="H354" s="7" t="s">
        <v>1294</v>
      </c>
      <c r="I354" s="7" t="s">
        <v>1273</v>
      </c>
      <c r="J354" s="59">
        <v>20</v>
      </c>
      <c r="K354" s="85">
        <f t="array" ref="K354">IFERROR(INDEX(Grille_Tarifs_Modulable!$B$2:$B$204,MATCH(Tableau1[[#This Row],[Designation]]&amp;Tableau1[[#This Row],[CL]],Grille_Tarifs_Modulable!$C$2:$C$204&amp;Grille_Tarifs_Modulable!$F$2:$F$204,0)),0)</f>
        <v>4260310553863</v>
      </c>
      <c r="L3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4" s="1">
        <v>24</v>
      </c>
      <c r="O354" s="60">
        <f>Tableau1[[#This Row],[Prix_Unit_HT]]*Tableau1[[#This Row],[Qte_commande]]</f>
        <v>19.440000000000001</v>
      </c>
      <c r="P354" s="60">
        <f>Tableau1[[#This Row],[Prix_Unit_TTC]]*Tableau1[[#This Row],[Qte_commande]]</f>
        <v>20.5092</v>
      </c>
      <c r="Q354" s="1">
        <v>6.86</v>
      </c>
      <c r="R3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5" spans="1:18" ht="12.75" x14ac:dyDescent="0.2">
      <c r="A355" s="2">
        <v>42796</v>
      </c>
      <c r="B355" s="1" t="s">
        <v>739</v>
      </c>
      <c r="C355" s="1" t="s">
        <v>12</v>
      </c>
      <c r="F355" s="1" t="s">
        <v>1245</v>
      </c>
      <c r="G355" s="1" t="s">
        <v>14</v>
      </c>
      <c r="H355" s="1" t="s">
        <v>1289</v>
      </c>
      <c r="I355" s="1" t="s">
        <v>1273</v>
      </c>
      <c r="J355" s="59">
        <v>20</v>
      </c>
      <c r="K355" s="85">
        <f t="array" ref="K355">IFERROR(INDEX(Grille_Tarifs_Modulable!$B$2:$B$204,MATCH(Tableau1[[#This Row],[Designation]]&amp;Tableau1[[#This Row],[CL]],Grille_Tarifs_Modulable!$C$2:$C$204&amp;Grille_Tarifs_Modulable!$F$2:$F$204,0)),0)</f>
        <v>4260310553832</v>
      </c>
      <c r="L3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5" s="1">
        <v>24</v>
      </c>
      <c r="O355" s="60">
        <f>Tableau1[[#This Row],[Prix_Unit_HT]]*Tableau1[[#This Row],[Qte_commande]]</f>
        <v>19.440000000000001</v>
      </c>
      <c r="P355" s="60">
        <f>Tableau1[[#This Row],[Prix_Unit_TTC]]*Tableau1[[#This Row],[Qte_commande]]</f>
        <v>20.5092</v>
      </c>
      <c r="Q355" s="1">
        <v>6.86</v>
      </c>
      <c r="R3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56" spans="1:18" ht="12.75" x14ac:dyDescent="0.2">
      <c r="A356" s="2">
        <v>42796</v>
      </c>
      <c r="B356" s="1" t="s">
        <v>739</v>
      </c>
      <c r="C356" s="1" t="s">
        <v>12</v>
      </c>
      <c r="F356" s="1" t="s">
        <v>1245</v>
      </c>
      <c r="G356" s="1" t="s">
        <v>14</v>
      </c>
      <c r="H356" s="1" t="s">
        <v>1174</v>
      </c>
      <c r="I356" s="1" t="s">
        <v>1272</v>
      </c>
      <c r="J356" s="59">
        <v>70</v>
      </c>
      <c r="K356" s="85">
        <f t="array" ref="K356">IFERROR(INDEX(Grille_Tarifs_Modulable!$B$2:$B$204,MATCH(Tableau1[[#This Row],[Designation]]&amp;Tableau1[[#This Row],[CL]],Grille_Tarifs_Modulable!$C$2:$C$204&amp;Grille_Tarifs_Modulable!$F$2:$F$204,0)),0)</f>
        <v>4067700013859</v>
      </c>
      <c r="L3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56" s="1">
        <v>18</v>
      </c>
      <c r="O356" s="60">
        <f>Tableau1[[#This Row],[Prix_Unit_HT]]*Tableau1[[#This Row],[Qte_commande]]</f>
        <v>225.58614299999996</v>
      </c>
      <c r="P356" s="60">
        <f>Tableau1[[#This Row],[Prix_Unit_TTC]]*Tableau1[[#This Row],[Qte_commande]]</f>
        <v>270.70337159999997</v>
      </c>
      <c r="Q356" s="1">
        <v>18</v>
      </c>
      <c r="R3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357" spans="1:18" ht="12.75" x14ac:dyDescent="0.2">
      <c r="A357" s="2">
        <v>42796</v>
      </c>
      <c r="B357" s="1" t="s">
        <v>739</v>
      </c>
      <c r="C357" s="1" t="s">
        <v>12</v>
      </c>
      <c r="F357" s="1" t="s">
        <v>1245</v>
      </c>
      <c r="G357" s="1" t="s">
        <v>14</v>
      </c>
      <c r="H357" s="1" t="s">
        <v>1186</v>
      </c>
      <c r="I357" s="1" t="s">
        <v>1272</v>
      </c>
      <c r="J357" s="59">
        <v>70</v>
      </c>
      <c r="K357" s="85">
        <f t="array" ref="K357">IFERROR(INDEX(Grille_Tarifs_Modulable!$B$2:$B$204,MATCH(Tableau1[[#This Row],[Designation]]&amp;Tableau1[[#This Row],[CL]],Grille_Tarifs_Modulable!$C$2:$C$204&amp;Grille_Tarifs_Modulable!$F$2:$F$204,0)),0)</f>
        <v>3257150101904</v>
      </c>
      <c r="L3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5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57" s="1">
        <v>6</v>
      </c>
      <c r="O357" s="60">
        <f>Tableau1[[#This Row],[Prix_Unit_HT]]*Tableau1[[#This Row],[Qte_commande]]</f>
        <v>98.078897999999995</v>
      </c>
      <c r="P357" s="60">
        <f>Tableau1[[#This Row],[Prix_Unit_TTC]]*Tableau1[[#This Row],[Qte_commande]]</f>
        <v>117.69467760000001</v>
      </c>
      <c r="Q357" s="1">
        <v>6</v>
      </c>
      <c r="R3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58" spans="1:18" ht="12.75" x14ac:dyDescent="0.2">
      <c r="A358" s="2">
        <v>42796</v>
      </c>
      <c r="B358" s="1" t="s">
        <v>739</v>
      </c>
      <c r="C358" s="1" t="s">
        <v>12</v>
      </c>
      <c r="F358" s="1" t="s">
        <v>1245</v>
      </c>
      <c r="G358" s="1" t="s">
        <v>14</v>
      </c>
      <c r="H358" s="1" t="s">
        <v>1187</v>
      </c>
      <c r="I358" s="1" t="s">
        <v>1272</v>
      </c>
      <c r="J358" s="59">
        <v>70</v>
      </c>
      <c r="K358" s="85">
        <f t="array" ref="K358">IFERROR(INDEX(Grille_Tarifs_Modulable!$B$2:$B$204,MATCH(Tableau1[[#This Row],[Designation]]&amp;Tableau1[[#This Row],[CL]],Grille_Tarifs_Modulable!$C$2:$C$204&amp;Grille_Tarifs_Modulable!$F$2:$F$204,0)),0)</f>
        <v>3257150102017</v>
      </c>
      <c r="L3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5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358" s="1">
        <v>6</v>
      </c>
      <c r="O358" s="60">
        <f>Tableau1[[#This Row],[Prix_Unit_HT]]*Tableau1[[#This Row],[Qte_commande]]</f>
        <v>88.165931999999998</v>
      </c>
      <c r="P358" s="60">
        <f>Tableau1[[#This Row],[Prix_Unit_TTC]]*Tableau1[[#This Row],[Qte_commande]]</f>
        <v>105.7991184</v>
      </c>
      <c r="Q358" s="1">
        <v>6</v>
      </c>
      <c r="R3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59" spans="1:18" ht="12.75" x14ac:dyDescent="0.2">
      <c r="A359" s="2">
        <v>42796</v>
      </c>
      <c r="B359" s="1" t="s">
        <v>739</v>
      </c>
      <c r="C359" s="1" t="s">
        <v>12</v>
      </c>
      <c r="F359" s="1" t="s">
        <v>1245</v>
      </c>
      <c r="G359" s="1" t="s">
        <v>14</v>
      </c>
      <c r="H359" s="1" t="s">
        <v>1221</v>
      </c>
      <c r="I359" s="1" t="s">
        <v>1272</v>
      </c>
      <c r="J359" s="59">
        <v>50</v>
      </c>
      <c r="K359" s="85">
        <f t="array" ref="K359">IFERROR(INDEX(Grille_Tarifs_Modulable!$B$2:$B$204,MATCH(Tableau1[[#This Row],[Designation]]&amp;Tableau1[[#This Row],[CL]],Grille_Tarifs_Modulable!$C$2:$C$204&amp;Grille_Tarifs_Modulable!$F$2:$F$204,0)),0)</f>
        <v>4260270192645</v>
      </c>
      <c r="L3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5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59" s="1">
        <v>6</v>
      </c>
      <c r="O359" s="60">
        <f>Tableau1[[#This Row],[Prix_Unit_HT]]*Tableau1[[#This Row],[Qte_commande]]</f>
        <v>151.155036</v>
      </c>
      <c r="P359" s="60">
        <f>Tableau1[[#This Row],[Prix_Unit_TTC]]*Tableau1[[#This Row],[Qte_commande]]</f>
        <v>181.38604320000002</v>
      </c>
      <c r="Q359" s="1">
        <v>4.29</v>
      </c>
      <c r="R3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60" spans="1:18" ht="12.75" x14ac:dyDescent="0.2">
      <c r="A360" s="2">
        <v>42796</v>
      </c>
      <c r="B360" s="1" t="s">
        <v>739</v>
      </c>
      <c r="C360" s="1" t="s">
        <v>12</v>
      </c>
      <c r="F360" s="1" t="s">
        <v>1245</v>
      </c>
      <c r="G360" s="1" t="s">
        <v>14</v>
      </c>
      <c r="H360" s="1" t="s">
        <v>1218</v>
      </c>
      <c r="I360" s="1" t="s">
        <v>1272</v>
      </c>
      <c r="J360" s="59">
        <v>70</v>
      </c>
      <c r="K360" s="85">
        <f t="array" ref="K360">IFERROR(INDEX(Grille_Tarifs_Modulable!$B$2:$B$204,MATCH(Tableau1[[#This Row],[Designation]]&amp;Tableau1[[#This Row],[CL]],Grille_Tarifs_Modulable!$C$2:$C$204&amp;Grille_Tarifs_Modulable!$F$2:$F$204,0)),0)</f>
        <v>8500000917022</v>
      </c>
      <c r="L3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360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360" s="1">
        <v>1</v>
      </c>
      <c r="O360" s="60">
        <f>Tableau1[[#This Row],[Prix_Unit_HT]]*Tableau1[[#This Row],[Qte_commande]]</f>
        <v>68.208643999999993</v>
      </c>
      <c r="P360" s="60">
        <f>Tableau1[[#This Row],[Prix_Unit_TTC]]*Tableau1[[#This Row],[Qte_commande]]</f>
        <v>81.850372799999988</v>
      </c>
      <c r="Q360" s="1">
        <v>1</v>
      </c>
      <c r="R3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61" spans="1:18" ht="12.75" x14ac:dyDescent="0.2">
      <c r="A361" s="2">
        <v>42796</v>
      </c>
      <c r="B361" s="1" t="s">
        <v>739</v>
      </c>
      <c r="C361" s="1" t="s">
        <v>12</v>
      </c>
      <c r="F361" s="1" t="s">
        <v>1245</v>
      </c>
      <c r="G361" s="1" t="s">
        <v>14</v>
      </c>
      <c r="H361" s="1" t="s">
        <v>1293</v>
      </c>
      <c r="I361" s="1" t="s">
        <v>1273</v>
      </c>
      <c r="J361" s="59">
        <v>20</v>
      </c>
      <c r="K361" s="85">
        <f t="array" ref="K361">IFERROR(INDEX(Grille_Tarifs_Modulable!$B$2:$B$204,MATCH(Tableau1[[#This Row],[Designation]]&amp;Tableau1[[#This Row],[CL]],Grille_Tarifs_Modulable!$C$2:$C$204&amp;Grille_Tarifs_Modulable!$F$2:$F$204,0)),0)</f>
        <v>4260310553849</v>
      </c>
      <c r="L3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1" s="1">
        <v>24</v>
      </c>
      <c r="O361" s="60">
        <f>Tableau1[[#This Row],[Prix_Unit_HT]]*Tableau1[[#This Row],[Qte_commande]]</f>
        <v>19.440000000000001</v>
      </c>
      <c r="P361" s="60">
        <f>Tableau1[[#This Row],[Prix_Unit_TTC]]*Tableau1[[#This Row],[Qte_commande]]</f>
        <v>20.5092</v>
      </c>
      <c r="Q361" s="1">
        <v>6.86</v>
      </c>
      <c r="R3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62" spans="1:18" ht="12.75" x14ac:dyDescent="0.2">
      <c r="A362" s="2">
        <v>42796</v>
      </c>
      <c r="B362" s="1" t="s">
        <v>739</v>
      </c>
      <c r="C362" s="1" t="s">
        <v>12</v>
      </c>
      <c r="F362" s="1" t="s">
        <v>1245</v>
      </c>
      <c r="G362" s="1" t="s">
        <v>14</v>
      </c>
      <c r="H362" s="1" t="s">
        <v>1288</v>
      </c>
      <c r="I362" s="1" t="s">
        <v>1273</v>
      </c>
      <c r="J362" s="59">
        <v>20</v>
      </c>
      <c r="K362" s="85">
        <f t="array" ref="K362">IFERROR(INDEX(Grille_Tarifs_Modulable!$B$2:$B$204,MATCH(Tableau1[[#This Row],[Designation]]&amp;Tableau1[[#This Row],[CL]],Grille_Tarifs_Modulable!$C$2:$C$204&amp;Grille_Tarifs_Modulable!$F$2:$F$204,0)),0)</f>
        <v>4260310553818</v>
      </c>
      <c r="L3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2" s="1">
        <v>24</v>
      </c>
      <c r="O362" s="60">
        <f>Tableau1[[#This Row],[Prix_Unit_HT]]*Tableau1[[#This Row],[Qte_commande]]</f>
        <v>19.440000000000001</v>
      </c>
      <c r="P362" s="60">
        <f>Tableau1[[#This Row],[Prix_Unit_TTC]]*Tableau1[[#This Row],[Qte_commande]]</f>
        <v>20.5092</v>
      </c>
      <c r="Q362" s="1">
        <v>6.86</v>
      </c>
      <c r="R3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363" spans="1:18" ht="12.75" x14ac:dyDescent="0.2">
      <c r="A363" s="2">
        <v>42796</v>
      </c>
      <c r="B363" s="1" t="s">
        <v>739</v>
      </c>
      <c r="C363" s="1" t="s">
        <v>12</v>
      </c>
      <c r="F363" s="1" t="s">
        <v>1245</v>
      </c>
      <c r="G363" s="1" t="s">
        <v>14</v>
      </c>
      <c r="H363" s="1" t="s">
        <v>1301</v>
      </c>
      <c r="I363" s="1" t="s">
        <v>1272</v>
      </c>
      <c r="J363" s="59">
        <v>70</v>
      </c>
      <c r="K363" s="85">
        <f t="array" ref="K363">IFERROR(INDEX(Grille_Tarifs_Modulable!$B$2:$B$204,MATCH(Tableau1[[#This Row],[Designation]]&amp;Tableau1[[#This Row],[CL]],Grille_Tarifs_Modulable!$C$2:$C$204&amp;Grille_Tarifs_Modulable!$F$2:$F$204,0)),0)</f>
        <v>0</v>
      </c>
      <c r="L3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3" s="60">
        <f>IF(Tableau1[[#This Row],[Prix_Unit_HT]]=0,0,Tableau1[[#This Row],[Prix_Unit_HT]]+(Tableau1[[#This Row],[Prix_Unit_HT]]*VLOOKUP(Tableau1[[#This Row],[EAN]],Grille_Tarifs_Modulable!$B$10:$Q$204,16,FALSE)))</f>
        <v>0</v>
      </c>
      <c r="N363" s="1">
        <v>6</v>
      </c>
      <c r="O363" s="60">
        <f>Tableau1[[#This Row],[Prix_Unit_HT]]*Tableau1[[#This Row],[Qte_commande]]</f>
        <v>0</v>
      </c>
      <c r="P363" s="60">
        <f>Tableau1[[#This Row],[Prix_Unit_TTC]]*Tableau1[[#This Row],[Qte_commande]]</f>
        <v>0</v>
      </c>
      <c r="Q363" s="1">
        <v>6</v>
      </c>
      <c r="R3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64" spans="1:18" ht="12.75" x14ac:dyDescent="0.2">
      <c r="A364" s="2">
        <v>42797</v>
      </c>
      <c r="B364" s="1" t="s">
        <v>738</v>
      </c>
      <c r="C364" s="1" t="s">
        <v>225</v>
      </c>
      <c r="F364" s="1" t="s">
        <v>1245</v>
      </c>
      <c r="G364" s="1" t="s">
        <v>227</v>
      </c>
      <c r="H364" s="1" t="s">
        <v>1174</v>
      </c>
      <c r="I364" s="1" t="s">
        <v>1272</v>
      </c>
      <c r="J364" s="59">
        <v>70</v>
      </c>
      <c r="K364" s="85">
        <f t="array" ref="K364">IFERROR(INDEX(Grille_Tarifs_Modulable!$B$2:$B$204,MATCH(Tableau1[[#This Row],[Designation]]&amp;Tableau1[[#This Row],[CL]],Grille_Tarifs_Modulable!$C$2:$C$204&amp;Grille_Tarifs_Modulable!$F$2:$F$204,0)),0)</f>
        <v>4067700013859</v>
      </c>
      <c r="L3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64" s="1">
        <v>150</v>
      </c>
      <c r="O364" s="60">
        <f>Tableau1[[#This Row],[Prix_Unit_HT]]*Tableau1[[#This Row],[Qte_commande]]</f>
        <v>1879.8845249999997</v>
      </c>
      <c r="P364" s="60">
        <f>Tableau1[[#This Row],[Prix_Unit_TTC]]*Tableau1[[#This Row],[Qte_commande]]</f>
        <v>2255.8614299999999</v>
      </c>
      <c r="Q364" s="1">
        <v>150</v>
      </c>
      <c r="R3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365" spans="1:18" ht="12.75" x14ac:dyDescent="0.2">
      <c r="A365" s="2">
        <v>42800</v>
      </c>
      <c r="B365" s="1" t="s">
        <v>781</v>
      </c>
      <c r="C365" s="1" t="s">
        <v>782</v>
      </c>
      <c r="F365" s="1" t="s">
        <v>1162</v>
      </c>
      <c r="G365" s="1" t="s">
        <v>20</v>
      </c>
      <c r="H365" s="1" t="s">
        <v>1296</v>
      </c>
      <c r="I365" s="1" t="s">
        <v>1274</v>
      </c>
      <c r="J365" s="109">
        <v>3</v>
      </c>
      <c r="K365" s="85">
        <f t="array" ref="K365">IFERROR(INDEX(Grille_Tarifs_Modulable!$B$2:$B$204,MATCH(Tableau1[[#This Row],[Designation]]&amp;Tableau1[[#This Row],[CL]],Grille_Tarifs_Modulable!$C$2:$C$204&amp;Grille_Tarifs_Modulable!$F$2:$F$204,0)),0)</f>
        <v>121</v>
      </c>
      <c r="L3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65" s="60">
        <f>IF(Tableau1[[#This Row],[Prix_Unit_HT]]=0,0,Tableau1[[#This Row],[Prix_Unit_HT]]+(Tableau1[[#This Row],[Prix_Unit_HT]]*VLOOKUP(Tableau1[[#This Row],[EAN]],Grille_Tarifs_Modulable!$B$10:$Q$204,16,FALSE)))</f>
        <v>358.8</v>
      </c>
      <c r="N365" s="1">
        <v>1</v>
      </c>
      <c r="O365" s="60">
        <f>Tableau1[[#This Row],[Prix_Unit_HT]]*Tableau1[[#This Row],[Qte_commande]]</f>
        <v>299</v>
      </c>
      <c r="P365" s="60">
        <f>Tableau1[[#This Row],[Prix_Unit_TTC]]*Tableau1[[#This Row],[Qte_commande]]</f>
        <v>358.8</v>
      </c>
      <c r="Q365" s="1">
        <v>1</v>
      </c>
      <c r="R3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66" spans="1:18" ht="12.75" x14ac:dyDescent="0.2">
      <c r="A366" s="2">
        <v>42801</v>
      </c>
      <c r="B366" s="1" t="s">
        <v>910</v>
      </c>
      <c r="C366" s="1" t="s">
        <v>157</v>
      </c>
      <c r="F366" s="1" t="s">
        <v>1245</v>
      </c>
      <c r="G366" s="1" t="s">
        <v>159</v>
      </c>
      <c r="H366" s="1" t="s">
        <v>1242</v>
      </c>
      <c r="I366" s="7" t="s">
        <v>1272</v>
      </c>
      <c r="J366" s="59">
        <v>70</v>
      </c>
      <c r="K366" s="85">
        <f t="array" ref="K366">IFERROR(INDEX(Grille_Tarifs_Modulable!$B$2:$B$204,MATCH(Tableau1[[#This Row],[Designation]]&amp;Tableau1[[#This Row],[CL]],Grille_Tarifs_Modulable!$C$2:$C$204&amp;Grille_Tarifs_Modulable!$F$2:$F$204,0)),0)</f>
        <v>4055800060200</v>
      </c>
      <c r="L3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6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66" s="1">
        <v>6</v>
      </c>
      <c r="O366" s="60">
        <f>Tableau1[[#This Row],[Prix_Unit_HT]]*Tableau1[[#This Row],[Qte_commande]]</f>
        <v>104.45186400000001</v>
      </c>
      <c r="P366" s="60">
        <f>Tableau1[[#This Row],[Prix_Unit_TTC]]*Tableau1[[#This Row],[Qte_commande]]</f>
        <v>125.34223680000001</v>
      </c>
      <c r="Q366" s="1">
        <v>6</v>
      </c>
      <c r="R3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367" spans="1:18" ht="12.75" x14ac:dyDescent="0.2">
      <c r="A367" s="2">
        <v>42801</v>
      </c>
      <c r="B367" s="1" t="s">
        <v>910</v>
      </c>
      <c r="C367" s="1" t="s">
        <v>157</v>
      </c>
      <c r="F367" s="1" t="s">
        <v>1245</v>
      </c>
      <c r="G367" s="1" t="s">
        <v>159</v>
      </c>
      <c r="H367" s="1" t="s">
        <v>673</v>
      </c>
      <c r="I367" s="1" t="s">
        <v>1272</v>
      </c>
      <c r="J367" s="59">
        <v>100</v>
      </c>
      <c r="K367" s="85">
        <f t="array" ref="K367">IFERROR(INDEX(Grille_Tarifs_Modulable!$B$2:$B$204,MATCH(Tableau1[[#This Row],[Designation]]&amp;Tableau1[[#This Row],[CL]],Grille_Tarifs_Modulable!$C$2:$C$204&amp;Grille_Tarifs_Modulable!$F$2:$F$204,0)),0)</f>
        <v>0</v>
      </c>
      <c r="L3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7" s="60">
        <f>IF(Tableau1[[#This Row],[Prix_Unit_HT]]=0,0,Tableau1[[#This Row],[Prix_Unit_HT]]+(Tableau1[[#This Row],[Prix_Unit_HT]]*VLOOKUP(Tableau1[[#This Row],[EAN]],Grille_Tarifs_Modulable!$B$10:$Q$204,16,FALSE)))</f>
        <v>0</v>
      </c>
      <c r="N367" s="1">
        <v>6</v>
      </c>
      <c r="O367" s="60">
        <f>Tableau1[[#This Row],[Prix_Unit_HT]]*Tableau1[[#This Row],[Qte_commande]]</f>
        <v>0</v>
      </c>
      <c r="P367" s="60">
        <f>Tableau1[[#This Row],[Prix_Unit_TTC]]*Tableau1[[#This Row],[Qte_commande]]</f>
        <v>0</v>
      </c>
      <c r="Q367" s="1">
        <v>8.57</v>
      </c>
      <c r="R3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68" spans="1:18" ht="12.75" x14ac:dyDescent="0.2">
      <c r="A368" s="2">
        <v>42803</v>
      </c>
      <c r="B368" s="1" t="s">
        <v>957</v>
      </c>
      <c r="C368" s="7" t="s">
        <v>1249</v>
      </c>
      <c r="D368" s="7"/>
      <c r="E368" s="1" t="s">
        <v>1252</v>
      </c>
      <c r="F368" s="1" t="s">
        <v>1162</v>
      </c>
      <c r="G368" s="1" t="s">
        <v>750</v>
      </c>
      <c r="H368" s="1" t="s">
        <v>1174</v>
      </c>
      <c r="I368" s="1" t="s">
        <v>1272</v>
      </c>
      <c r="J368" s="59">
        <v>175</v>
      </c>
      <c r="K368" s="85">
        <f t="array" ref="K368">IFERROR(INDEX(Grille_Tarifs_Modulable!$B$2:$B$204,MATCH(Tableau1[[#This Row],[Designation]]&amp;Tableau1[[#This Row],[CL]],Grille_Tarifs_Modulable!$C$2:$C$204&amp;Grille_Tarifs_Modulable!$F$2:$F$204,0)),0)</f>
        <v>4067700013835</v>
      </c>
      <c r="L3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68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68" s="1">
        <v>36</v>
      </c>
      <c r="O368" s="60">
        <f>Tableau1[[#This Row],[Prix_Unit_HT]]*Tableau1[[#This Row],[Qte_commande]]</f>
        <v>1161.5907149999998</v>
      </c>
      <c r="P368" s="60">
        <f>Tableau1[[#This Row],[Prix_Unit_TTC]]*Tableau1[[#This Row],[Qte_commande]]</f>
        <v>1393.908858</v>
      </c>
      <c r="Q368" s="1">
        <v>90</v>
      </c>
      <c r="R3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69" spans="1:18" ht="12.75" x14ac:dyDescent="0.2">
      <c r="A369" s="2">
        <v>42808</v>
      </c>
      <c r="B369" s="1" t="s">
        <v>758</v>
      </c>
      <c r="C369" s="1" t="s">
        <v>31</v>
      </c>
      <c r="F369" s="1" t="s">
        <v>1162</v>
      </c>
      <c r="G369" s="1" t="s">
        <v>33</v>
      </c>
      <c r="H369" s="1" t="s">
        <v>1295</v>
      </c>
      <c r="I369" s="1" t="s">
        <v>1273</v>
      </c>
      <c r="J369" s="59">
        <v>50</v>
      </c>
      <c r="K369" s="85">
        <f t="array" ref="K369">IFERROR(INDEX(Grille_Tarifs_Modulable!$B$2:$B$204,MATCH(Tableau1[[#This Row],[Designation]]&amp;Tableau1[[#This Row],[CL]],Grille_Tarifs_Modulable!$C$2:$C$204&amp;Grille_Tarifs_Modulable!$F$2:$F$204,0)),0)</f>
        <v>4260310553382</v>
      </c>
      <c r="L3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69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69" s="1">
        <v>20</v>
      </c>
      <c r="O369" s="60">
        <f>Tableau1[[#This Row],[Prix_Unit_HT]]*Tableau1[[#This Row],[Qte_commande]]</f>
        <v>22</v>
      </c>
      <c r="P369" s="60">
        <f>Tableau1[[#This Row],[Prix_Unit_TTC]]*Tableau1[[#This Row],[Qte_commande]]</f>
        <v>23.21</v>
      </c>
      <c r="Q369" s="1">
        <v>14.29</v>
      </c>
      <c r="R3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370" spans="1:18" ht="12.75" x14ac:dyDescent="0.2">
      <c r="A370" s="2">
        <v>42808</v>
      </c>
      <c r="B370" s="1" t="s">
        <v>758</v>
      </c>
      <c r="C370" s="1" t="s">
        <v>31</v>
      </c>
      <c r="F370" s="1" t="s">
        <v>1162</v>
      </c>
      <c r="G370" s="1" t="s">
        <v>33</v>
      </c>
      <c r="H370" s="1" t="s">
        <v>1221</v>
      </c>
      <c r="I370" s="1" t="s">
        <v>1272</v>
      </c>
      <c r="J370" s="59">
        <v>50</v>
      </c>
      <c r="K370" s="85">
        <f t="array" ref="K370">IFERROR(INDEX(Grille_Tarifs_Modulable!$B$2:$B$204,MATCH(Tableau1[[#This Row],[Designation]]&amp;Tableau1[[#This Row],[CL]],Grille_Tarifs_Modulable!$C$2:$C$204&amp;Grille_Tarifs_Modulable!$F$2:$F$204,0)),0)</f>
        <v>4260270192645</v>
      </c>
      <c r="L3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370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370" s="1">
        <v>6</v>
      </c>
      <c r="O370" s="60">
        <f>Tableau1[[#This Row],[Prix_Unit_HT]]*Tableau1[[#This Row],[Qte_commande]]</f>
        <v>168.31503600000002</v>
      </c>
      <c r="P370" s="60">
        <f>Tableau1[[#This Row],[Prix_Unit_TTC]]*Tableau1[[#This Row],[Qte_commande]]</f>
        <v>201.9780432</v>
      </c>
      <c r="Q370" s="1">
        <v>4.29</v>
      </c>
      <c r="R3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371" spans="1:18" ht="12.75" x14ac:dyDescent="0.2">
      <c r="A371" s="2">
        <v>42808</v>
      </c>
      <c r="B371" s="1" t="s">
        <v>758</v>
      </c>
      <c r="C371" s="1" t="s">
        <v>31</v>
      </c>
      <c r="F371" s="1" t="s">
        <v>1162</v>
      </c>
      <c r="G371" s="1" t="s">
        <v>33</v>
      </c>
      <c r="H371" s="1" t="s">
        <v>1217</v>
      </c>
      <c r="I371" s="1" t="s">
        <v>1272</v>
      </c>
      <c r="J371" s="59">
        <v>70</v>
      </c>
      <c r="K371" s="85">
        <f t="array" ref="K371">IFERROR(INDEX(Grille_Tarifs_Modulable!$B$2:$B$204,MATCH(Tableau1[[#This Row],[Designation]]&amp;Tableau1[[#This Row],[CL]],Grille_Tarifs_Modulable!$C$2:$C$204&amp;Grille_Tarifs_Modulable!$F$2:$F$204,0)),0)</f>
        <v>8500000916445</v>
      </c>
      <c r="L3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371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371" s="1">
        <v>1</v>
      </c>
      <c r="O371" s="60">
        <f>Tableau1[[#This Row],[Prix_Unit_HT]]*Tableau1[[#This Row],[Qte_commande]]</f>
        <v>43.608643999999998</v>
      </c>
      <c r="P371" s="60">
        <f>Tableau1[[#This Row],[Prix_Unit_TTC]]*Tableau1[[#This Row],[Qte_commande]]</f>
        <v>52.330372799999999</v>
      </c>
      <c r="Q371" s="1">
        <v>1</v>
      </c>
      <c r="R3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72" spans="1:18" ht="12.75" x14ac:dyDescent="0.2">
      <c r="A372" s="2">
        <v>42808</v>
      </c>
      <c r="B372" s="1" t="s">
        <v>758</v>
      </c>
      <c r="C372" s="1" t="s">
        <v>31</v>
      </c>
      <c r="F372" s="1" t="s">
        <v>1162</v>
      </c>
      <c r="G372" s="1" t="s">
        <v>33</v>
      </c>
      <c r="H372" s="1" t="s">
        <v>1214</v>
      </c>
      <c r="I372" s="1" t="s">
        <v>1272</v>
      </c>
      <c r="J372" s="59">
        <v>100</v>
      </c>
      <c r="K372" s="85">
        <f t="array" ref="K372">IFERROR(INDEX(Grille_Tarifs_Modulable!$B$2:$B$204,MATCH(Tableau1[[#This Row],[Designation]]&amp;Tableau1[[#This Row],[CL]],Grille_Tarifs_Modulable!$C$2:$C$204&amp;Grille_Tarifs_Modulable!$F$2:$F$204,0)),0)</f>
        <v>0</v>
      </c>
      <c r="L3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72" s="60">
        <f>IF(Tableau1[[#This Row],[Prix_Unit_HT]]=0,0,Tableau1[[#This Row],[Prix_Unit_HT]]+(Tableau1[[#This Row],[Prix_Unit_HT]]*VLOOKUP(Tableau1[[#This Row],[EAN]],Grille_Tarifs_Modulable!$B$10:$Q$204,16,FALSE)))</f>
        <v>0</v>
      </c>
      <c r="N372" s="1">
        <v>6</v>
      </c>
      <c r="O372" s="60">
        <f>Tableau1[[#This Row],[Prix_Unit_HT]]*Tableau1[[#This Row],[Qte_commande]]</f>
        <v>0</v>
      </c>
      <c r="P372" s="60">
        <f>Tableau1[[#This Row],[Prix_Unit_TTC]]*Tableau1[[#This Row],[Qte_commande]]</f>
        <v>0</v>
      </c>
      <c r="Q372" s="1">
        <v>8.57</v>
      </c>
      <c r="R3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373" spans="1:18" ht="12.75" x14ac:dyDescent="0.2">
      <c r="A373" s="2">
        <v>42808</v>
      </c>
      <c r="B373" s="1" t="s">
        <v>758</v>
      </c>
      <c r="C373" s="1" t="s">
        <v>31</v>
      </c>
      <c r="F373" s="1" t="s">
        <v>1162</v>
      </c>
      <c r="G373" s="1" t="s">
        <v>33</v>
      </c>
      <c r="H373" s="1" t="s">
        <v>1288</v>
      </c>
      <c r="I373" s="1" t="s">
        <v>1273</v>
      </c>
      <c r="J373" s="59">
        <v>20</v>
      </c>
      <c r="K373" s="85">
        <f t="array" ref="K373">IFERROR(INDEX(Grille_Tarifs_Modulable!$B$2:$B$204,MATCH(Tableau1[[#This Row],[Designation]]&amp;Tableau1[[#This Row],[CL]],Grille_Tarifs_Modulable!$C$2:$C$204&amp;Grille_Tarifs_Modulable!$F$2:$F$204,0)),0)</f>
        <v>4260310553818</v>
      </c>
      <c r="L3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7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73" s="1">
        <v>72</v>
      </c>
      <c r="O373" s="60">
        <f>Tableau1[[#This Row],[Prix_Unit_HT]]*Tableau1[[#This Row],[Qte_commande]]</f>
        <v>64.08</v>
      </c>
      <c r="P373" s="60">
        <f>Tableau1[[#This Row],[Prix_Unit_TTC]]*Tableau1[[#This Row],[Qte_commande]]</f>
        <v>67.604399999999998</v>
      </c>
      <c r="Q373" s="1">
        <v>20.57</v>
      </c>
      <c r="R3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374" spans="1:18" ht="12.75" x14ac:dyDescent="0.2">
      <c r="A374" s="2">
        <v>42810</v>
      </c>
      <c r="B374" s="1" t="s">
        <v>933</v>
      </c>
      <c r="C374" s="1" t="s">
        <v>61</v>
      </c>
      <c r="F374" s="1" t="s">
        <v>1245</v>
      </c>
      <c r="G374" s="1" t="s">
        <v>63</v>
      </c>
      <c r="H374" s="7" t="s">
        <v>1291</v>
      </c>
      <c r="I374" s="7" t="s">
        <v>1273</v>
      </c>
      <c r="J374" s="59">
        <v>20</v>
      </c>
      <c r="K374" s="85">
        <f t="array" ref="K374">IFERROR(INDEX(Grille_Tarifs_Modulable!$B$2:$B$204,MATCH(Tableau1[[#This Row],[Designation]]&amp;Tableau1[[#This Row],[CL]],Grille_Tarifs_Modulable!$C$2:$C$204&amp;Grille_Tarifs_Modulable!$F$2:$F$204,0)),0)</f>
        <v>4260310550305</v>
      </c>
      <c r="L3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4" s="1">
        <v>96</v>
      </c>
      <c r="O374" s="60">
        <f>Tableau1[[#This Row],[Prix_Unit_HT]]*Tableau1[[#This Row],[Qte_commande]]</f>
        <v>77.760000000000005</v>
      </c>
      <c r="P374" s="60">
        <f>Tableau1[[#This Row],[Prix_Unit_TTC]]*Tableau1[[#This Row],[Qte_commande]]</f>
        <v>82.036799999999999</v>
      </c>
      <c r="Q374" s="1">
        <v>27.43</v>
      </c>
      <c r="R3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375" spans="1:18" ht="12.75" x14ac:dyDescent="0.2">
      <c r="A375" s="2">
        <v>42810</v>
      </c>
      <c r="B375" s="1" t="s">
        <v>933</v>
      </c>
      <c r="C375" s="1" t="s">
        <v>61</v>
      </c>
      <c r="F375" s="1" t="s">
        <v>1245</v>
      </c>
      <c r="G375" s="1" t="s">
        <v>63</v>
      </c>
      <c r="H375" s="7" t="s">
        <v>1294</v>
      </c>
      <c r="I375" s="7" t="s">
        <v>1273</v>
      </c>
      <c r="J375" s="59">
        <v>20</v>
      </c>
      <c r="K375" s="85">
        <f t="array" ref="K375">IFERROR(INDEX(Grille_Tarifs_Modulable!$B$2:$B$204,MATCH(Tableau1[[#This Row],[Designation]]&amp;Tableau1[[#This Row],[CL]],Grille_Tarifs_Modulable!$C$2:$C$204&amp;Grille_Tarifs_Modulable!$F$2:$F$204,0)),0)</f>
        <v>4260310553863</v>
      </c>
      <c r="L3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5" s="1">
        <v>96</v>
      </c>
      <c r="O375" s="60">
        <f>Tableau1[[#This Row],[Prix_Unit_HT]]*Tableau1[[#This Row],[Qte_commande]]</f>
        <v>77.760000000000005</v>
      </c>
      <c r="P375" s="60">
        <f>Tableau1[[#This Row],[Prix_Unit_TTC]]*Tableau1[[#This Row],[Qte_commande]]</f>
        <v>82.036799999999999</v>
      </c>
      <c r="Q375" s="1">
        <v>27.43</v>
      </c>
      <c r="R3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376" spans="1:18" ht="12.75" x14ac:dyDescent="0.2">
      <c r="A376" s="2">
        <v>42810</v>
      </c>
      <c r="B376" s="1" t="s">
        <v>933</v>
      </c>
      <c r="C376" s="1" t="s">
        <v>61</v>
      </c>
      <c r="F376" s="1" t="s">
        <v>1245</v>
      </c>
      <c r="G376" s="1" t="s">
        <v>63</v>
      </c>
      <c r="H376" s="1" t="s">
        <v>1295</v>
      </c>
      <c r="I376" s="1" t="s">
        <v>1273</v>
      </c>
      <c r="J376" s="59">
        <v>50</v>
      </c>
      <c r="K376" s="85">
        <f t="array" ref="K376">IFERROR(INDEX(Grille_Tarifs_Modulable!$B$2:$B$204,MATCH(Tableau1[[#This Row],[Designation]]&amp;Tableau1[[#This Row],[CL]],Grille_Tarifs_Modulable!$C$2:$C$204&amp;Grille_Tarifs_Modulable!$F$2:$F$204,0)),0)</f>
        <v>4260310553382</v>
      </c>
      <c r="L3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7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76" s="1">
        <v>80</v>
      </c>
      <c r="O376" s="60">
        <f>Tableau1[[#This Row],[Prix_Unit_HT]]*Tableau1[[#This Row],[Qte_commande]]</f>
        <v>80</v>
      </c>
      <c r="P376" s="60">
        <f>Tableau1[[#This Row],[Prix_Unit_TTC]]*Tableau1[[#This Row],[Qte_commande]]</f>
        <v>84.399999999999991</v>
      </c>
      <c r="Q376" s="1">
        <v>57.14</v>
      </c>
      <c r="R3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377" spans="1:18" ht="12.75" x14ac:dyDescent="0.2">
      <c r="A377" s="2">
        <v>42825</v>
      </c>
      <c r="B377" s="1" t="s">
        <v>919</v>
      </c>
      <c r="C377" s="1" t="s">
        <v>31</v>
      </c>
      <c r="F377" s="1" t="s">
        <v>1162</v>
      </c>
      <c r="G377" s="1" t="s">
        <v>33</v>
      </c>
      <c r="H377" s="1" t="s">
        <v>1299</v>
      </c>
      <c r="I377" s="7" t="s">
        <v>1274</v>
      </c>
      <c r="J377" s="123">
        <v>6</v>
      </c>
      <c r="K377" s="85">
        <f t="array" ref="K377">IFERROR(INDEX(Grille_Tarifs_Modulable!$B$2:$B$204,MATCH(Tableau1[[#This Row],[Designation]]&amp;Tableau1[[#This Row],[CL]],Grille_Tarifs_Modulable!$C$2:$C$204&amp;Grille_Tarifs_Modulable!$F$2:$F$204,0)),0)</f>
        <v>125</v>
      </c>
      <c r="L3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7" s="60">
        <f>IF(Tableau1[[#This Row],[Prix_Unit_HT]]=0,0,Tableau1[[#This Row],[Prix_Unit_HT]]+(Tableau1[[#This Row],[Prix_Unit_HT]]*VLOOKUP(Tableau1[[#This Row],[EAN]],Grille_Tarifs_Modulable!$B$10:$Q$204,16,FALSE)))</f>
        <v>166.8</v>
      </c>
      <c r="N377" s="1">
        <v>1</v>
      </c>
      <c r="O377" s="60">
        <f>Tableau1[[#This Row],[Prix_Unit_HT]]*Tableau1[[#This Row],[Qte_commande]]</f>
        <v>139</v>
      </c>
      <c r="P377" s="60">
        <f>Tableau1[[#This Row],[Prix_Unit_TTC]]*Tableau1[[#This Row],[Qte_commande]]</f>
        <v>166.8</v>
      </c>
      <c r="Q377" s="1">
        <v>1</v>
      </c>
      <c r="R3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78" spans="1:18" ht="12.75" x14ac:dyDescent="0.2">
      <c r="A378" s="2">
        <v>42825</v>
      </c>
      <c r="B378" s="1" t="s">
        <v>793</v>
      </c>
      <c r="C378" s="1" t="s">
        <v>794</v>
      </c>
      <c r="F378" s="1" t="s">
        <v>1245</v>
      </c>
      <c r="G378" s="1" t="s">
        <v>312</v>
      </c>
      <c r="H378" s="1" t="s">
        <v>1299</v>
      </c>
      <c r="I378" s="7" t="s">
        <v>1274</v>
      </c>
      <c r="J378" s="123">
        <v>6</v>
      </c>
      <c r="K378" s="85">
        <f t="array" ref="K378">IFERROR(INDEX(Grille_Tarifs_Modulable!$B$2:$B$204,MATCH(Tableau1[[#This Row],[Designation]]&amp;Tableau1[[#This Row],[CL]],Grille_Tarifs_Modulable!$C$2:$C$204&amp;Grille_Tarifs_Modulable!$F$2:$F$204,0)),0)</f>
        <v>125</v>
      </c>
      <c r="L3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8" s="60">
        <f>IF(Tableau1[[#This Row],[Prix_Unit_HT]]=0,0,Tableau1[[#This Row],[Prix_Unit_HT]]+(Tableau1[[#This Row],[Prix_Unit_HT]]*VLOOKUP(Tableau1[[#This Row],[EAN]],Grille_Tarifs_Modulable!$B$10:$Q$204,16,FALSE)))</f>
        <v>166.8</v>
      </c>
      <c r="N378" s="1">
        <v>1</v>
      </c>
      <c r="O378" s="60">
        <f>Tableau1[[#This Row],[Prix_Unit_HT]]*Tableau1[[#This Row],[Qte_commande]]</f>
        <v>139</v>
      </c>
      <c r="P378" s="60">
        <f>Tableau1[[#This Row],[Prix_Unit_TTC]]*Tableau1[[#This Row],[Qte_commande]]</f>
        <v>166.8</v>
      </c>
      <c r="Q378" s="1">
        <v>1</v>
      </c>
      <c r="R3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79" spans="1:18" ht="12.75" x14ac:dyDescent="0.2">
      <c r="A379" s="2">
        <v>42825</v>
      </c>
      <c r="B379" s="1" t="s">
        <v>916</v>
      </c>
      <c r="C379" s="1" t="s">
        <v>303</v>
      </c>
      <c r="F379" s="1" t="s">
        <v>1162</v>
      </c>
      <c r="G379" s="1" t="s">
        <v>47</v>
      </c>
      <c r="H379" s="1" t="s">
        <v>1299</v>
      </c>
      <c r="I379" s="7" t="s">
        <v>1274</v>
      </c>
      <c r="J379" s="123">
        <v>6</v>
      </c>
      <c r="K379" s="85">
        <f t="array" ref="K379">IFERROR(INDEX(Grille_Tarifs_Modulable!$B$2:$B$204,MATCH(Tableau1[[#This Row],[Designation]]&amp;Tableau1[[#This Row],[CL]],Grille_Tarifs_Modulable!$C$2:$C$204&amp;Grille_Tarifs_Modulable!$F$2:$F$204,0)),0)</f>
        <v>125</v>
      </c>
      <c r="L3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9" s="60">
        <f>IF(Tableau1[[#This Row],[Prix_Unit_HT]]=0,0,Tableau1[[#This Row],[Prix_Unit_HT]]+(Tableau1[[#This Row],[Prix_Unit_HT]]*VLOOKUP(Tableau1[[#This Row],[EAN]],Grille_Tarifs_Modulable!$B$10:$Q$204,16,FALSE)))</f>
        <v>166.8</v>
      </c>
      <c r="N379" s="1">
        <v>1</v>
      </c>
      <c r="O379" s="60">
        <f>Tableau1[[#This Row],[Prix_Unit_HT]]*Tableau1[[#This Row],[Qte_commande]]</f>
        <v>139</v>
      </c>
      <c r="P379" s="60">
        <f>Tableau1[[#This Row],[Prix_Unit_TTC]]*Tableau1[[#This Row],[Qte_commande]]</f>
        <v>166.8</v>
      </c>
      <c r="Q379" s="1">
        <v>1</v>
      </c>
      <c r="R3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0" spans="1:18" ht="12.75" x14ac:dyDescent="0.2">
      <c r="A380" s="2">
        <v>42825</v>
      </c>
      <c r="B380" s="1" t="s">
        <v>915</v>
      </c>
      <c r="C380" s="1" t="s">
        <v>274</v>
      </c>
      <c r="F380" s="1" t="s">
        <v>1162</v>
      </c>
      <c r="G380" s="1" t="s">
        <v>8</v>
      </c>
      <c r="H380" s="1" t="s">
        <v>1299</v>
      </c>
      <c r="I380" s="7" t="s">
        <v>1274</v>
      </c>
      <c r="J380" s="123">
        <v>6</v>
      </c>
      <c r="K380" s="85">
        <f t="array" ref="K380">IFERROR(INDEX(Grille_Tarifs_Modulable!$B$2:$B$204,MATCH(Tableau1[[#This Row],[Designation]]&amp;Tableau1[[#This Row],[CL]],Grille_Tarifs_Modulable!$C$2:$C$204&amp;Grille_Tarifs_Modulable!$F$2:$F$204,0)),0)</f>
        <v>125</v>
      </c>
      <c r="L3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0" s="60">
        <f>IF(Tableau1[[#This Row],[Prix_Unit_HT]]=0,0,Tableau1[[#This Row],[Prix_Unit_HT]]+(Tableau1[[#This Row],[Prix_Unit_HT]]*VLOOKUP(Tableau1[[#This Row],[EAN]],Grille_Tarifs_Modulable!$B$10:$Q$204,16,FALSE)))</f>
        <v>166.8</v>
      </c>
      <c r="N380" s="1">
        <v>1</v>
      </c>
      <c r="O380" s="60">
        <f>Tableau1[[#This Row],[Prix_Unit_HT]]*Tableau1[[#This Row],[Qte_commande]]</f>
        <v>139</v>
      </c>
      <c r="P380" s="60">
        <f>Tableau1[[#This Row],[Prix_Unit_TTC]]*Tableau1[[#This Row],[Qte_commande]]</f>
        <v>166.8</v>
      </c>
      <c r="Q380" s="1">
        <v>1</v>
      </c>
      <c r="R3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1" spans="1:18" ht="12.75" x14ac:dyDescent="0.2">
      <c r="A381" s="2">
        <v>42825</v>
      </c>
      <c r="B381" s="1" t="s">
        <v>917</v>
      </c>
      <c r="C381" s="1" t="s">
        <v>918</v>
      </c>
      <c r="F381" s="1" t="s">
        <v>1162</v>
      </c>
      <c r="G381" s="1" t="s">
        <v>20</v>
      </c>
      <c r="H381" s="1" t="s">
        <v>1299</v>
      </c>
      <c r="I381" s="7" t="s">
        <v>1274</v>
      </c>
      <c r="J381" s="123">
        <v>6</v>
      </c>
      <c r="K381" s="85">
        <f t="array" ref="K381">IFERROR(INDEX(Grille_Tarifs_Modulable!$B$2:$B$204,MATCH(Tableau1[[#This Row],[Designation]]&amp;Tableau1[[#This Row],[CL]],Grille_Tarifs_Modulable!$C$2:$C$204&amp;Grille_Tarifs_Modulable!$F$2:$F$204,0)),0)</f>
        <v>125</v>
      </c>
      <c r="L3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1" s="60">
        <f>IF(Tableau1[[#This Row],[Prix_Unit_HT]]=0,0,Tableau1[[#This Row],[Prix_Unit_HT]]+(Tableau1[[#This Row],[Prix_Unit_HT]]*VLOOKUP(Tableau1[[#This Row],[EAN]],Grille_Tarifs_Modulable!$B$10:$Q$204,16,FALSE)))</f>
        <v>166.8</v>
      </c>
      <c r="N381" s="1">
        <v>1</v>
      </c>
      <c r="O381" s="60">
        <f>Tableau1[[#This Row],[Prix_Unit_HT]]*Tableau1[[#This Row],[Qte_commande]]</f>
        <v>139</v>
      </c>
      <c r="P381" s="60">
        <f>Tableau1[[#This Row],[Prix_Unit_TTC]]*Tableau1[[#This Row],[Qte_commande]]</f>
        <v>166.8</v>
      </c>
      <c r="Q381" s="1">
        <v>1</v>
      </c>
      <c r="R3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2" spans="1:18" ht="12.75" x14ac:dyDescent="0.2">
      <c r="A382" s="2">
        <v>42825</v>
      </c>
      <c r="B382" s="1" t="s">
        <v>798</v>
      </c>
      <c r="C382" s="1" t="s">
        <v>799</v>
      </c>
      <c r="F382" s="1" t="s">
        <v>1162</v>
      </c>
      <c r="G382" s="1" t="s">
        <v>284</v>
      </c>
      <c r="H382" s="1" t="s">
        <v>1296</v>
      </c>
      <c r="I382" s="1" t="s">
        <v>1274</v>
      </c>
      <c r="J382" s="109">
        <v>3</v>
      </c>
      <c r="K382" s="85">
        <f t="array" ref="K382">IFERROR(INDEX(Grille_Tarifs_Modulable!$B$2:$B$204,MATCH(Tableau1[[#This Row],[Designation]]&amp;Tableau1[[#This Row],[CL]],Grille_Tarifs_Modulable!$C$2:$C$204&amp;Grille_Tarifs_Modulable!$F$2:$F$204,0)),0)</f>
        <v>121</v>
      </c>
      <c r="L3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2" s="60">
        <f>IF(Tableau1[[#This Row],[Prix_Unit_HT]]=0,0,Tableau1[[#This Row],[Prix_Unit_HT]]+(Tableau1[[#This Row],[Prix_Unit_HT]]*VLOOKUP(Tableau1[[#This Row],[EAN]],Grille_Tarifs_Modulable!$B$10:$Q$204,16,FALSE)))</f>
        <v>358.8</v>
      </c>
      <c r="N382" s="1">
        <v>1</v>
      </c>
      <c r="O382" s="60">
        <f>Tableau1[[#This Row],[Prix_Unit_HT]]*Tableau1[[#This Row],[Qte_commande]]</f>
        <v>299</v>
      </c>
      <c r="P382" s="60">
        <f>Tableau1[[#This Row],[Prix_Unit_TTC]]*Tableau1[[#This Row],[Qte_commande]]</f>
        <v>358.8</v>
      </c>
      <c r="Q382" s="1">
        <v>1</v>
      </c>
      <c r="R3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3" spans="1:18" ht="12.75" x14ac:dyDescent="0.2">
      <c r="A383" s="2">
        <v>42825</v>
      </c>
      <c r="B383" s="1" t="s">
        <v>784</v>
      </c>
      <c r="C383" s="1" t="s">
        <v>295</v>
      </c>
      <c r="F383" s="1" t="s">
        <v>1162</v>
      </c>
      <c r="G383" s="1" t="s">
        <v>37</v>
      </c>
      <c r="H383" s="1" t="s">
        <v>1296</v>
      </c>
      <c r="I383" s="1" t="s">
        <v>1274</v>
      </c>
      <c r="J383" s="109">
        <v>3</v>
      </c>
      <c r="K383" s="85">
        <f t="array" ref="K383">IFERROR(INDEX(Grille_Tarifs_Modulable!$B$2:$B$204,MATCH(Tableau1[[#This Row],[Designation]]&amp;Tableau1[[#This Row],[CL]],Grille_Tarifs_Modulable!$C$2:$C$204&amp;Grille_Tarifs_Modulable!$F$2:$F$204,0)),0)</f>
        <v>121</v>
      </c>
      <c r="L3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3" s="60">
        <f>IF(Tableau1[[#This Row],[Prix_Unit_HT]]=0,0,Tableau1[[#This Row],[Prix_Unit_HT]]+(Tableau1[[#This Row],[Prix_Unit_HT]]*VLOOKUP(Tableau1[[#This Row],[EAN]],Grille_Tarifs_Modulable!$B$10:$Q$204,16,FALSE)))</f>
        <v>358.8</v>
      </c>
      <c r="N383" s="1">
        <v>1</v>
      </c>
      <c r="O383" s="60">
        <f>Tableau1[[#This Row],[Prix_Unit_HT]]*Tableau1[[#This Row],[Qte_commande]]</f>
        <v>299</v>
      </c>
      <c r="P383" s="60">
        <f>Tableau1[[#This Row],[Prix_Unit_TTC]]*Tableau1[[#This Row],[Qte_commande]]</f>
        <v>358.8</v>
      </c>
      <c r="Q383" s="1">
        <v>1</v>
      </c>
      <c r="R3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4" spans="1:18" ht="12.75" x14ac:dyDescent="0.2">
      <c r="A384" s="2">
        <v>42825</v>
      </c>
      <c r="B384" s="1" t="s">
        <v>800</v>
      </c>
      <c r="C384" s="1" t="s">
        <v>801</v>
      </c>
      <c r="F384" s="1" t="s">
        <v>1162</v>
      </c>
      <c r="G384" s="1" t="s">
        <v>120</v>
      </c>
      <c r="H384" s="1" t="s">
        <v>1296</v>
      </c>
      <c r="I384" s="1" t="s">
        <v>1274</v>
      </c>
      <c r="J384" s="109">
        <v>3</v>
      </c>
      <c r="K384" s="85">
        <f t="array" ref="K384">IFERROR(INDEX(Grille_Tarifs_Modulable!$B$2:$B$204,MATCH(Tableau1[[#This Row],[Designation]]&amp;Tableau1[[#This Row],[CL]],Grille_Tarifs_Modulable!$C$2:$C$204&amp;Grille_Tarifs_Modulable!$F$2:$F$204,0)),0)</f>
        <v>121</v>
      </c>
      <c r="L3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4" s="60">
        <f>IF(Tableau1[[#This Row],[Prix_Unit_HT]]=0,0,Tableau1[[#This Row],[Prix_Unit_HT]]+(Tableau1[[#This Row],[Prix_Unit_HT]]*VLOOKUP(Tableau1[[#This Row],[EAN]],Grille_Tarifs_Modulable!$B$10:$Q$204,16,FALSE)))</f>
        <v>358.8</v>
      </c>
      <c r="N384" s="1">
        <v>1</v>
      </c>
      <c r="O384" s="60">
        <f>Tableau1[[#This Row],[Prix_Unit_HT]]*Tableau1[[#This Row],[Qte_commande]]</f>
        <v>299</v>
      </c>
      <c r="P384" s="60">
        <f>Tableau1[[#This Row],[Prix_Unit_TTC]]*Tableau1[[#This Row],[Qte_commande]]</f>
        <v>358.8</v>
      </c>
      <c r="Q384" s="1">
        <v>1</v>
      </c>
      <c r="R3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5" spans="1:18" ht="12.75" x14ac:dyDescent="0.2">
      <c r="A385" s="2">
        <v>42825</v>
      </c>
      <c r="B385" s="1" t="s">
        <v>785</v>
      </c>
      <c r="C385" s="1" t="s">
        <v>786</v>
      </c>
      <c r="F385" s="1" t="s">
        <v>1162</v>
      </c>
      <c r="G385" s="1" t="s">
        <v>787</v>
      </c>
      <c r="H385" s="1" t="s">
        <v>1296</v>
      </c>
      <c r="I385" s="1" t="s">
        <v>1274</v>
      </c>
      <c r="J385" s="109">
        <v>3</v>
      </c>
      <c r="K385" s="85">
        <f t="array" ref="K385">IFERROR(INDEX(Grille_Tarifs_Modulable!$B$2:$B$204,MATCH(Tableau1[[#This Row],[Designation]]&amp;Tableau1[[#This Row],[CL]],Grille_Tarifs_Modulable!$C$2:$C$204&amp;Grille_Tarifs_Modulable!$F$2:$F$204,0)),0)</f>
        <v>121</v>
      </c>
      <c r="L3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5" s="60">
        <f>IF(Tableau1[[#This Row],[Prix_Unit_HT]]=0,0,Tableau1[[#This Row],[Prix_Unit_HT]]+(Tableau1[[#This Row],[Prix_Unit_HT]]*VLOOKUP(Tableau1[[#This Row],[EAN]],Grille_Tarifs_Modulable!$B$10:$Q$204,16,FALSE)))</f>
        <v>358.8</v>
      </c>
      <c r="N385" s="1">
        <v>1</v>
      </c>
      <c r="O385" s="60">
        <f>Tableau1[[#This Row],[Prix_Unit_HT]]*Tableau1[[#This Row],[Qte_commande]]</f>
        <v>299</v>
      </c>
      <c r="P385" s="60">
        <f>Tableau1[[#This Row],[Prix_Unit_TTC]]*Tableau1[[#This Row],[Qte_commande]]</f>
        <v>358.8</v>
      </c>
      <c r="Q385" s="1">
        <v>1</v>
      </c>
      <c r="R3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6" spans="1:18" ht="12.75" x14ac:dyDescent="0.2">
      <c r="A386" s="2">
        <v>42825</v>
      </c>
      <c r="B386" s="1" t="s">
        <v>783</v>
      </c>
      <c r="C386" s="1" t="s">
        <v>603</v>
      </c>
      <c r="F386" s="1" t="s">
        <v>1162</v>
      </c>
      <c r="G386" s="1" t="s">
        <v>604</v>
      </c>
      <c r="H386" s="1" t="s">
        <v>1296</v>
      </c>
      <c r="I386" s="1" t="s">
        <v>1274</v>
      </c>
      <c r="J386" s="109">
        <v>3</v>
      </c>
      <c r="K386" s="85">
        <f t="array" ref="K386">IFERROR(INDEX(Grille_Tarifs_Modulable!$B$2:$B$204,MATCH(Tableau1[[#This Row],[Designation]]&amp;Tableau1[[#This Row],[CL]],Grille_Tarifs_Modulable!$C$2:$C$204&amp;Grille_Tarifs_Modulable!$F$2:$F$204,0)),0)</f>
        <v>121</v>
      </c>
      <c r="L3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6" s="60">
        <f>IF(Tableau1[[#This Row],[Prix_Unit_HT]]=0,0,Tableau1[[#This Row],[Prix_Unit_HT]]+(Tableau1[[#This Row],[Prix_Unit_HT]]*VLOOKUP(Tableau1[[#This Row],[EAN]],Grille_Tarifs_Modulable!$B$10:$Q$204,16,FALSE)))</f>
        <v>358.8</v>
      </c>
      <c r="N386" s="1">
        <v>2</v>
      </c>
      <c r="O386" s="60">
        <f>Tableau1[[#This Row],[Prix_Unit_HT]]*Tableau1[[#This Row],[Qte_commande]]</f>
        <v>598</v>
      </c>
      <c r="P386" s="60">
        <f>Tableau1[[#This Row],[Prix_Unit_TTC]]*Tableau1[[#This Row],[Qte_commande]]</f>
        <v>717.6</v>
      </c>
      <c r="Q386" s="1">
        <v>2</v>
      </c>
      <c r="R3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387" spans="1:18" ht="12.75" x14ac:dyDescent="0.2">
      <c r="A387" s="2">
        <v>42825</v>
      </c>
      <c r="B387" s="1" t="s">
        <v>788</v>
      </c>
      <c r="C387" s="1" t="s">
        <v>70</v>
      </c>
      <c r="F387" s="1" t="s">
        <v>1162</v>
      </c>
      <c r="G387" s="1" t="s">
        <v>20</v>
      </c>
      <c r="H387" s="1" t="s">
        <v>1296</v>
      </c>
      <c r="I387" s="1" t="s">
        <v>1274</v>
      </c>
      <c r="J387" s="109">
        <v>3</v>
      </c>
      <c r="K387" s="85">
        <f t="array" ref="K387">IFERROR(INDEX(Grille_Tarifs_Modulable!$B$2:$B$204,MATCH(Tableau1[[#This Row],[Designation]]&amp;Tableau1[[#This Row],[CL]],Grille_Tarifs_Modulable!$C$2:$C$204&amp;Grille_Tarifs_Modulable!$F$2:$F$204,0)),0)</f>
        <v>121</v>
      </c>
      <c r="L3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7" s="60">
        <f>IF(Tableau1[[#This Row],[Prix_Unit_HT]]=0,0,Tableau1[[#This Row],[Prix_Unit_HT]]+(Tableau1[[#This Row],[Prix_Unit_HT]]*VLOOKUP(Tableau1[[#This Row],[EAN]],Grille_Tarifs_Modulable!$B$10:$Q$204,16,FALSE)))</f>
        <v>358.8</v>
      </c>
      <c r="N387" s="1">
        <v>1</v>
      </c>
      <c r="O387" s="60">
        <f>Tableau1[[#This Row],[Prix_Unit_HT]]*Tableau1[[#This Row],[Qte_commande]]</f>
        <v>299</v>
      </c>
      <c r="P387" s="60">
        <f>Tableau1[[#This Row],[Prix_Unit_TTC]]*Tableau1[[#This Row],[Qte_commande]]</f>
        <v>358.8</v>
      </c>
      <c r="Q387" s="1">
        <v>1</v>
      </c>
      <c r="R3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8" spans="1:18" ht="12.75" x14ac:dyDescent="0.2">
      <c r="A388" s="2">
        <v>42825</v>
      </c>
      <c r="B388" s="1" t="s">
        <v>789</v>
      </c>
      <c r="C388" s="1" t="s">
        <v>282</v>
      </c>
      <c r="F388" s="1" t="s">
        <v>1162</v>
      </c>
      <c r="G388" s="1" t="s">
        <v>284</v>
      </c>
      <c r="H388" s="1" t="s">
        <v>1296</v>
      </c>
      <c r="I388" s="1" t="s">
        <v>1274</v>
      </c>
      <c r="J388" s="109">
        <v>3</v>
      </c>
      <c r="K388" s="85">
        <f t="array" ref="K388">IFERROR(INDEX(Grille_Tarifs_Modulable!$B$2:$B$204,MATCH(Tableau1[[#This Row],[Designation]]&amp;Tableau1[[#This Row],[CL]],Grille_Tarifs_Modulable!$C$2:$C$204&amp;Grille_Tarifs_Modulable!$F$2:$F$204,0)),0)</f>
        <v>121</v>
      </c>
      <c r="L3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8" s="60">
        <f>IF(Tableau1[[#This Row],[Prix_Unit_HT]]=0,0,Tableau1[[#This Row],[Prix_Unit_HT]]+(Tableau1[[#This Row],[Prix_Unit_HT]]*VLOOKUP(Tableau1[[#This Row],[EAN]],Grille_Tarifs_Modulable!$B$10:$Q$204,16,FALSE)))</f>
        <v>358.8</v>
      </c>
      <c r="N388" s="1">
        <v>1</v>
      </c>
      <c r="O388" s="60">
        <f>Tableau1[[#This Row],[Prix_Unit_HT]]*Tableau1[[#This Row],[Qte_commande]]</f>
        <v>299</v>
      </c>
      <c r="P388" s="60">
        <f>Tableau1[[#This Row],[Prix_Unit_TTC]]*Tableau1[[#This Row],[Qte_commande]]</f>
        <v>358.8</v>
      </c>
      <c r="Q388" s="1">
        <v>1</v>
      </c>
      <c r="R3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89" spans="1:18" ht="12.75" x14ac:dyDescent="0.2">
      <c r="A389" s="2">
        <v>42825</v>
      </c>
      <c r="B389" s="1" t="s">
        <v>790</v>
      </c>
      <c r="C389" s="1" t="s">
        <v>6</v>
      </c>
      <c r="F389" s="1" t="s">
        <v>1162</v>
      </c>
      <c r="G389" s="1" t="s">
        <v>8</v>
      </c>
      <c r="H389" s="1" t="s">
        <v>1296</v>
      </c>
      <c r="I389" s="1" t="s">
        <v>1274</v>
      </c>
      <c r="J389" s="109">
        <v>3</v>
      </c>
      <c r="K389" s="85">
        <f t="array" ref="K389">IFERROR(INDEX(Grille_Tarifs_Modulable!$B$2:$B$204,MATCH(Tableau1[[#This Row],[Designation]]&amp;Tableau1[[#This Row],[CL]],Grille_Tarifs_Modulable!$C$2:$C$204&amp;Grille_Tarifs_Modulable!$F$2:$F$204,0)),0)</f>
        <v>121</v>
      </c>
      <c r="L3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9" s="60">
        <f>IF(Tableau1[[#This Row],[Prix_Unit_HT]]=0,0,Tableau1[[#This Row],[Prix_Unit_HT]]+(Tableau1[[#This Row],[Prix_Unit_HT]]*VLOOKUP(Tableau1[[#This Row],[EAN]],Grille_Tarifs_Modulable!$B$10:$Q$204,16,FALSE)))</f>
        <v>358.8</v>
      </c>
      <c r="N389" s="1">
        <v>1</v>
      </c>
      <c r="O389" s="60">
        <f>Tableau1[[#This Row],[Prix_Unit_HT]]*Tableau1[[#This Row],[Qte_commande]]</f>
        <v>299</v>
      </c>
      <c r="P389" s="60">
        <f>Tableau1[[#This Row],[Prix_Unit_TTC]]*Tableau1[[#This Row],[Qte_commande]]</f>
        <v>358.8</v>
      </c>
      <c r="Q389" s="1">
        <v>1</v>
      </c>
      <c r="R3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0" spans="1:18" ht="12.75" x14ac:dyDescent="0.2">
      <c r="A390" s="2">
        <v>42825</v>
      </c>
      <c r="B390" s="1" t="s">
        <v>793</v>
      </c>
      <c r="C390" s="1" t="s">
        <v>794</v>
      </c>
      <c r="F390" s="1" t="s">
        <v>1162</v>
      </c>
      <c r="G390" s="1" t="s">
        <v>312</v>
      </c>
      <c r="H390" s="1" t="s">
        <v>1296</v>
      </c>
      <c r="I390" s="1" t="s">
        <v>1274</v>
      </c>
      <c r="J390" s="109">
        <v>3</v>
      </c>
      <c r="K390" s="85">
        <f t="array" ref="K390">IFERROR(INDEX(Grille_Tarifs_Modulable!$B$2:$B$204,MATCH(Tableau1[[#This Row],[Designation]]&amp;Tableau1[[#This Row],[CL]],Grille_Tarifs_Modulable!$C$2:$C$204&amp;Grille_Tarifs_Modulable!$F$2:$F$204,0)),0)</f>
        <v>121</v>
      </c>
      <c r="L3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0" s="60">
        <f>IF(Tableau1[[#This Row],[Prix_Unit_HT]]=0,0,Tableau1[[#This Row],[Prix_Unit_HT]]+(Tableau1[[#This Row],[Prix_Unit_HT]]*VLOOKUP(Tableau1[[#This Row],[EAN]],Grille_Tarifs_Modulable!$B$10:$Q$204,16,FALSE)))</f>
        <v>358.8</v>
      </c>
      <c r="N390" s="1">
        <v>1</v>
      </c>
      <c r="O390" s="60">
        <f>Tableau1[[#This Row],[Prix_Unit_HT]]*Tableau1[[#This Row],[Qte_commande]]</f>
        <v>299</v>
      </c>
      <c r="P390" s="60">
        <f>Tableau1[[#This Row],[Prix_Unit_TTC]]*Tableau1[[#This Row],[Qte_commande]]</f>
        <v>358.8</v>
      </c>
      <c r="Q390" s="1">
        <v>1</v>
      </c>
      <c r="R3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1" spans="1:18" ht="12.75" x14ac:dyDescent="0.2">
      <c r="A391" s="2">
        <v>42825</v>
      </c>
      <c r="B391" s="1" t="s">
        <v>795</v>
      </c>
      <c r="C391" s="1" t="s">
        <v>796</v>
      </c>
      <c r="F391" s="1" t="s">
        <v>1162</v>
      </c>
      <c r="G391" s="1" t="s">
        <v>797</v>
      </c>
      <c r="H391" s="1" t="s">
        <v>1296</v>
      </c>
      <c r="I391" s="1" t="s">
        <v>1274</v>
      </c>
      <c r="J391" s="109">
        <v>3</v>
      </c>
      <c r="K391" s="85">
        <f t="array" ref="K391">IFERROR(INDEX(Grille_Tarifs_Modulable!$B$2:$B$204,MATCH(Tableau1[[#This Row],[Designation]]&amp;Tableau1[[#This Row],[CL]],Grille_Tarifs_Modulable!$C$2:$C$204&amp;Grille_Tarifs_Modulable!$F$2:$F$204,0)),0)</f>
        <v>121</v>
      </c>
      <c r="L3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1" s="60">
        <f>IF(Tableau1[[#This Row],[Prix_Unit_HT]]=0,0,Tableau1[[#This Row],[Prix_Unit_HT]]+(Tableau1[[#This Row],[Prix_Unit_HT]]*VLOOKUP(Tableau1[[#This Row],[EAN]],Grille_Tarifs_Modulable!$B$10:$Q$204,16,FALSE)))</f>
        <v>358.8</v>
      </c>
      <c r="N391" s="1">
        <v>1</v>
      </c>
      <c r="O391" s="60">
        <f>Tableau1[[#This Row],[Prix_Unit_HT]]*Tableau1[[#This Row],[Qte_commande]]</f>
        <v>299</v>
      </c>
      <c r="P391" s="60">
        <f>Tableau1[[#This Row],[Prix_Unit_TTC]]*Tableau1[[#This Row],[Qte_commande]]</f>
        <v>358.8</v>
      </c>
      <c r="Q391" s="1">
        <v>1</v>
      </c>
      <c r="R3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2" spans="1:18" ht="12.75" x14ac:dyDescent="0.2">
      <c r="A392" s="2">
        <v>42825</v>
      </c>
      <c r="B392" s="1" t="s">
        <v>791</v>
      </c>
      <c r="C392" s="1" t="s">
        <v>792</v>
      </c>
      <c r="F392" s="1" t="s">
        <v>1162</v>
      </c>
      <c r="G392" s="1" t="s">
        <v>312</v>
      </c>
      <c r="H392" s="1" t="s">
        <v>1296</v>
      </c>
      <c r="I392" s="1" t="s">
        <v>1274</v>
      </c>
      <c r="J392" s="109">
        <v>3</v>
      </c>
      <c r="K392" s="85">
        <f t="array" ref="K392">IFERROR(INDEX(Grille_Tarifs_Modulable!$B$2:$B$204,MATCH(Tableau1[[#This Row],[Designation]]&amp;Tableau1[[#This Row],[CL]],Grille_Tarifs_Modulable!$C$2:$C$204&amp;Grille_Tarifs_Modulable!$F$2:$F$204,0)),0)</f>
        <v>121</v>
      </c>
      <c r="L3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2" s="60">
        <f>IF(Tableau1[[#This Row],[Prix_Unit_HT]]=0,0,Tableau1[[#This Row],[Prix_Unit_HT]]+(Tableau1[[#This Row],[Prix_Unit_HT]]*VLOOKUP(Tableau1[[#This Row],[EAN]],Grille_Tarifs_Modulable!$B$10:$Q$204,16,FALSE)))</f>
        <v>358.8</v>
      </c>
      <c r="N392" s="1">
        <v>1</v>
      </c>
      <c r="O392" s="60">
        <f>Tableau1[[#This Row],[Prix_Unit_HT]]*Tableau1[[#This Row],[Qte_commande]]</f>
        <v>299</v>
      </c>
      <c r="P392" s="60">
        <f>Tableau1[[#This Row],[Prix_Unit_TTC]]*Tableau1[[#This Row],[Qte_commande]]</f>
        <v>358.8</v>
      </c>
      <c r="Q392" s="1">
        <v>1</v>
      </c>
      <c r="R3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393" spans="1:18" ht="12.75" x14ac:dyDescent="0.2">
      <c r="A393" s="2">
        <v>42828</v>
      </c>
      <c r="B393" s="1" t="s">
        <v>740</v>
      </c>
      <c r="C393" s="1" t="s">
        <v>225</v>
      </c>
      <c r="F393" s="1" t="s">
        <v>1245</v>
      </c>
      <c r="G393" s="1" t="s">
        <v>227</v>
      </c>
      <c r="H393" s="1" t="s">
        <v>1174</v>
      </c>
      <c r="I393" s="1" t="s">
        <v>1272</v>
      </c>
      <c r="J393" s="59">
        <v>70</v>
      </c>
      <c r="K393" s="85">
        <f t="array" ref="K393">IFERROR(INDEX(Grille_Tarifs_Modulable!$B$2:$B$204,MATCH(Tableau1[[#This Row],[Designation]]&amp;Tableau1[[#This Row],[CL]],Grille_Tarifs_Modulable!$C$2:$C$204&amp;Grille_Tarifs_Modulable!$F$2:$F$204,0)),0)</f>
        <v>4067700013859</v>
      </c>
      <c r="L3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3" s="1">
        <v>36</v>
      </c>
      <c r="O393" s="60">
        <f>Tableau1[[#This Row],[Prix_Unit_HT]]*Tableau1[[#This Row],[Qte_commande]]</f>
        <v>451.17228599999993</v>
      </c>
      <c r="P393" s="60">
        <f>Tableau1[[#This Row],[Prix_Unit_TTC]]*Tableau1[[#This Row],[Qte_commande]]</f>
        <v>541.40674319999994</v>
      </c>
      <c r="Q393" s="1">
        <v>36</v>
      </c>
      <c r="R3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394" spans="1:18" ht="12.75" x14ac:dyDescent="0.2">
      <c r="A394" s="2">
        <v>42828</v>
      </c>
      <c r="B394" s="1" t="s">
        <v>740</v>
      </c>
      <c r="C394" s="1" t="s">
        <v>225</v>
      </c>
      <c r="F394" s="1" t="s">
        <v>1245</v>
      </c>
      <c r="G394" s="1" t="s">
        <v>227</v>
      </c>
      <c r="H394" s="1" t="s">
        <v>1174</v>
      </c>
      <c r="I394" s="1" t="s">
        <v>1272</v>
      </c>
      <c r="J394" s="59">
        <v>70</v>
      </c>
      <c r="K394" s="85">
        <f t="array" ref="K394">IFERROR(INDEX(Grille_Tarifs_Modulable!$B$2:$B$204,MATCH(Tableau1[[#This Row],[Designation]]&amp;Tableau1[[#This Row],[CL]],Grille_Tarifs_Modulable!$C$2:$C$204&amp;Grille_Tarifs_Modulable!$F$2:$F$204,0)),0)</f>
        <v>4067700013859</v>
      </c>
      <c r="L3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4" s="1">
        <v>114</v>
      </c>
      <c r="O394" s="60">
        <f>Tableau1[[#This Row],[Prix_Unit_HT]]*Tableau1[[#This Row],[Qte_commande]]</f>
        <v>1428.7122389999997</v>
      </c>
      <c r="P394" s="60">
        <f>Tableau1[[#This Row],[Prix_Unit_TTC]]*Tableau1[[#This Row],[Qte_commande]]</f>
        <v>1714.4546867999998</v>
      </c>
      <c r="Q394" s="1">
        <v>114</v>
      </c>
      <c r="R3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114</v>
      </c>
    </row>
    <row r="395" spans="1:18" ht="12.75" x14ac:dyDescent="0.2">
      <c r="A395" s="2">
        <v>42828</v>
      </c>
      <c r="B395" s="1" t="s">
        <v>802</v>
      </c>
      <c r="C395" s="1" t="s">
        <v>792</v>
      </c>
      <c r="F395" s="1" t="s">
        <v>1162</v>
      </c>
      <c r="G395" s="1" t="s">
        <v>312</v>
      </c>
      <c r="H395" s="1" t="s">
        <v>1296</v>
      </c>
      <c r="I395" s="1" t="s">
        <v>1274</v>
      </c>
      <c r="J395" s="109">
        <v>3</v>
      </c>
      <c r="K395" s="85">
        <f t="array" ref="K395">IFERROR(INDEX(Grille_Tarifs_Modulable!$B$2:$B$204,MATCH(Tableau1[[#This Row],[Designation]]&amp;Tableau1[[#This Row],[CL]],Grille_Tarifs_Modulable!$C$2:$C$204&amp;Grille_Tarifs_Modulable!$F$2:$F$204,0)),0)</f>
        <v>121</v>
      </c>
      <c r="L3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5" s="60">
        <f>IF(Tableau1[[#This Row],[Prix_Unit_HT]]=0,0,Tableau1[[#This Row],[Prix_Unit_HT]]+(Tableau1[[#This Row],[Prix_Unit_HT]]*VLOOKUP(Tableau1[[#This Row],[EAN]],Grille_Tarifs_Modulable!$B$10:$Q$204,16,FALSE)))</f>
        <v>358.8</v>
      </c>
      <c r="N395" s="1">
        <v>0</v>
      </c>
      <c r="O395" s="60">
        <f>Tableau1[[#This Row],[Prix_Unit_HT]]*Tableau1[[#This Row],[Qte_commande]]</f>
        <v>0</v>
      </c>
      <c r="P395" s="60">
        <f>Tableau1[[#This Row],[Prix_Unit_TTC]]*Tableau1[[#This Row],[Qte_commande]]</f>
        <v>0</v>
      </c>
      <c r="Q395" s="1">
        <v>0</v>
      </c>
      <c r="R3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396" spans="1:18" ht="12.75" x14ac:dyDescent="0.2">
      <c r="A396" s="2">
        <v>42831</v>
      </c>
      <c r="B396" s="1" t="s">
        <v>958</v>
      </c>
      <c r="C396" s="1" t="s">
        <v>162</v>
      </c>
      <c r="F396" s="1" t="s">
        <v>1245</v>
      </c>
      <c r="G396" s="1" t="s">
        <v>164</v>
      </c>
      <c r="H396" s="1" t="s">
        <v>1174</v>
      </c>
      <c r="I396" s="1" t="s">
        <v>1272</v>
      </c>
      <c r="J396" s="59">
        <v>175</v>
      </c>
      <c r="K396" s="85">
        <f t="array" ref="K396">IFERROR(INDEX(Grille_Tarifs_Modulable!$B$2:$B$204,MATCH(Tableau1[[#This Row],[Designation]]&amp;Tableau1[[#This Row],[CL]],Grille_Tarifs_Modulable!$C$2:$C$204&amp;Grille_Tarifs_Modulable!$F$2:$F$204,0)),0)</f>
        <v>4067700013835</v>
      </c>
      <c r="L3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9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96" s="1">
        <v>36</v>
      </c>
      <c r="O396" s="60">
        <f>Tableau1[[#This Row],[Prix_Unit_HT]]*Tableau1[[#This Row],[Qte_commande]]</f>
        <v>1040.9907150000001</v>
      </c>
      <c r="P396" s="60">
        <f>Tableau1[[#This Row],[Prix_Unit_TTC]]*Tableau1[[#This Row],[Qte_commande]]</f>
        <v>1249.188858</v>
      </c>
      <c r="Q396" s="1">
        <v>90</v>
      </c>
      <c r="R3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397" spans="1:18" ht="12.75" x14ac:dyDescent="0.2">
      <c r="A397" s="2">
        <v>42831</v>
      </c>
      <c r="B397" s="1" t="s">
        <v>803</v>
      </c>
      <c r="C397" s="1" t="s">
        <v>792</v>
      </c>
      <c r="F397" s="1" t="s">
        <v>1162</v>
      </c>
      <c r="G397" s="1" t="s">
        <v>312</v>
      </c>
      <c r="H397" s="1" t="s">
        <v>1296</v>
      </c>
      <c r="I397" s="1" t="s">
        <v>1274</v>
      </c>
      <c r="J397" s="109">
        <v>3</v>
      </c>
      <c r="K397" s="85">
        <f t="array" ref="K397">IFERROR(INDEX(Grille_Tarifs_Modulable!$B$2:$B$204,MATCH(Tableau1[[#This Row],[Designation]]&amp;Tableau1[[#This Row],[CL]],Grille_Tarifs_Modulable!$C$2:$C$204&amp;Grille_Tarifs_Modulable!$F$2:$F$204,0)),0)</f>
        <v>121</v>
      </c>
      <c r="L3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7" s="60">
        <f>IF(Tableau1[[#This Row],[Prix_Unit_HT]]=0,0,Tableau1[[#This Row],[Prix_Unit_HT]]+(Tableau1[[#This Row],[Prix_Unit_HT]]*VLOOKUP(Tableau1[[#This Row],[EAN]],Grille_Tarifs_Modulable!$B$10:$Q$204,16,FALSE)))</f>
        <v>358.8</v>
      </c>
      <c r="N397" s="1">
        <v>2</v>
      </c>
      <c r="O397" s="60">
        <f>Tableau1[[#This Row],[Prix_Unit_HT]]*Tableau1[[#This Row],[Qte_commande]]</f>
        <v>598</v>
      </c>
      <c r="P397" s="60">
        <f>Tableau1[[#This Row],[Prix_Unit_TTC]]*Tableau1[[#This Row],[Qte_commande]]</f>
        <v>717.6</v>
      </c>
      <c r="Q397" s="1">
        <v>2</v>
      </c>
      <c r="R3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398" spans="1:18" ht="12.75" x14ac:dyDescent="0.2">
      <c r="A398" s="2">
        <v>42836</v>
      </c>
      <c r="B398" s="1" t="s">
        <v>725</v>
      </c>
      <c r="C398" s="1" t="s">
        <v>157</v>
      </c>
      <c r="F398" s="1" t="s">
        <v>1245</v>
      </c>
      <c r="G398" s="1" t="s">
        <v>159</v>
      </c>
      <c r="H398" s="1" t="s">
        <v>1174</v>
      </c>
      <c r="I398" s="1" t="s">
        <v>1272</v>
      </c>
      <c r="J398" s="59">
        <v>100</v>
      </c>
      <c r="K398" s="85">
        <f t="array" ref="K398">IFERROR(INDEX(Grille_Tarifs_Modulable!$B$2:$B$204,MATCH(Tableau1[[#This Row],[Designation]]&amp;Tableau1[[#This Row],[CL]],Grille_Tarifs_Modulable!$C$2:$C$204&amp;Grille_Tarifs_Modulable!$F$2:$F$204,0)),0)</f>
        <v>4067700013842</v>
      </c>
      <c r="L3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98" s="1">
        <v>210</v>
      </c>
      <c r="O398" s="60">
        <f>Tableau1[[#This Row],[Prix_Unit_HT]]*Tableau1[[#This Row],[Qte_commande]]</f>
        <v>3591.1690499999995</v>
      </c>
      <c r="P398" s="60">
        <f>Tableau1[[#This Row],[Prix_Unit_TTC]]*Tableau1[[#This Row],[Qte_commande]]</f>
        <v>4309.4028599999992</v>
      </c>
      <c r="Q398" s="1">
        <v>300</v>
      </c>
      <c r="R3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399" spans="1:18" ht="12.75" x14ac:dyDescent="0.2">
      <c r="A399" s="2">
        <v>42836</v>
      </c>
      <c r="B399" s="1" t="s">
        <v>725</v>
      </c>
      <c r="C399" s="1" t="s">
        <v>157</v>
      </c>
      <c r="F399" s="1" t="s">
        <v>1245</v>
      </c>
      <c r="G399" s="1" t="s">
        <v>159</v>
      </c>
      <c r="H399" s="1" t="s">
        <v>1186</v>
      </c>
      <c r="I399" s="1" t="s">
        <v>1272</v>
      </c>
      <c r="J399" s="59">
        <v>70</v>
      </c>
      <c r="K399" s="85">
        <f t="array" ref="K399">IFERROR(INDEX(Grille_Tarifs_Modulable!$B$2:$B$204,MATCH(Tableau1[[#This Row],[Designation]]&amp;Tableau1[[#This Row],[CL]],Grille_Tarifs_Modulable!$C$2:$C$204&amp;Grille_Tarifs_Modulable!$F$2:$F$204,0)),0)</f>
        <v>3257150101904</v>
      </c>
      <c r="L3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9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399" s="1">
        <v>1</v>
      </c>
      <c r="O399" s="60">
        <f>Tableau1[[#This Row],[Prix_Unit_HT]]*Tableau1[[#This Row],[Qte_commande]]</f>
        <v>16.346482999999999</v>
      </c>
      <c r="P399" s="60">
        <f>Tableau1[[#This Row],[Prix_Unit_TTC]]*Tableau1[[#This Row],[Qte_commande]]</f>
        <v>19.6157796</v>
      </c>
      <c r="Q399" s="1">
        <v>1</v>
      </c>
      <c r="R3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0" spans="1:18" ht="12.75" x14ac:dyDescent="0.2">
      <c r="A400" s="2">
        <v>42836</v>
      </c>
      <c r="B400" s="1" t="s">
        <v>725</v>
      </c>
      <c r="C400" s="1" t="s">
        <v>157</v>
      </c>
      <c r="F400" s="1" t="s">
        <v>1245</v>
      </c>
      <c r="G400" s="1" t="s">
        <v>159</v>
      </c>
      <c r="H400" s="7" t="s">
        <v>1188</v>
      </c>
      <c r="I400" s="1" t="s">
        <v>1272</v>
      </c>
      <c r="J400" s="59">
        <v>70</v>
      </c>
      <c r="K400" s="85">
        <f t="array" ref="K400">IFERROR(INDEX(Grille_Tarifs_Modulable!$B$2:$B$204,MATCH(Tableau1[[#This Row],[Designation]]&amp;Tableau1[[#This Row],[CL]],Grille_Tarifs_Modulable!$C$2:$C$204&amp;Grille_Tarifs_Modulable!$F$2:$F$204,0)),0)</f>
        <v>3257150100228</v>
      </c>
      <c r="L4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0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00" s="1">
        <v>1</v>
      </c>
      <c r="O400" s="60">
        <f>Tableau1[[#This Row],[Prix_Unit_HT]]*Tableau1[[#This Row],[Qte_commande]]</f>
        <v>19.998643999999999</v>
      </c>
      <c r="P400" s="60">
        <f>Tableau1[[#This Row],[Prix_Unit_TTC]]*Tableau1[[#This Row],[Qte_commande]]</f>
        <v>23.998372799999999</v>
      </c>
      <c r="Q400" s="1">
        <v>1</v>
      </c>
      <c r="R4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1" spans="1:18" ht="12.75" x14ac:dyDescent="0.2">
      <c r="A401" s="2">
        <v>42836</v>
      </c>
      <c r="B401" s="1" t="s">
        <v>725</v>
      </c>
      <c r="C401" s="1" t="s">
        <v>157</v>
      </c>
      <c r="F401" s="1" t="s">
        <v>1245</v>
      </c>
      <c r="G401" s="1" t="s">
        <v>159</v>
      </c>
      <c r="H401" s="1" t="s">
        <v>1187</v>
      </c>
      <c r="I401" s="1" t="s">
        <v>1272</v>
      </c>
      <c r="J401" s="59">
        <v>70</v>
      </c>
      <c r="K401" s="85">
        <f t="array" ref="K401">IFERROR(INDEX(Grille_Tarifs_Modulable!$B$2:$B$204,MATCH(Tableau1[[#This Row],[Designation]]&amp;Tableau1[[#This Row],[CL]],Grille_Tarifs_Modulable!$C$2:$C$204&amp;Grille_Tarifs_Modulable!$F$2:$F$204,0)),0)</f>
        <v>3257150102017</v>
      </c>
      <c r="L4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0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401" s="1">
        <v>1</v>
      </c>
      <c r="O401" s="60">
        <f>Tableau1[[#This Row],[Prix_Unit_HT]]*Tableau1[[#This Row],[Qte_commande]]</f>
        <v>14.694322</v>
      </c>
      <c r="P401" s="60">
        <f>Tableau1[[#This Row],[Prix_Unit_TTC]]*Tableau1[[#This Row],[Qte_commande]]</f>
        <v>17.6331864</v>
      </c>
      <c r="Q401" s="1">
        <v>1</v>
      </c>
      <c r="R4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2" spans="1:18" ht="12.75" x14ac:dyDescent="0.2">
      <c r="A402" s="2">
        <v>42836</v>
      </c>
      <c r="B402" s="1" t="s">
        <v>807</v>
      </c>
      <c r="C402" s="1" t="s">
        <v>303</v>
      </c>
      <c r="F402" s="1" t="s">
        <v>1162</v>
      </c>
      <c r="G402" s="1" t="s">
        <v>47</v>
      </c>
      <c r="H402" s="1" t="s">
        <v>1296</v>
      </c>
      <c r="I402" s="1" t="s">
        <v>1274</v>
      </c>
      <c r="J402" s="109">
        <v>3</v>
      </c>
      <c r="K402" s="85">
        <f t="array" ref="K402">IFERROR(INDEX(Grille_Tarifs_Modulable!$B$2:$B$204,MATCH(Tableau1[[#This Row],[Designation]]&amp;Tableau1[[#This Row],[CL]],Grille_Tarifs_Modulable!$C$2:$C$204&amp;Grille_Tarifs_Modulable!$F$2:$F$204,0)),0)</f>
        <v>121</v>
      </c>
      <c r="L4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2" s="60">
        <f>IF(Tableau1[[#This Row],[Prix_Unit_HT]]=0,0,Tableau1[[#This Row],[Prix_Unit_HT]]+(Tableau1[[#This Row],[Prix_Unit_HT]]*VLOOKUP(Tableau1[[#This Row],[EAN]],Grille_Tarifs_Modulable!$B$10:$Q$204,16,FALSE)))</f>
        <v>358.8</v>
      </c>
      <c r="N402" s="1">
        <v>1</v>
      </c>
      <c r="O402" s="60">
        <f>Tableau1[[#This Row],[Prix_Unit_HT]]*Tableau1[[#This Row],[Qte_commande]]</f>
        <v>299</v>
      </c>
      <c r="P402" s="60">
        <f>Tableau1[[#This Row],[Prix_Unit_TTC]]*Tableau1[[#This Row],[Qte_commande]]</f>
        <v>358.8</v>
      </c>
      <c r="Q402" s="1">
        <v>1</v>
      </c>
      <c r="R4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3" spans="1:18" ht="12.75" x14ac:dyDescent="0.2">
      <c r="A403" s="2">
        <v>42836</v>
      </c>
      <c r="B403" s="1" t="s">
        <v>804</v>
      </c>
      <c r="C403" s="1" t="s">
        <v>805</v>
      </c>
      <c r="F403" s="1" t="s">
        <v>1162</v>
      </c>
      <c r="G403" s="1" t="s">
        <v>806</v>
      </c>
      <c r="H403" s="1" t="s">
        <v>1296</v>
      </c>
      <c r="I403" s="1" t="s">
        <v>1274</v>
      </c>
      <c r="J403" s="109">
        <v>3</v>
      </c>
      <c r="K403" s="85">
        <f t="array" ref="K403">IFERROR(INDEX(Grille_Tarifs_Modulable!$B$2:$B$204,MATCH(Tableau1[[#This Row],[Designation]]&amp;Tableau1[[#This Row],[CL]],Grille_Tarifs_Modulable!$C$2:$C$204&amp;Grille_Tarifs_Modulable!$F$2:$F$204,0)),0)</f>
        <v>121</v>
      </c>
      <c r="L4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3" s="60">
        <f>IF(Tableau1[[#This Row],[Prix_Unit_HT]]=0,0,Tableau1[[#This Row],[Prix_Unit_HT]]+(Tableau1[[#This Row],[Prix_Unit_HT]]*VLOOKUP(Tableau1[[#This Row],[EAN]],Grille_Tarifs_Modulable!$B$10:$Q$204,16,FALSE)))</f>
        <v>358.8</v>
      </c>
      <c r="N403" s="1">
        <v>1</v>
      </c>
      <c r="O403" s="60">
        <f>Tableau1[[#This Row],[Prix_Unit_HT]]*Tableau1[[#This Row],[Qte_commande]]</f>
        <v>299</v>
      </c>
      <c r="P403" s="60">
        <f>Tableau1[[#This Row],[Prix_Unit_TTC]]*Tableau1[[#This Row],[Qte_commande]]</f>
        <v>358.8</v>
      </c>
      <c r="Q403" s="1">
        <v>1</v>
      </c>
      <c r="R4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4" spans="1:18" ht="12.75" x14ac:dyDescent="0.2">
      <c r="A404" s="2">
        <v>42838</v>
      </c>
      <c r="B404" s="1" t="s">
        <v>766</v>
      </c>
      <c r="C404" s="1" t="s">
        <v>18</v>
      </c>
      <c r="F404" s="1" t="s">
        <v>1245</v>
      </c>
      <c r="G404" s="1" t="s">
        <v>20</v>
      </c>
      <c r="H404" s="1" t="s">
        <v>1216</v>
      </c>
      <c r="I404" s="1" t="s">
        <v>1272</v>
      </c>
      <c r="J404" s="59">
        <v>100</v>
      </c>
      <c r="K404" s="85">
        <f t="array" ref="K404">IFERROR(INDEX(Grille_Tarifs_Modulable!$B$2:$B$204,MATCH(Tableau1[[#This Row],[Designation]]&amp;Tableau1[[#This Row],[CL]],Grille_Tarifs_Modulable!$C$2:$C$204&amp;Grille_Tarifs_Modulable!$F$2:$F$204,0)),0)</f>
        <v>3257150410167</v>
      </c>
      <c r="L4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04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04" s="1">
        <v>60</v>
      </c>
      <c r="O404" s="60">
        <f>Tableau1[[#This Row],[Prix_Unit_HT]]*Tableau1[[#This Row],[Qte_commande]]</f>
        <v>946.73244</v>
      </c>
      <c r="P404" s="60">
        <f>Tableau1[[#This Row],[Prix_Unit_TTC]]*Tableau1[[#This Row],[Qte_commande]]</f>
        <v>1136.0789280000001</v>
      </c>
      <c r="Q404" s="1">
        <v>85.71</v>
      </c>
      <c r="R4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405" spans="1:18" ht="12.75" x14ac:dyDescent="0.2">
      <c r="A405" s="2">
        <v>42838</v>
      </c>
      <c r="B405" s="1" t="s">
        <v>754</v>
      </c>
      <c r="C405" s="1" t="s">
        <v>6</v>
      </c>
      <c r="F405" s="1" t="s">
        <v>1245</v>
      </c>
      <c r="G405" s="1" t="s">
        <v>8</v>
      </c>
      <c r="H405" s="1" t="s">
        <v>1215</v>
      </c>
      <c r="I405" s="1" t="s">
        <v>1272</v>
      </c>
      <c r="J405" s="59">
        <v>70</v>
      </c>
      <c r="K405" s="85">
        <f t="array" ref="K405">IFERROR(INDEX(Grille_Tarifs_Modulable!$B$2:$B$204,MATCH(Tableau1[[#This Row],[Designation]]&amp;Tableau1[[#This Row],[CL]],Grille_Tarifs_Modulable!$C$2:$C$204&amp;Grille_Tarifs_Modulable!$F$2:$F$204,0)),0)</f>
        <v>8500000917008</v>
      </c>
      <c r="L4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405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405" s="1">
        <v>48</v>
      </c>
      <c r="O405" s="60">
        <f>Tableau1[[#This Row],[Prix_Unit_HT]]*Tableau1[[#This Row],[Qte_commande]]</f>
        <v>529.35416640000005</v>
      </c>
      <c r="P405" s="60">
        <f>Tableau1[[#This Row],[Prix_Unit_TTC]]*Tableau1[[#This Row],[Qte_commande]]</f>
        <v>635.22499968000011</v>
      </c>
      <c r="Q405" s="1">
        <v>48</v>
      </c>
      <c r="R4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406" spans="1:18" ht="12.75" x14ac:dyDescent="0.2">
      <c r="A406" s="2">
        <v>42838</v>
      </c>
      <c r="B406" s="1" t="s">
        <v>754</v>
      </c>
      <c r="C406" s="1" t="s">
        <v>6</v>
      </c>
      <c r="F406" s="1" t="s">
        <v>1245</v>
      </c>
      <c r="G406" s="1" t="s">
        <v>8</v>
      </c>
      <c r="H406" s="1" t="s">
        <v>1214</v>
      </c>
      <c r="I406" s="1" t="s">
        <v>1272</v>
      </c>
      <c r="J406" s="59">
        <v>100</v>
      </c>
      <c r="K406" s="85">
        <f t="array" ref="K406">IFERROR(INDEX(Grille_Tarifs_Modulable!$B$2:$B$204,MATCH(Tableau1[[#This Row],[Designation]]&amp;Tableau1[[#This Row],[CL]],Grille_Tarifs_Modulable!$C$2:$C$204&amp;Grille_Tarifs_Modulable!$F$2:$F$204,0)),0)</f>
        <v>0</v>
      </c>
      <c r="L4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06" s="60">
        <f>IF(Tableau1[[#This Row],[Prix_Unit_HT]]=0,0,Tableau1[[#This Row],[Prix_Unit_HT]]+(Tableau1[[#This Row],[Prix_Unit_HT]]*VLOOKUP(Tableau1[[#This Row],[EAN]],Grille_Tarifs_Modulable!$B$10:$Q$204,16,FALSE)))</f>
        <v>0</v>
      </c>
      <c r="N406" s="1">
        <v>6</v>
      </c>
      <c r="O406" s="60">
        <f>Tableau1[[#This Row],[Prix_Unit_HT]]*Tableau1[[#This Row],[Qte_commande]]</f>
        <v>0</v>
      </c>
      <c r="P406" s="60">
        <f>Tableau1[[#This Row],[Prix_Unit_TTC]]*Tableau1[[#This Row],[Qte_commande]]</f>
        <v>0</v>
      </c>
      <c r="Q406" s="1">
        <v>8.57</v>
      </c>
      <c r="R4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407" spans="1:18" ht="12.75" x14ac:dyDescent="0.2">
      <c r="A407" s="2">
        <v>42838</v>
      </c>
      <c r="B407" s="1" t="s">
        <v>810</v>
      </c>
      <c r="C407" s="1" t="s">
        <v>811</v>
      </c>
      <c r="F407" s="1" t="s">
        <v>1162</v>
      </c>
      <c r="G407" s="1" t="s">
        <v>37</v>
      </c>
      <c r="H407" s="1" t="s">
        <v>1296</v>
      </c>
      <c r="I407" s="1" t="s">
        <v>1274</v>
      </c>
      <c r="J407" s="109">
        <v>3</v>
      </c>
      <c r="K407" s="85">
        <f t="array" ref="K407">IFERROR(INDEX(Grille_Tarifs_Modulable!$B$2:$B$204,MATCH(Tableau1[[#This Row],[Designation]]&amp;Tableau1[[#This Row],[CL]],Grille_Tarifs_Modulable!$C$2:$C$204&amp;Grille_Tarifs_Modulable!$F$2:$F$204,0)),0)</f>
        <v>121</v>
      </c>
      <c r="L4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7" s="60">
        <f>IF(Tableau1[[#This Row],[Prix_Unit_HT]]=0,0,Tableau1[[#This Row],[Prix_Unit_HT]]+(Tableau1[[#This Row],[Prix_Unit_HT]]*VLOOKUP(Tableau1[[#This Row],[EAN]],Grille_Tarifs_Modulable!$B$10:$Q$204,16,FALSE)))</f>
        <v>358.8</v>
      </c>
      <c r="N407" s="1">
        <v>1</v>
      </c>
      <c r="O407" s="60">
        <f>Tableau1[[#This Row],[Prix_Unit_HT]]*Tableau1[[#This Row],[Qte_commande]]</f>
        <v>299</v>
      </c>
      <c r="P407" s="60">
        <f>Tableau1[[#This Row],[Prix_Unit_TTC]]*Tableau1[[#This Row],[Qte_commande]]</f>
        <v>358.8</v>
      </c>
      <c r="Q407" s="1">
        <v>1</v>
      </c>
      <c r="R4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8" spans="1:18" ht="12.75" x14ac:dyDescent="0.2">
      <c r="A408" s="2">
        <v>42838</v>
      </c>
      <c r="B408" s="1" t="s">
        <v>812</v>
      </c>
      <c r="C408" s="1" t="s">
        <v>813</v>
      </c>
      <c r="F408" s="1" t="s">
        <v>1162</v>
      </c>
      <c r="G408" s="1" t="s">
        <v>814</v>
      </c>
      <c r="H408" s="1" t="s">
        <v>1296</v>
      </c>
      <c r="I408" s="1" t="s">
        <v>1274</v>
      </c>
      <c r="J408" s="109">
        <v>3</v>
      </c>
      <c r="K408" s="85">
        <f t="array" ref="K408">IFERROR(INDEX(Grille_Tarifs_Modulable!$B$2:$B$204,MATCH(Tableau1[[#This Row],[Designation]]&amp;Tableau1[[#This Row],[CL]],Grille_Tarifs_Modulable!$C$2:$C$204&amp;Grille_Tarifs_Modulable!$F$2:$F$204,0)),0)</f>
        <v>121</v>
      </c>
      <c r="L4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8" s="60">
        <f>IF(Tableau1[[#This Row],[Prix_Unit_HT]]=0,0,Tableau1[[#This Row],[Prix_Unit_HT]]+(Tableau1[[#This Row],[Prix_Unit_HT]]*VLOOKUP(Tableau1[[#This Row],[EAN]],Grille_Tarifs_Modulable!$B$10:$Q$204,16,FALSE)))</f>
        <v>358.8</v>
      </c>
      <c r="N408" s="1">
        <v>1</v>
      </c>
      <c r="O408" s="60">
        <f>Tableau1[[#This Row],[Prix_Unit_HT]]*Tableau1[[#This Row],[Qte_commande]]</f>
        <v>299</v>
      </c>
      <c r="P408" s="60">
        <f>Tableau1[[#This Row],[Prix_Unit_TTC]]*Tableau1[[#This Row],[Qte_commande]]</f>
        <v>358.8</v>
      </c>
      <c r="Q408" s="1">
        <v>1</v>
      </c>
      <c r="R4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09" spans="1:18" ht="12.75" x14ac:dyDescent="0.2">
      <c r="A409" s="2">
        <v>42838</v>
      </c>
      <c r="B409" s="1" t="s">
        <v>815</v>
      </c>
      <c r="C409" s="1" t="s">
        <v>816</v>
      </c>
      <c r="F409" s="1" t="s">
        <v>1162</v>
      </c>
      <c r="G409" s="1" t="s">
        <v>271</v>
      </c>
      <c r="H409" s="1" t="s">
        <v>1296</v>
      </c>
      <c r="I409" s="1" t="s">
        <v>1274</v>
      </c>
      <c r="J409" s="109">
        <v>3</v>
      </c>
      <c r="K409" s="85">
        <f t="array" ref="K409">IFERROR(INDEX(Grille_Tarifs_Modulable!$B$2:$B$204,MATCH(Tableau1[[#This Row],[Designation]]&amp;Tableau1[[#This Row],[CL]],Grille_Tarifs_Modulable!$C$2:$C$204&amp;Grille_Tarifs_Modulable!$F$2:$F$204,0)),0)</f>
        <v>121</v>
      </c>
      <c r="L4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9" s="60">
        <f>IF(Tableau1[[#This Row],[Prix_Unit_HT]]=0,0,Tableau1[[#This Row],[Prix_Unit_HT]]+(Tableau1[[#This Row],[Prix_Unit_HT]]*VLOOKUP(Tableau1[[#This Row],[EAN]],Grille_Tarifs_Modulable!$B$10:$Q$204,16,FALSE)))</f>
        <v>358.8</v>
      </c>
      <c r="N409" s="1">
        <v>2</v>
      </c>
      <c r="O409" s="60">
        <f>Tableau1[[#This Row],[Prix_Unit_HT]]*Tableau1[[#This Row],[Qte_commande]]</f>
        <v>598</v>
      </c>
      <c r="P409" s="60">
        <f>Tableau1[[#This Row],[Prix_Unit_TTC]]*Tableau1[[#This Row],[Qte_commande]]</f>
        <v>717.6</v>
      </c>
      <c r="Q409" s="1">
        <v>2</v>
      </c>
      <c r="R4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410" spans="1:18" ht="12.75" x14ac:dyDescent="0.2">
      <c r="A410" s="2">
        <v>42838</v>
      </c>
      <c r="B410" s="1" t="s">
        <v>817</v>
      </c>
      <c r="C410" s="1" t="s">
        <v>818</v>
      </c>
      <c r="F410" s="1" t="s">
        <v>1162</v>
      </c>
      <c r="G410" s="1" t="s">
        <v>819</v>
      </c>
      <c r="H410" s="1" t="s">
        <v>1296</v>
      </c>
      <c r="I410" s="1" t="s">
        <v>1274</v>
      </c>
      <c r="J410" s="109">
        <v>3</v>
      </c>
      <c r="K410" s="85">
        <f t="array" ref="K410">IFERROR(INDEX(Grille_Tarifs_Modulable!$B$2:$B$204,MATCH(Tableau1[[#This Row],[Designation]]&amp;Tableau1[[#This Row],[CL]],Grille_Tarifs_Modulable!$C$2:$C$204&amp;Grille_Tarifs_Modulable!$F$2:$F$204,0)),0)</f>
        <v>121</v>
      </c>
      <c r="L4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0" s="60">
        <f>IF(Tableau1[[#This Row],[Prix_Unit_HT]]=0,0,Tableau1[[#This Row],[Prix_Unit_HT]]+(Tableau1[[#This Row],[Prix_Unit_HT]]*VLOOKUP(Tableau1[[#This Row],[EAN]],Grille_Tarifs_Modulable!$B$10:$Q$204,16,FALSE)))</f>
        <v>358.8</v>
      </c>
      <c r="N410" s="1">
        <v>2</v>
      </c>
      <c r="O410" s="60">
        <f>Tableau1[[#This Row],[Prix_Unit_HT]]*Tableau1[[#This Row],[Qte_commande]]</f>
        <v>598</v>
      </c>
      <c r="P410" s="60">
        <f>Tableau1[[#This Row],[Prix_Unit_TTC]]*Tableau1[[#This Row],[Qte_commande]]</f>
        <v>717.6</v>
      </c>
      <c r="Q410" s="1">
        <v>2</v>
      </c>
      <c r="R4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411" spans="1:18" ht="12.75" x14ac:dyDescent="0.2">
      <c r="A411" s="2">
        <v>42838</v>
      </c>
      <c r="B411" s="1" t="s">
        <v>808</v>
      </c>
      <c r="C411" s="1" t="s">
        <v>809</v>
      </c>
      <c r="F411" s="1" t="s">
        <v>1162</v>
      </c>
      <c r="G411" s="1" t="s">
        <v>47</v>
      </c>
      <c r="H411" s="1" t="s">
        <v>1296</v>
      </c>
      <c r="I411" s="1" t="s">
        <v>1274</v>
      </c>
      <c r="J411" s="109">
        <v>3</v>
      </c>
      <c r="K411" s="85">
        <f t="array" ref="K411">IFERROR(INDEX(Grille_Tarifs_Modulable!$B$2:$B$204,MATCH(Tableau1[[#This Row],[Designation]]&amp;Tableau1[[#This Row],[CL]],Grille_Tarifs_Modulable!$C$2:$C$204&amp;Grille_Tarifs_Modulable!$F$2:$F$204,0)),0)</f>
        <v>121</v>
      </c>
      <c r="L4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1" s="60">
        <f>IF(Tableau1[[#This Row],[Prix_Unit_HT]]=0,0,Tableau1[[#This Row],[Prix_Unit_HT]]+(Tableau1[[#This Row],[Prix_Unit_HT]]*VLOOKUP(Tableau1[[#This Row],[EAN]],Grille_Tarifs_Modulable!$B$10:$Q$204,16,FALSE)))</f>
        <v>358.8</v>
      </c>
      <c r="N411" s="1">
        <v>1</v>
      </c>
      <c r="O411" s="60">
        <f>Tableau1[[#This Row],[Prix_Unit_HT]]*Tableau1[[#This Row],[Qte_commande]]</f>
        <v>299</v>
      </c>
      <c r="P411" s="60">
        <f>Tableau1[[#This Row],[Prix_Unit_TTC]]*Tableau1[[#This Row],[Qte_commande]]</f>
        <v>358.8</v>
      </c>
      <c r="Q411" s="1">
        <v>1</v>
      </c>
      <c r="R4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2" spans="1:18" ht="12.75" x14ac:dyDescent="0.2">
      <c r="A412" s="2">
        <v>42839</v>
      </c>
      <c r="B412" s="1" t="s">
        <v>936</v>
      </c>
      <c r="C412" s="1" t="s">
        <v>373</v>
      </c>
      <c r="F412" s="1" t="s">
        <v>1162</v>
      </c>
      <c r="G412" s="1" t="s">
        <v>4</v>
      </c>
      <c r="H412" s="1" t="s">
        <v>1295</v>
      </c>
      <c r="I412" s="1" t="s">
        <v>1273</v>
      </c>
      <c r="J412" s="59">
        <v>50</v>
      </c>
      <c r="K412" s="85">
        <f t="array" ref="K412">IFERROR(INDEX(Grille_Tarifs_Modulable!$B$2:$B$204,MATCH(Tableau1[[#This Row],[Designation]]&amp;Tableau1[[#This Row],[CL]],Grille_Tarifs_Modulable!$C$2:$C$204&amp;Grille_Tarifs_Modulable!$F$2:$F$204,0)),0)</f>
        <v>4260310553382</v>
      </c>
      <c r="L4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412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412" s="1">
        <v>100</v>
      </c>
      <c r="O412" s="60">
        <f>Tableau1[[#This Row],[Prix_Unit_HT]]*Tableau1[[#This Row],[Qte_commande]]</f>
        <v>110.00000000000001</v>
      </c>
      <c r="P412" s="60">
        <f>Tableau1[[#This Row],[Prix_Unit_TTC]]*Tableau1[[#This Row],[Qte_commande]]</f>
        <v>116.05000000000001</v>
      </c>
      <c r="Q412" s="1">
        <v>71.430000000000007</v>
      </c>
      <c r="R4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413" spans="1:18" ht="12.75" x14ac:dyDescent="0.2">
      <c r="A413" s="2">
        <v>42839</v>
      </c>
      <c r="B413" s="1" t="s">
        <v>820</v>
      </c>
      <c r="C413" s="1" t="s">
        <v>821</v>
      </c>
      <c r="F413" s="1" t="s">
        <v>1162</v>
      </c>
      <c r="G413" s="1" t="s">
        <v>822</v>
      </c>
      <c r="H413" s="1" t="s">
        <v>1296</v>
      </c>
      <c r="I413" s="1" t="s">
        <v>1274</v>
      </c>
      <c r="J413" s="109">
        <v>3</v>
      </c>
      <c r="K413" s="85">
        <f t="array" ref="K413">IFERROR(INDEX(Grille_Tarifs_Modulable!$B$2:$B$204,MATCH(Tableau1[[#This Row],[Designation]]&amp;Tableau1[[#This Row],[CL]],Grille_Tarifs_Modulable!$C$2:$C$204&amp;Grille_Tarifs_Modulable!$F$2:$F$204,0)),0)</f>
        <v>121</v>
      </c>
      <c r="L4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3" s="60">
        <f>IF(Tableau1[[#This Row],[Prix_Unit_HT]]=0,0,Tableau1[[#This Row],[Prix_Unit_HT]]+(Tableau1[[#This Row],[Prix_Unit_HT]]*VLOOKUP(Tableau1[[#This Row],[EAN]],Grille_Tarifs_Modulable!$B$10:$Q$204,16,FALSE)))</f>
        <v>358.8</v>
      </c>
      <c r="N413" s="1">
        <v>1</v>
      </c>
      <c r="O413" s="60">
        <f>Tableau1[[#This Row],[Prix_Unit_HT]]*Tableau1[[#This Row],[Qte_commande]]</f>
        <v>299</v>
      </c>
      <c r="P413" s="60">
        <f>Tableau1[[#This Row],[Prix_Unit_TTC]]*Tableau1[[#This Row],[Qte_commande]]</f>
        <v>358.8</v>
      </c>
      <c r="Q413" s="1">
        <v>1</v>
      </c>
      <c r="R4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4" spans="1:18" ht="12.75" x14ac:dyDescent="0.2">
      <c r="A414" s="2">
        <v>42845</v>
      </c>
      <c r="B414" s="1" t="s">
        <v>741</v>
      </c>
      <c r="C414" s="1" t="s">
        <v>12</v>
      </c>
      <c r="F414" s="1" t="s">
        <v>1245</v>
      </c>
      <c r="G414" s="1" t="s">
        <v>14</v>
      </c>
      <c r="H414" s="1" t="s">
        <v>1242</v>
      </c>
      <c r="I414" s="7" t="s">
        <v>1272</v>
      </c>
      <c r="J414" s="59">
        <v>70</v>
      </c>
      <c r="K414" s="85">
        <f t="array" ref="K414">IFERROR(INDEX(Grille_Tarifs_Modulable!$B$2:$B$204,MATCH(Tableau1[[#This Row],[Designation]]&amp;Tableau1[[#This Row],[CL]],Grille_Tarifs_Modulable!$C$2:$C$204&amp;Grille_Tarifs_Modulable!$F$2:$F$204,0)),0)</f>
        <v>4055800060200</v>
      </c>
      <c r="L4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14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14" s="1">
        <v>6</v>
      </c>
      <c r="O414" s="60">
        <f>Tableau1[[#This Row],[Prix_Unit_HT]]*Tableau1[[#This Row],[Qte_commande]]</f>
        <v>104.45186400000001</v>
      </c>
      <c r="P414" s="60">
        <f>Tableau1[[#This Row],[Prix_Unit_TTC]]*Tableau1[[#This Row],[Qte_commande]]</f>
        <v>125.34223680000001</v>
      </c>
      <c r="Q414" s="1">
        <v>6</v>
      </c>
      <c r="R4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15" spans="1:18" ht="12.75" x14ac:dyDescent="0.2">
      <c r="A415" s="2">
        <v>42845</v>
      </c>
      <c r="B415" s="1" t="s">
        <v>741</v>
      </c>
      <c r="C415" s="1" t="s">
        <v>12</v>
      </c>
      <c r="F415" s="1" t="s">
        <v>1245</v>
      </c>
      <c r="G415" s="1" t="s">
        <v>14</v>
      </c>
      <c r="H415" s="1" t="s">
        <v>1174</v>
      </c>
      <c r="I415" s="1" t="s">
        <v>1272</v>
      </c>
      <c r="J415" s="59">
        <v>70</v>
      </c>
      <c r="K415" s="85">
        <f t="array" ref="K415">IFERROR(INDEX(Grille_Tarifs_Modulable!$B$2:$B$204,MATCH(Tableau1[[#This Row],[Designation]]&amp;Tableau1[[#This Row],[CL]],Grille_Tarifs_Modulable!$C$2:$C$204&amp;Grille_Tarifs_Modulable!$F$2:$F$204,0)),0)</f>
        <v>4067700013859</v>
      </c>
      <c r="L4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5" s="1">
        <v>48</v>
      </c>
      <c r="O415" s="60">
        <f>Tableau1[[#This Row],[Prix_Unit_HT]]*Tableau1[[#This Row],[Qte_commande]]</f>
        <v>601.56304799999998</v>
      </c>
      <c r="P415" s="60">
        <f>Tableau1[[#This Row],[Prix_Unit_TTC]]*Tableau1[[#This Row],[Qte_commande]]</f>
        <v>721.87565759999995</v>
      </c>
      <c r="Q415" s="1">
        <v>48</v>
      </c>
      <c r="R4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416" spans="1:18" ht="12.75" x14ac:dyDescent="0.2">
      <c r="A416" s="2">
        <v>42845</v>
      </c>
      <c r="B416" s="1" t="s">
        <v>741</v>
      </c>
      <c r="C416" s="1" t="s">
        <v>12</v>
      </c>
      <c r="F416" s="1" t="s">
        <v>1245</v>
      </c>
      <c r="G416" s="1" t="s">
        <v>14</v>
      </c>
      <c r="H416" s="1" t="s">
        <v>1301</v>
      </c>
      <c r="I416" s="1" t="s">
        <v>1272</v>
      </c>
      <c r="J416" s="59">
        <v>70</v>
      </c>
      <c r="K416" s="85">
        <f t="array" ref="K416">IFERROR(INDEX(Grille_Tarifs_Modulable!$B$2:$B$204,MATCH(Tableau1[[#This Row],[Designation]]&amp;Tableau1[[#This Row],[CL]],Grille_Tarifs_Modulable!$C$2:$C$204&amp;Grille_Tarifs_Modulable!$F$2:$F$204,0)),0)</f>
        <v>0</v>
      </c>
      <c r="L4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6" s="60">
        <f>IF(Tableau1[[#This Row],[Prix_Unit_HT]]=0,0,Tableau1[[#This Row],[Prix_Unit_HT]]+(Tableau1[[#This Row],[Prix_Unit_HT]]*VLOOKUP(Tableau1[[#This Row],[EAN]],Grille_Tarifs_Modulable!$B$10:$Q$204,16,FALSE)))</f>
        <v>0</v>
      </c>
      <c r="N416" s="1">
        <v>30</v>
      </c>
      <c r="O416" s="60">
        <f>Tableau1[[#This Row],[Prix_Unit_HT]]*Tableau1[[#This Row],[Qte_commande]]</f>
        <v>0</v>
      </c>
      <c r="P416" s="60">
        <f>Tableau1[[#This Row],[Prix_Unit_TTC]]*Tableau1[[#This Row],[Qte_commande]]</f>
        <v>0</v>
      </c>
      <c r="Q416" s="1">
        <v>30</v>
      </c>
      <c r="R4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417" spans="1:18" ht="12.75" x14ac:dyDescent="0.2">
      <c r="A417" s="2">
        <v>42849</v>
      </c>
      <c r="B417" s="1" t="s">
        <v>823</v>
      </c>
      <c r="C417" s="1" t="s">
        <v>824</v>
      </c>
      <c r="F417" s="1" t="s">
        <v>1162</v>
      </c>
      <c r="G417" s="1" t="s">
        <v>825</v>
      </c>
      <c r="H417" s="1" t="s">
        <v>1296</v>
      </c>
      <c r="I417" s="1" t="s">
        <v>1274</v>
      </c>
      <c r="J417" s="109">
        <v>3</v>
      </c>
      <c r="K417" s="85">
        <f t="array" ref="K417">IFERROR(INDEX(Grille_Tarifs_Modulable!$B$2:$B$204,MATCH(Tableau1[[#This Row],[Designation]]&amp;Tableau1[[#This Row],[CL]],Grille_Tarifs_Modulable!$C$2:$C$204&amp;Grille_Tarifs_Modulable!$F$2:$F$204,0)),0)</f>
        <v>121</v>
      </c>
      <c r="L4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7" s="60">
        <f>IF(Tableau1[[#This Row],[Prix_Unit_HT]]=0,0,Tableau1[[#This Row],[Prix_Unit_HT]]+(Tableau1[[#This Row],[Prix_Unit_HT]]*VLOOKUP(Tableau1[[#This Row],[EAN]],Grille_Tarifs_Modulable!$B$10:$Q$204,16,FALSE)))</f>
        <v>358.8</v>
      </c>
      <c r="N417" s="1">
        <v>1</v>
      </c>
      <c r="O417" s="60">
        <f>Tableau1[[#This Row],[Prix_Unit_HT]]*Tableau1[[#This Row],[Qte_commande]]</f>
        <v>299</v>
      </c>
      <c r="P417" s="60">
        <f>Tableau1[[#This Row],[Prix_Unit_TTC]]*Tableau1[[#This Row],[Qte_commande]]</f>
        <v>358.8</v>
      </c>
      <c r="Q417" s="1">
        <v>1</v>
      </c>
      <c r="R4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18" spans="1:18" ht="12.75" x14ac:dyDescent="0.2">
      <c r="A418" s="2">
        <v>42850</v>
      </c>
      <c r="B418" s="1" t="s">
        <v>767</v>
      </c>
      <c r="C418" s="1" t="s">
        <v>18</v>
      </c>
      <c r="F418" s="1" t="s">
        <v>1245</v>
      </c>
      <c r="G418" s="1" t="s">
        <v>20</v>
      </c>
      <c r="H418" s="1" t="s">
        <v>1216</v>
      </c>
      <c r="I418" s="1" t="s">
        <v>1272</v>
      </c>
      <c r="J418" s="59">
        <v>100</v>
      </c>
      <c r="K418" s="85">
        <f t="array" ref="K418">IFERROR(INDEX(Grille_Tarifs_Modulable!$B$2:$B$204,MATCH(Tableau1[[#This Row],[Designation]]&amp;Tableau1[[#This Row],[CL]],Grille_Tarifs_Modulable!$C$2:$C$204&amp;Grille_Tarifs_Modulable!$F$2:$F$204,0)),0)</f>
        <v>3257150410167</v>
      </c>
      <c r="L4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1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18" s="1">
        <v>36</v>
      </c>
      <c r="O418" s="60">
        <f>Tableau1[[#This Row],[Prix_Unit_HT]]*Tableau1[[#This Row],[Qte_commande]]</f>
        <v>568.03946399999995</v>
      </c>
      <c r="P418" s="60">
        <f>Tableau1[[#This Row],[Prix_Unit_TTC]]*Tableau1[[#This Row],[Qte_commande]]</f>
        <v>681.64735680000001</v>
      </c>
      <c r="Q418" s="1">
        <v>51.43</v>
      </c>
      <c r="R4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419" spans="1:18" ht="12.75" x14ac:dyDescent="0.2">
      <c r="A419" s="2">
        <v>42852</v>
      </c>
      <c r="B419" s="1" t="s">
        <v>742</v>
      </c>
      <c r="C419" s="1" t="s">
        <v>229</v>
      </c>
      <c r="F419" s="1" t="s">
        <v>1245</v>
      </c>
      <c r="G419" s="1" t="s">
        <v>231</v>
      </c>
      <c r="H419" s="1" t="s">
        <v>1174</v>
      </c>
      <c r="I419" s="1" t="s">
        <v>1272</v>
      </c>
      <c r="J419" s="59">
        <v>70</v>
      </c>
      <c r="K419" s="85">
        <f t="array" ref="K419">IFERROR(INDEX(Grille_Tarifs_Modulable!$B$2:$B$204,MATCH(Tableau1[[#This Row],[Designation]]&amp;Tableau1[[#This Row],[CL]],Grille_Tarifs_Modulable!$C$2:$C$204&amp;Grille_Tarifs_Modulable!$F$2:$F$204,0)),0)</f>
        <v>4067700013859</v>
      </c>
      <c r="L4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9" s="1">
        <v>480</v>
      </c>
      <c r="O419" s="60">
        <f>Tableau1[[#This Row],[Prix_Unit_HT]]*Tableau1[[#This Row],[Qte_commande]]</f>
        <v>6015.6304799999989</v>
      </c>
      <c r="P419" s="60">
        <f>Tableau1[[#This Row],[Prix_Unit_TTC]]*Tableau1[[#This Row],[Qte_commande]]</f>
        <v>7218.7565759999989</v>
      </c>
      <c r="Q419" s="1">
        <v>480</v>
      </c>
      <c r="R4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420" spans="1:18" ht="12.75" x14ac:dyDescent="0.2">
      <c r="A420" s="2">
        <v>42853</v>
      </c>
      <c r="B420" s="1" t="s">
        <v>744</v>
      </c>
      <c r="C420" s="1" t="s">
        <v>94</v>
      </c>
      <c r="F420" s="1" t="s">
        <v>1245</v>
      </c>
      <c r="G420" s="1" t="s">
        <v>96</v>
      </c>
      <c r="H420" s="7" t="s">
        <v>1291</v>
      </c>
      <c r="I420" s="7" t="s">
        <v>1273</v>
      </c>
      <c r="J420" s="59">
        <v>20</v>
      </c>
      <c r="K420" s="85">
        <f t="array" ref="K420">IFERROR(INDEX(Grille_Tarifs_Modulable!$B$2:$B$204,MATCH(Tableau1[[#This Row],[Designation]]&amp;Tableau1[[#This Row],[CL]],Grille_Tarifs_Modulable!$C$2:$C$204&amp;Grille_Tarifs_Modulable!$F$2:$F$204,0)),0)</f>
        <v>4260310550305</v>
      </c>
      <c r="L4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0" s="1">
        <v>48</v>
      </c>
      <c r="O420" s="60">
        <f>Tableau1[[#This Row],[Prix_Unit_HT]]*Tableau1[[#This Row],[Qte_commande]]</f>
        <v>38.880000000000003</v>
      </c>
      <c r="P420" s="60">
        <f>Tableau1[[#This Row],[Prix_Unit_TTC]]*Tableau1[[#This Row],[Qte_commande]]</f>
        <v>41.0184</v>
      </c>
      <c r="Q420" s="1">
        <v>13.71</v>
      </c>
      <c r="R4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21" spans="1:18" ht="12.75" x14ac:dyDescent="0.2">
      <c r="A421" s="2">
        <v>42853</v>
      </c>
      <c r="B421" s="1" t="s">
        <v>744</v>
      </c>
      <c r="C421" s="1" t="s">
        <v>94</v>
      </c>
      <c r="F421" s="1" t="s">
        <v>1245</v>
      </c>
      <c r="G421" s="1" t="s">
        <v>96</v>
      </c>
      <c r="H421" s="7" t="s">
        <v>1292</v>
      </c>
      <c r="I421" s="7" t="s">
        <v>1273</v>
      </c>
      <c r="J421" s="59">
        <v>20</v>
      </c>
      <c r="K421" s="85">
        <f t="array" ref="K421">IFERROR(INDEX(Grille_Tarifs_Modulable!$B$2:$B$204,MATCH(Tableau1[[#This Row],[Designation]]&amp;Tableau1[[#This Row],[CL]],Grille_Tarifs_Modulable!$C$2:$C$204&amp;Grille_Tarifs_Modulable!$F$2:$F$204,0)),0)</f>
        <v>4260310552941</v>
      </c>
      <c r="L4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1" s="1">
        <v>48</v>
      </c>
      <c r="O421" s="60">
        <f>Tableau1[[#This Row],[Prix_Unit_HT]]*Tableau1[[#This Row],[Qte_commande]]</f>
        <v>38.880000000000003</v>
      </c>
      <c r="P421" s="60">
        <f>Tableau1[[#This Row],[Prix_Unit_TTC]]*Tableau1[[#This Row],[Qte_commande]]</f>
        <v>41.0184</v>
      </c>
      <c r="Q421" s="1">
        <v>13.71</v>
      </c>
      <c r="R4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22" spans="1:18" ht="12.75" x14ac:dyDescent="0.2">
      <c r="A422" s="2">
        <v>42853</v>
      </c>
      <c r="B422" s="1" t="s">
        <v>744</v>
      </c>
      <c r="C422" s="1" t="s">
        <v>94</v>
      </c>
      <c r="F422" s="1" t="s">
        <v>1245</v>
      </c>
      <c r="G422" s="1" t="s">
        <v>96</v>
      </c>
      <c r="H422" s="1" t="s">
        <v>1242</v>
      </c>
      <c r="I422" s="7" t="s">
        <v>1272</v>
      </c>
      <c r="J422" s="59">
        <v>70</v>
      </c>
      <c r="K422" s="85">
        <f t="array" ref="K422">IFERROR(INDEX(Grille_Tarifs_Modulable!$B$2:$B$204,MATCH(Tableau1[[#This Row],[Designation]]&amp;Tableau1[[#This Row],[CL]],Grille_Tarifs_Modulable!$C$2:$C$204&amp;Grille_Tarifs_Modulable!$F$2:$F$204,0)),0)</f>
        <v>4055800060200</v>
      </c>
      <c r="L4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2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22" s="1">
        <v>6</v>
      </c>
      <c r="O422" s="60">
        <f>Tableau1[[#This Row],[Prix_Unit_HT]]*Tableau1[[#This Row],[Qte_commande]]</f>
        <v>104.45186400000001</v>
      </c>
      <c r="P422" s="60">
        <f>Tableau1[[#This Row],[Prix_Unit_TTC]]*Tableau1[[#This Row],[Qte_commande]]</f>
        <v>125.34223680000001</v>
      </c>
      <c r="Q422" s="1">
        <v>6</v>
      </c>
      <c r="R4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23" spans="1:18" ht="12.75" x14ac:dyDescent="0.2">
      <c r="A423" s="2">
        <v>42853</v>
      </c>
      <c r="B423" s="1" t="s">
        <v>744</v>
      </c>
      <c r="C423" s="1" t="s">
        <v>94</v>
      </c>
      <c r="F423" s="1" t="s">
        <v>1245</v>
      </c>
      <c r="G423" s="1" t="s">
        <v>96</v>
      </c>
      <c r="H423" s="1" t="s">
        <v>1289</v>
      </c>
      <c r="I423" s="1" t="s">
        <v>1273</v>
      </c>
      <c r="J423" s="59">
        <v>20</v>
      </c>
      <c r="K423" s="85">
        <f t="array" ref="K423">IFERROR(INDEX(Grille_Tarifs_Modulable!$B$2:$B$204,MATCH(Tableau1[[#This Row],[Designation]]&amp;Tableau1[[#This Row],[CL]],Grille_Tarifs_Modulable!$C$2:$C$204&amp;Grille_Tarifs_Modulable!$F$2:$F$204,0)),0)</f>
        <v>4260310553832</v>
      </c>
      <c r="L4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3" s="1">
        <v>24</v>
      </c>
      <c r="O423" s="60">
        <f>Tableau1[[#This Row],[Prix_Unit_HT]]*Tableau1[[#This Row],[Qte_commande]]</f>
        <v>19.440000000000001</v>
      </c>
      <c r="P423" s="60">
        <f>Tableau1[[#This Row],[Prix_Unit_TTC]]*Tableau1[[#This Row],[Qte_commande]]</f>
        <v>20.5092</v>
      </c>
      <c r="Q423" s="1">
        <v>6.86</v>
      </c>
      <c r="R4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424" spans="1:18" ht="12.75" x14ac:dyDescent="0.2">
      <c r="A424" s="2">
        <v>42853</v>
      </c>
      <c r="B424" s="1" t="s">
        <v>744</v>
      </c>
      <c r="C424" s="1" t="s">
        <v>94</v>
      </c>
      <c r="F424" s="1" t="s">
        <v>1245</v>
      </c>
      <c r="G424" s="1" t="s">
        <v>96</v>
      </c>
      <c r="H424" s="1" t="s">
        <v>1174</v>
      </c>
      <c r="I424" s="1" t="s">
        <v>1272</v>
      </c>
      <c r="J424" s="59">
        <v>70</v>
      </c>
      <c r="K424" s="85">
        <f t="array" ref="K424">IFERROR(INDEX(Grille_Tarifs_Modulable!$B$2:$B$204,MATCH(Tableau1[[#This Row],[Designation]]&amp;Tableau1[[#This Row],[CL]],Grille_Tarifs_Modulable!$C$2:$C$204&amp;Grille_Tarifs_Modulable!$F$2:$F$204,0)),0)</f>
        <v>4067700013859</v>
      </c>
      <c r="L4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4" s="1">
        <v>24</v>
      </c>
      <c r="O424" s="60">
        <f>Tableau1[[#This Row],[Prix_Unit_HT]]*Tableau1[[#This Row],[Qte_commande]]</f>
        <v>300.78152399999999</v>
      </c>
      <c r="P424" s="60">
        <f>Tableau1[[#This Row],[Prix_Unit_TTC]]*Tableau1[[#This Row],[Qte_commande]]</f>
        <v>360.93782879999998</v>
      </c>
      <c r="Q424" s="1">
        <v>24</v>
      </c>
      <c r="R4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25" spans="1:18" ht="12.75" x14ac:dyDescent="0.2">
      <c r="A425" s="2">
        <v>42853</v>
      </c>
      <c r="B425" s="1" t="s">
        <v>744</v>
      </c>
      <c r="C425" s="1" t="s">
        <v>94</v>
      </c>
      <c r="F425" s="1" t="s">
        <v>1245</v>
      </c>
      <c r="G425" s="1" t="s">
        <v>96</v>
      </c>
      <c r="H425" s="1" t="s">
        <v>1174</v>
      </c>
      <c r="I425" s="1" t="s">
        <v>1272</v>
      </c>
      <c r="J425" s="59">
        <v>100</v>
      </c>
      <c r="K425" s="85">
        <f t="array" ref="K425">IFERROR(INDEX(Grille_Tarifs_Modulable!$B$2:$B$204,MATCH(Tableau1[[#This Row],[Designation]]&amp;Tableau1[[#This Row],[CL]],Grille_Tarifs_Modulable!$C$2:$C$204&amp;Grille_Tarifs_Modulable!$F$2:$F$204,0)),0)</f>
        <v>4067700013842</v>
      </c>
      <c r="L4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2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25" s="1">
        <v>24</v>
      </c>
      <c r="O425" s="60">
        <f>Tableau1[[#This Row],[Prix_Unit_HT]]*Tableau1[[#This Row],[Qte_commande]]</f>
        <v>410.41931999999997</v>
      </c>
      <c r="P425" s="60">
        <f>Tableau1[[#This Row],[Prix_Unit_TTC]]*Tableau1[[#This Row],[Qte_commande]]</f>
        <v>492.50318399999992</v>
      </c>
      <c r="Q425" s="1">
        <v>34.29</v>
      </c>
      <c r="R4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26" spans="1:18" ht="12.75" x14ac:dyDescent="0.2">
      <c r="A426" s="2">
        <v>42853</v>
      </c>
      <c r="B426" s="1" t="s">
        <v>744</v>
      </c>
      <c r="C426" s="1" t="s">
        <v>94</v>
      </c>
      <c r="F426" s="1" t="s">
        <v>1245</v>
      </c>
      <c r="G426" s="1" t="s">
        <v>96</v>
      </c>
      <c r="H426" s="1" t="s">
        <v>1295</v>
      </c>
      <c r="I426" s="1" t="s">
        <v>1273</v>
      </c>
      <c r="J426" s="59">
        <v>50</v>
      </c>
      <c r="K426" s="85">
        <f t="array" ref="K426">IFERROR(INDEX(Grille_Tarifs_Modulable!$B$2:$B$204,MATCH(Tableau1[[#This Row],[Designation]]&amp;Tableau1[[#This Row],[CL]],Grille_Tarifs_Modulable!$C$2:$C$204&amp;Grille_Tarifs_Modulable!$F$2:$F$204,0)),0)</f>
        <v>4260310553382</v>
      </c>
      <c r="L4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2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26" s="1">
        <v>40</v>
      </c>
      <c r="O426" s="60">
        <f>Tableau1[[#This Row],[Prix_Unit_HT]]*Tableau1[[#This Row],[Qte_commande]]</f>
        <v>40</v>
      </c>
      <c r="P426" s="60">
        <f>Tableau1[[#This Row],[Prix_Unit_TTC]]*Tableau1[[#This Row],[Qte_commande]]</f>
        <v>42.199999999999996</v>
      </c>
      <c r="Q426" s="1">
        <v>28.57</v>
      </c>
      <c r="R4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427" spans="1:18" ht="12.75" x14ac:dyDescent="0.2">
      <c r="A427" s="2">
        <v>42853</v>
      </c>
      <c r="B427" s="1" t="s">
        <v>744</v>
      </c>
      <c r="C427" s="1" t="s">
        <v>94</v>
      </c>
      <c r="F427" s="1" t="s">
        <v>1245</v>
      </c>
      <c r="G427" s="1" t="s">
        <v>96</v>
      </c>
      <c r="H427" s="1" t="s">
        <v>1221</v>
      </c>
      <c r="I427" s="1" t="s">
        <v>1272</v>
      </c>
      <c r="J427" s="59">
        <v>50</v>
      </c>
      <c r="K427" s="85">
        <f t="array" ref="K427">IFERROR(INDEX(Grille_Tarifs_Modulable!$B$2:$B$204,MATCH(Tableau1[[#This Row],[Designation]]&amp;Tableau1[[#This Row],[CL]],Grille_Tarifs_Modulable!$C$2:$C$204&amp;Grille_Tarifs_Modulable!$F$2:$F$204,0)),0)</f>
        <v>4260270192645</v>
      </c>
      <c r="L4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2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27" s="1">
        <v>6</v>
      </c>
      <c r="O427" s="60">
        <f>Tableau1[[#This Row],[Prix_Unit_HT]]*Tableau1[[#This Row],[Qte_commande]]</f>
        <v>151.155036</v>
      </c>
      <c r="P427" s="60">
        <f>Tableau1[[#This Row],[Prix_Unit_TTC]]*Tableau1[[#This Row],[Qte_commande]]</f>
        <v>181.38604320000002</v>
      </c>
      <c r="Q427" s="1">
        <v>4.29</v>
      </c>
      <c r="R4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428" spans="1:18" ht="12.75" x14ac:dyDescent="0.2">
      <c r="A428" s="2">
        <v>42853</v>
      </c>
      <c r="B428" s="1" t="s">
        <v>744</v>
      </c>
      <c r="C428" s="1" t="s">
        <v>94</v>
      </c>
      <c r="F428" s="1" t="s">
        <v>1245</v>
      </c>
      <c r="G428" s="1" t="s">
        <v>96</v>
      </c>
      <c r="H428" s="1" t="s">
        <v>1243</v>
      </c>
      <c r="I428" s="1" t="s">
        <v>1272</v>
      </c>
      <c r="J428" s="59">
        <v>70</v>
      </c>
      <c r="K428" s="85">
        <f t="array" ref="K428">IFERROR(INDEX(Grille_Tarifs_Modulable!$B$2:$B$204,MATCH(Tableau1[[#This Row],[Designation]]&amp;Tableau1[[#This Row],[CL]],Grille_Tarifs_Modulable!$C$2:$C$204&amp;Grille_Tarifs_Modulable!$F$2:$F$204,0)),0)</f>
        <v>3257150688009</v>
      </c>
      <c r="L4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2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28" s="1">
        <v>18</v>
      </c>
      <c r="O428" s="60">
        <f>Tableau1[[#This Row],[Prix_Unit_HT]]*Tableau1[[#This Row],[Qte_commande]]</f>
        <v>226.02447359999996</v>
      </c>
      <c r="P428" s="60">
        <f>Tableau1[[#This Row],[Prix_Unit_TTC]]*Tableau1[[#This Row],[Qte_commande]]</f>
        <v>271.22936831999999</v>
      </c>
      <c r="Q428" s="1">
        <v>18</v>
      </c>
      <c r="R4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429" spans="1:18" ht="12.75" x14ac:dyDescent="0.2">
      <c r="A429" s="2">
        <v>42857</v>
      </c>
      <c r="B429" s="1" t="s">
        <v>743</v>
      </c>
      <c r="C429" s="1" t="s">
        <v>225</v>
      </c>
      <c r="F429" s="1" t="s">
        <v>1245</v>
      </c>
      <c r="G429" s="1" t="s">
        <v>227</v>
      </c>
      <c r="H429" s="1" t="s">
        <v>1174</v>
      </c>
      <c r="I429" s="1" t="s">
        <v>1272</v>
      </c>
      <c r="J429" s="59">
        <v>70</v>
      </c>
      <c r="K429" s="85">
        <f t="array" ref="K429">IFERROR(INDEX(Grille_Tarifs_Modulable!$B$2:$B$204,MATCH(Tableau1[[#This Row],[Designation]]&amp;Tableau1[[#This Row],[CL]],Grille_Tarifs_Modulable!$C$2:$C$204&amp;Grille_Tarifs_Modulable!$F$2:$F$204,0)),0)</f>
        <v>4067700013859</v>
      </c>
      <c r="L4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9" s="1">
        <v>150</v>
      </c>
      <c r="O429" s="60">
        <f>Tableau1[[#This Row],[Prix_Unit_HT]]*Tableau1[[#This Row],[Qte_commande]]</f>
        <v>1879.8845249999997</v>
      </c>
      <c r="P429" s="60">
        <f>Tableau1[[#This Row],[Prix_Unit_TTC]]*Tableau1[[#This Row],[Qte_commande]]</f>
        <v>2255.8614299999999</v>
      </c>
      <c r="Q429" s="1">
        <v>150</v>
      </c>
      <c r="R4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30" spans="1:18" ht="12.75" x14ac:dyDescent="0.2">
      <c r="A430" s="2">
        <v>42860</v>
      </c>
      <c r="B430" s="1" t="s">
        <v>959</v>
      </c>
      <c r="C430" s="7" t="s">
        <v>1249</v>
      </c>
      <c r="D430" s="7"/>
      <c r="E430" s="1" t="s">
        <v>1252</v>
      </c>
      <c r="F430" s="1" t="s">
        <v>1162</v>
      </c>
      <c r="G430" s="1" t="s">
        <v>750</v>
      </c>
      <c r="H430" s="1" t="s">
        <v>1174</v>
      </c>
      <c r="I430" s="1" t="s">
        <v>1272</v>
      </c>
      <c r="J430" s="59">
        <v>175</v>
      </c>
      <c r="K430" s="85">
        <f t="array" ref="K430">IFERROR(INDEX(Grille_Tarifs_Modulable!$B$2:$B$204,MATCH(Tableau1[[#This Row],[Designation]]&amp;Tableau1[[#This Row],[CL]],Grille_Tarifs_Modulable!$C$2:$C$204&amp;Grille_Tarifs_Modulable!$F$2:$F$204,0)),0)</f>
        <v>4067700013835</v>
      </c>
      <c r="L4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43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430" s="1">
        <v>36</v>
      </c>
      <c r="O430" s="60">
        <f>Tableau1[[#This Row],[Prix_Unit_HT]]*Tableau1[[#This Row],[Qte_commande]]</f>
        <v>1161.5907149999998</v>
      </c>
      <c r="P430" s="60">
        <f>Tableau1[[#This Row],[Prix_Unit_TTC]]*Tableau1[[#This Row],[Qte_commande]]</f>
        <v>1393.908858</v>
      </c>
      <c r="Q430" s="1">
        <v>90</v>
      </c>
      <c r="R4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431" spans="1:18" ht="12.75" x14ac:dyDescent="0.2">
      <c r="A431" s="2">
        <v>42871</v>
      </c>
      <c r="B431" s="1" t="s">
        <v>826</v>
      </c>
      <c r="C431" s="1" t="s">
        <v>827</v>
      </c>
      <c r="F431" s="1" t="s">
        <v>1162</v>
      </c>
      <c r="G431" s="1" t="s">
        <v>828</v>
      </c>
      <c r="H431" s="1" t="s">
        <v>1296</v>
      </c>
      <c r="I431" s="1" t="s">
        <v>1274</v>
      </c>
      <c r="J431" s="109">
        <v>3</v>
      </c>
      <c r="K431" s="85">
        <f t="array" ref="K431">IFERROR(INDEX(Grille_Tarifs_Modulable!$B$2:$B$204,MATCH(Tableau1[[#This Row],[Designation]]&amp;Tableau1[[#This Row],[CL]],Grille_Tarifs_Modulable!$C$2:$C$204&amp;Grille_Tarifs_Modulable!$F$2:$F$204,0)),0)</f>
        <v>121</v>
      </c>
      <c r="L4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31" s="60">
        <f>IF(Tableau1[[#This Row],[Prix_Unit_HT]]=0,0,Tableau1[[#This Row],[Prix_Unit_HT]]+(Tableau1[[#This Row],[Prix_Unit_HT]]*VLOOKUP(Tableau1[[#This Row],[EAN]],Grille_Tarifs_Modulable!$B$10:$Q$204,16,FALSE)))</f>
        <v>358.8</v>
      </c>
      <c r="N431" s="1">
        <v>1</v>
      </c>
      <c r="O431" s="60">
        <f>Tableau1[[#This Row],[Prix_Unit_HT]]*Tableau1[[#This Row],[Qte_commande]]</f>
        <v>299</v>
      </c>
      <c r="P431" s="60">
        <f>Tableau1[[#This Row],[Prix_Unit_TTC]]*Tableau1[[#This Row],[Qte_commande]]</f>
        <v>358.8</v>
      </c>
      <c r="Q431" s="1">
        <v>1</v>
      </c>
      <c r="R4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32" spans="1:18" ht="12.75" x14ac:dyDescent="0.2">
      <c r="A432" s="2">
        <v>42873</v>
      </c>
      <c r="B432" s="1" t="s">
        <v>745</v>
      </c>
      <c r="C432" s="1" t="s">
        <v>94</v>
      </c>
      <c r="F432" s="1" t="s">
        <v>1245</v>
      </c>
      <c r="G432" s="1" t="s">
        <v>96</v>
      </c>
      <c r="H432" s="7" t="s">
        <v>1291</v>
      </c>
      <c r="I432" s="7" t="s">
        <v>1273</v>
      </c>
      <c r="J432" s="59">
        <v>20</v>
      </c>
      <c r="K432" s="85">
        <f t="array" ref="K432">IFERROR(INDEX(Grille_Tarifs_Modulable!$B$2:$B$204,MATCH(Tableau1[[#This Row],[Designation]]&amp;Tableau1[[#This Row],[CL]],Grille_Tarifs_Modulable!$C$2:$C$204&amp;Grille_Tarifs_Modulable!$F$2:$F$204,0)),0)</f>
        <v>4260310550305</v>
      </c>
      <c r="L4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2" s="1">
        <v>240</v>
      </c>
      <c r="O432" s="60">
        <f>Tableau1[[#This Row],[Prix_Unit_HT]]*Tableau1[[#This Row],[Qte_commande]]</f>
        <v>194.4</v>
      </c>
      <c r="P432" s="60">
        <f>Tableau1[[#This Row],[Prix_Unit_TTC]]*Tableau1[[#This Row],[Qte_commande]]</f>
        <v>205.09200000000001</v>
      </c>
      <c r="Q432" s="1">
        <v>68.569999999999993</v>
      </c>
      <c r="R4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33" spans="1:18" ht="12.75" x14ac:dyDescent="0.2">
      <c r="A433" s="2">
        <v>42873</v>
      </c>
      <c r="B433" s="1" t="s">
        <v>745</v>
      </c>
      <c r="C433" s="1" t="s">
        <v>94</v>
      </c>
      <c r="F433" s="1" t="s">
        <v>1245</v>
      </c>
      <c r="G433" s="1" t="s">
        <v>96</v>
      </c>
      <c r="H433" s="7" t="s">
        <v>1292</v>
      </c>
      <c r="I433" s="7" t="s">
        <v>1273</v>
      </c>
      <c r="J433" s="59">
        <v>20</v>
      </c>
      <c r="K433" s="85">
        <f t="array" ref="K433">IFERROR(INDEX(Grille_Tarifs_Modulable!$B$2:$B$204,MATCH(Tableau1[[#This Row],[Designation]]&amp;Tableau1[[#This Row],[CL]],Grille_Tarifs_Modulable!$C$2:$C$204&amp;Grille_Tarifs_Modulable!$F$2:$F$204,0)),0)</f>
        <v>4260310552941</v>
      </c>
      <c r="L4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3" s="1">
        <v>48</v>
      </c>
      <c r="O433" s="60">
        <f>Tableau1[[#This Row],[Prix_Unit_HT]]*Tableau1[[#This Row],[Qte_commande]]</f>
        <v>38.880000000000003</v>
      </c>
      <c r="P433" s="60">
        <f>Tableau1[[#This Row],[Prix_Unit_TTC]]*Tableau1[[#This Row],[Qte_commande]]</f>
        <v>41.0184</v>
      </c>
      <c r="Q433" s="1">
        <v>13.71</v>
      </c>
      <c r="R4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34" spans="1:18" ht="12.75" x14ac:dyDescent="0.2">
      <c r="A434" s="2">
        <v>42873</v>
      </c>
      <c r="B434" s="1" t="s">
        <v>745</v>
      </c>
      <c r="C434" s="1" t="s">
        <v>94</v>
      </c>
      <c r="F434" s="1" t="s">
        <v>1245</v>
      </c>
      <c r="G434" s="1" t="s">
        <v>96</v>
      </c>
      <c r="H434" s="7" t="s">
        <v>1294</v>
      </c>
      <c r="I434" s="7" t="s">
        <v>1273</v>
      </c>
      <c r="J434" s="59">
        <v>20</v>
      </c>
      <c r="K434" s="85">
        <f t="array" ref="K434">IFERROR(INDEX(Grille_Tarifs_Modulable!$B$2:$B$204,MATCH(Tableau1[[#This Row],[Designation]]&amp;Tableau1[[#This Row],[CL]],Grille_Tarifs_Modulable!$C$2:$C$204&amp;Grille_Tarifs_Modulable!$F$2:$F$204,0)),0)</f>
        <v>4260310553863</v>
      </c>
      <c r="L4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4" s="1">
        <v>72</v>
      </c>
      <c r="O434" s="60">
        <f>Tableau1[[#This Row],[Prix_Unit_HT]]*Tableau1[[#This Row],[Qte_commande]]</f>
        <v>58.320000000000007</v>
      </c>
      <c r="P434" s="60">
        <f>Tableau1[[#This Row],[Prix_Unit_TTC]]*Tableau1[[#This Row],[Qte_commande]]</f>
        <v>61.5276</v>
      </c>
      <c r="Q434" s="1">
        <v>20.57</v>
      </c>
      <c r="R4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435" spans="1:18" ht="12.75" x14ac:dyDescent="0.2">
      <c r="A435" s="2">
        <v>42873</v>
      </c>
      <c r="B435" s="1" t="s">
        <v>745</v>
      </c>
      <c r="C435" s="1" t="s">
        <v>94</v>
      </c>
      <c r="F435" s="1" t="s">
        <v>1245</v>
      </c>
      <c r="G435" s="1" t="s">
        <v>96</v>
      </c>
      <c r="H435" s="1" t="s">
        <v>1289</v>
      </c>
      <c r="I435" s="1" t="s">
        <v>1273</v>
      </c>
      <c r="J435" s="59">
        <v>20</v>
      </c>
      <c r="K435" s="85">
        <f t="array" ref="K435">IFERROR(INDEX(Grille_Tarifs_Modulable!$B$2:$B$204,MATCH(Tableau1[[#This Row],[Designation]]&amp;Tableau1[[#This Row],[CL]],Grille_Tarifs_Modulable!$C$2:$C$204&amp;Grille_Tarifs_Modulable!$F$2:$F$204,0)),0)</f>
        <v>4260310553832</v>
      </c>
      <c r="L4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5" s="1">
        <v>96</v>
      </c>
      <c r="O435" s="60">
        <f>Tableau1[[#This Row],[Prix_Unit_HT]]*Tableau1[[#This Row],[Qte_commande]]</f>
        <v>77.760000000000005</v>
      </c>
      <c r="P435" s="60">
        <f>Tableau1[[#This Row],[Prix_Unit_TTC]]*Tableau1[[#This Row],[Qte_commande]]</f>
        <v>82.036799999999999</v>
      </c>
      <c r="Q435" s="1">
        <v>27.43</v>
      </c>
      <c r="R4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436" spans="1:18" ht="12.75" x14ac:dyDescent="0.2">
      <c r="A436" s="2">
        <v>42873</v>
      </c>
      <c r="B436" s="1" t="s">
        <v>745</v>
      </c>
      <c r="C436" s="1" t="s">
        <v>94</v>
      </c>
      <c r="F436" s="1" t="s">
        <v>1245</v>
      </c>
      <c r="G436" s="1" t="s">
        <v>96</v>
      </c>
      <c r="H436" s="1" t="s">
        <v>1174</v>
      </c>
      <c r="I436" s="1" t="s">
        <v>1272</v>
      </c>
      <c r="J436" s="59">
        <v>70</v>
      </c>
      <c r="K436" s="85">
        <f t="array" ref="K436">IFERROR(INDEX(Grille_Tarifs_Modulable!$B$2:$B$204,MATCH(Tableau1[[#This Row],[Designation]]&amp;Tableau1[[#This Row],[CL]],Grille_Tarifs_Modulable!$C$2:$C$204&amp;Grille_Tarifs_Modulable!$F$2:$F$204,0)),0)</f>
        <v>4067700013859</v>
      </c>
      <c r="L4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3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36" s="1">
        <v>60</v>
      </c>
      <c r="O436" s="60">
        <f>Tableau1[[#This Row],[Prix_Unit_HT]]*Tableau1[[#This Row],[Qte_commande]]</f>
        <v>751.95380999999986</v>
      </c>
      <c r="P436" s="60">
        <f>Tableau1[[#This Row],[Prix_Unit_TTC]]*Tableau1[[#This Row],[Qte_commande]]</f>
        <v>902.34457199999986</v>
      </c>
      <c r="Q436" s="1">
        <v>60</v>
      </c>
      <c r="R4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437" spans="1:18" ht="12.75" x14ac:dyDescent="0.2">
      <c r="A437" s="2">
        <v>42873</v>
      </c>
      <c r="B437" s="1" t="s">
        <v>745</v>
      </c>
      <c r="C437" s="1" t="s">
        <v>94</v>
      </c>
      <c r="F437" s="1" t="s">
        <v>1245</v>
      </c>
      <c r="G437" s="1" t="s">
        <v>96</v>
      </c>
      <c r="H437" s="1" t="s">
        <v>1295</v>
      </c>
      <c r="I437" s="1" t="s">
        <v>1273</v>
      </c>
      <c r="J437" s="59">
        <v>50</v>
      </c>
      <c r="K437" s="85">
        <f t="array" ref="K437">IFERROR(INDEX(Grille_Tarifs_Modulable!$B$2:$B$204,MATCH(Tableau1[[#This Row],[Designation]]&amp;Tableau1[[#This Row],[CL]],Grille_Tarifs_Modulable!$C$2:$C$204&amp;Grille_Tarifs_Modulable!$F$2:$F$204,0)),0)</f>
        <v>4260310553382</v>
      </c>
      <c r="L4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3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37" s="1">
        <v>800</v>
      </c>
      <c r="O437" s="60">
        <f>Tableau1[[#This Row],[Prix_Unit_HT]]*Tableau1[[#This Row],[Qte_commande]]</f>
        <v>800</v>
      </c>
      <c r="P437" s="60">
        <f>Tableau1[[#This Row],[Prix_Unit_TTC]]*Tableau1[[#This Row],[Qte_commande]]</f>
        <v>844</v>
      </c>
      <c r="Q437" s="1">
        <v>571.42999999999995</v>
      </c>
      <c r="R4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438" spans="1:18" ht="12.75" x14ac:dyDescent="0.2">
      <c r="A438" s="2">
        <v>42873</v>
      </c>
      <c r="B438" s="1" t="s">
        <v>745</v>
      </c>
      <c r="C438" s="1" t="s">
        <v>94</v>
      </c>
      <c r="F438" s="1" t="s">
        <v>1245</v>
      </c>
      <c r="G438" s="1" t="s">
        <v>96</v>
      </c>
      <c r="H438" s="1" t="s">
        <v>1293</v>
      </c>
      <c r="I438" s="1" t="s">
        <v>1273</v>
      </c>
      <c r="J438" s="59">
        <v>20</v>
      </c>
      <c r="K438" s="85">
        <f t="array" ref="K438">IFERROR(INDEX(Grille_Tarifs_Modulable!$B$2:$B$204,MATCH(Tableau1[[#This Row],[Designation]]&amp;Tableau1[[#This Row],[CL]],Grille_Tarifs_Modulable!$C$2:$C$204&amp;Grille_Tarifs_Modulable!$F$2:$F$204,0)),0)</f>
        <v>4260310553849</v>
      </c>
      <c r="L4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8" s="1">
        <v>288</v>
      </c>
      <c r="O438" s="60">
        <f>Tableau1[[#This Row],[Prix_Unit_HT]]*Tableau1[[#This Row],[Qte_commande]]</f>
        <v>233.28000000000003</v>
      </c>
      <c r="P438" s="60">
        <f>Tableau1[[#This Row],[Prix_Unit_TTC]]*Tableau1[[#This Row],[Qte_commande]]</f>
        <v>246.1104</v>
      </c>
      <c r="Q438" s="1">
        <v>82.29</v>
      </c>
      <c r="R4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439" spans="1:18" ht="12.75" x14ac:dyDescent="0.2">
      <c r="A439" s="2">
        <v>42873</v>
      </c>
      <c r="B439" s="1" t="s">
        <v>745</v>
      </c>
      <c r="C439" s="1" t="s">
        <v>94</v>
      </c>
      <c r="F439" s="1" t="s">
        <v>1245</v>
      </c>
      <c r="G439" s="1" t="s">
        <v>96</v>
      </c>
      <c r="H439" s="1" t="s">
        <v>1288</v>
      </c>
      <c r="I439" s="1" t="s">
        <v>1273</v>
      </c>
      <c r="J439" s="59">
        <v>20</v>
      </c>
      <c r="K439" s="85">
        <f t="array" ref="K439">IFERROR(INDEX(Grille_Tarifs_Modulable!$B$2:$B$204,MATCH(Tableau1[[#This Row],[Designation]]&amp;Tableau1[[#This Row],[CL]],Grille_Tarifs_Modulable!$C$2:$C$204&amp;Grille_Tarifs_Modulable!$F$2:$F$204,0)),0)</f>
        <v>4260310553818</v>
      </c>
      <c r="L4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9" s="1">
        <v>240</v>
      </c>
      <c r="O439" s="60">
        <f>Tableau1[[#This Row],[Prix_Unit_HT]]*Tableau1[[#This Row],[Qte_commande]]</f>
        <v>194.4</v>
      </c>
      <c r="P439" s="60">
        <f>Tableau1[[#This Row],[Prix_Unit_TTC]]*Tableau1[[#This Row],[Qte_commande]]</f>
        <v>205.09200000000001</v>
      </c>
      <c r="Q439" s="1">
        <v>68.569999999999993</v>
      </c>
      <c r="R4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40" spans="1:18" ht="12.75" x14ac:dyDescent="0.2">
      <c r="A440" s="2">
        <v>42878</v>
      </c>
      <c r="B440" s="1" t="s">
        <v>829</v>
      </c>
      <c r="C440" s="1" t="s">
        <v>830</v>
      </c>
      <c r="F440" s="1" t="s">
        <v>1162</v>
      </c>
      <c r="G440" s="1" t="s">
        <v>8</v>
      </c>
      <c r="H440" s="1" t="s">
        <v>1296</v>
      </c>
      <c r="I440" s="1" t="s">
        <v>1274</v>
      </c>
      <c r="J440" s="109">
        <v>3</v>
      </c>
      <c r="K440" s="85">
        <f t="array" ref="K440">IFERROR(INDEX(Grille_Tarifs_Modulable!$B$2:$B$204,MATCH(Tableau1[[#This Row],[Designation]]&amp;Tableau1[[#This Row],[CL]],Grille_Tarifs_Modulable!$C$2:$C$204&amp;Grille_Tarifs_Modulable!$F$2:$F$204,0)),0)</f>
        <v>121</v>
      </c>
      <c r="L4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0" s="60">
        <f>IF(Tableau1[[#This Row],[Prix_Unit_HT]]=0,0,Tableau1[[#This Row],[Prix_Unit_HT]]+(Tableau1[[#This Row],[Prix_Unit_HT]]*VLOOKUP(Tableau1[[#This Row],[EAN]],Grille_Tarifs_Modulable!$B$10:$Q$204,16,FALSE)))</f>
        <v>358.8</v>
      </c>
      <c r="N440" s="1">
        <v>1</v>
      </c>
      <c r="O440" s="60">
        <f>Tableau1[[#This Row],[Prix_Unit_HT]]*Tableau1[[#This Row],[Qte_commande]]</f>
        <v>299</v>
      </c>
      <c r="P440" s="60">
        <f>Tableau1[[#This Row],[Prix_Unit_TTC]]*Tableau1[[#This Row],[Qte_commande]]</f>
        <v>358.8</v>
      </c>
      <c r="Q440" s="1">
        <v>1</v>
      </c>
      <c r="R4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1" spans="1:18" ht="12.75" x14ac:dyDescent="0.2">
      <c r="A441" s="2">
        <v>42885</v>
      </c>
      <c r="B441" s="1" t="s">
        <v>746</v>
      </c>
      <c r="C441" s="1" t="s">
        <v>225</v>
      </c>
      <c r="F441" s="1" t="s">
        <v>1245</v>
      </c>
      <c r="G441" s="1" t="s">
        <v>227</v>
      </c>
      <c r="H441" s="1" t="s">
        <v>1174</v>
      </c>
      <c r="I441" s="1" t="s">
        <v>1272</v>
      </c>
      <c r="J441" s="59">
        <v>70</v>
      </c>
      <c r="K441" s="85">
        <f t="array" ref="K441">IFERROR(INDEX(Grille_Tarifs_Modulable!$B$2:$B$204,MATCH(Tableau1[[#This Row],[Designation]]&amp;Tableau1[[#This Row],[CL]],Grille_Tarifs_Modulable!$C$2:$C$204&amp;Grille_Tarifs_Modulable!$F$2:$F$204,0)),0)</f>
        <v>4067700013859</v>
      </c>
      <c r="L4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4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41" s="1">
        <v>150</v>
      </c>
      <c r="O441" s="60">
        <f>Tableau1[[#This Row],[Prix_Unit_HT]]*Tableau1[[#This Row],[Qte_commande]]</f>
        <v>1879.8845249999997</v>
      </c>
      <c r="P441" s="60">
        <f>Tableau1[[#This Row],[Prix_Unit_TTC]]*Tableau1[[#This Row],[Qte_commande]]</f>
        <v>2255.8614299999999</v>
      </c>
      <c r="Q441" s="1">
        <v>150</v>
      </c>
      <c r="R4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42" spans="1:18" ht="12.75" x14ac:dyDescent="0.2">
      <c r="A442" s="2">
        <v>42886</v>
      </c>
      <c r="B442" s="1" t="s">
        <v>759</v>
      </c>
      <c r="C442" s="1" t="s">
        <v>70</v>
      </c>
      <c r="F442" s="1" t="s">
        <v>1162</v>
      </c>
      <c r="G442" s="1" t="s">
        <v>20</v>
      </c>
      <c r="H442" s="1" t="s">
        <v>1214</v>
      </c>
      <c r="I442" s="1" t="s">
        <v>1272</v>
      </c>
      <c r="J442" s="59">
        <v>100</v>
      </c>
      <c r="K442" s="85">
        <f t="array" ref="K442">IFERROR(INDEX(Grille_Tarifs_Modulable!$B$2:$B$204,MATCH(Tableau1[[#This Row],[Designation]]&amp;Tableau1[[#This Row],[CL]],Grille_Tarifs_Modulable!$C$2:$C$204&amp;Grille_Tarifs_Modulable!$F$2:$F$204,0)),0)</f>
        <v>0</v>
      </c>
      <c r="L4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2" s="60">
        <f>IF(Tableau1[[#This Row],[Prix_Unit_HT]]=0,0,Tableau1[[#This Row],[Prix_Unit_HT]]+(Tableau1[[#This Row],[Prix_Unit_HT]]*VLOOKUP(Tableau1[[#This Row],[EAN]],Grille_Tarifs_Modulable!$B$10:$Q$204,16,FALSE)))</f>
        <v>0</v>
      </c>
      <c r="N442" s="1">
        <v>48</v>
      </c>
      <c r="O442" s="60">
        <f>Tableau1[[#This Row],[Prix_Unit_HT]]*Tableau1[[#This Row],[Qte_commande]]</f>
        <v>0</v>
      </c>
      <c r="P442" s="60">
        <f>Tableau1[[#This Row],[Prix_Unit_TTC]]*Tableau1[[#This Row],[Qte_commande]]</f>
        <v>0</v>
      </c>
      <c r="Q442" s="1">
        <v>68.569999999999993</v>
      </c>
      <c r="R4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43" spans="1:18" ht="12.75" x14ac:dyDescent="0.2">
      <c r="A443" s="2">
        <v>42886</v>
      </c>
      <c r="B443" s="1" t="s">
        <v>833</v>
      </c>
      <c r="C443" s="1" t="s">
        <v>834</v>
      </c>
      <c r="F443" s="1" t="s">
        <v>1162</v>
      </c>
      <c r="G443" s="1" t="s">
        <v>835</v>
      </c>
      <c r="H443" s="1" t="s">
        <v>1296</v>
      </c>
      <c r="I443" s="1" t="s">
        <v>1274</v>
      </c>
      <c r="J443" s="109">
        <v>3</v>
      </c>
      <c r="K443" s="85">
        <f t="array" ref="K443">IFERROR(INDEX(Grille_Tarifs_Modulable!$B$2:$B$204,MATCH(Tableau1[[#This Row],[Designation]]&amp;Tableau1[[#This Row],[CL]],Grille_Tarifs_Modulable!$C$2:$C$204&amp;Grille_Tarifs_Modulable!$F$2:$F$204,0)),0)</f>
        <v>121</v>
      </c>
      <c r="L4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3" s="60">
        <f>IF(Tableau1[[#This Row],[Prix_Unit_HT]]=0,0,Tableau1[[#This Row],[Prix_Unit_HT]]+(Tableau1[[#This Row],[Prix_Unit_HT]]*VLOOKUP(Tableau1[[#This Row],[EAN]],Grille_Tarifs_Modulable!$B$10:$Q$204,16,FALSE)))</f>
        <v>358.8</v>
      </c>
      <c r="N443" s="1">
        <v>1</v>
      </c>
      <c r="O443" s="60">
        <f>Tableau1[[#This Row],[Prix_Unit_HT]]*Tableau1[[#This Row],[Qte_commande]]</f>
        <v>299</v>
      </c>
      <c r="P443" s="60">
        <f>Tableau1[[#This Row],[Prix_Unit_TTC]]*Tableau1[[#This Row],[Qte_commande]]</f>
        <v>358.8</v>
      </c>
      <c r="Q443" s="1">
        <v>1</v>
      </c>
      <c r="R4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4" spans="1:18" ht="12.75" x14ac:dyDescent="0.2">
      <c r="A444" s="2">
        <v>42886</v>
      </c>
      <c r="B444" s="1" t="s">
        <v>831</v>
      </c>
      <c r="C444" s="1" t="s">
        <v>832</v>
      </c>
      <c r="F444" s="1" t="s">
        <v>1162</v>
      </c>
      <c r="G444" s="1" t="s">
        <v>20</v>
      </c>
      <c r="H444" s="1" t="s">
        <v>1296</v>
      </c>
      <c r="I444" s="1" t="s">
        <v>1274</v>
      </c>
      <c r="J444" s="109">
        <v>3</v>
      </c>
      <c r="K444" s="85">
        <f t="array" ref="K444">IFERROR(INDEX(Grille_Tarifs_Modulable!$B$2:$B$204,MATCH(Tableau1[[#This Row],[Designation]]&amp;Tableau1[[#This Row],[CL]],Grille_Tarifs_Modulable!$C$2:$C$204&amp;Grille_Tarifs_Modulable!$F$2:$F$204,0)),0)</f>
        <v>121</v>
      </c>
      <c r="L4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4" s="60">
        <f>IF(Tableau1[[#This Row],[Prix_Unit_HT]]=0,0,Tableau1[[#This Row],[Prix_Unit_HT]]+(Tableau1[[#This Row],[Prix_Unit_HT]]*VLOOKUP(Tableau1[[#This Row],[EAN]],Grille_Tarifs_Modulable!$B$10:$Q$204,16,FALSE)))</f>
        <v>358.8</v>
      </c>
      <c r="N444" s="1">
        <v>1</v>
      </c>
      <c r="O444" s="60">
        <f>Tableau1[[#This Row],[Prix_Unit_HT]]*Tableau1[[#This Row],[Qte_commande]]</f>
        <v>299</v>
      </c>
      <c r="P444" s="60">
        <f>Tableau1[[#This Row],[Prix_Unit_TTC]]*Tableau1[[#This Row],[Qte_commande]]</f>
        <v>358.8</v>
      </c>
      <c r="Q444" s="1">
        <v>1</v>
      </c>
      <c r="R4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5" spans="1:18" ht="12.75" x14ac:dyDescent="0.2">
      <c r="A445" s="2">
        <v>42887</v>
      </c>
      <c r="B445" s="1" t="s">
        <v>726</v>
      </c>
      <c r="C445" s="1" t="s">
        <v>157</v>
      </c>
      <c r="F445" s="1" t="s">
        <v>1245</v>
      </c>
      <c r="G445" s="1" t="s">
        <v>159</v>
      </c>
      <c r="H445" s="1" t="s">
        <v>1242</v>
      </c>
      <c r="I445" s="7" t="s">
        <v>1272</v>
      </c>
      <c r="J445" s="59">
        <v>70</v>
      </c>
      <c r="K445" s="85">
        <f t="array" ref="K445">IFERROR(INDEX(Grille_Tarifs_Modulable!$B$2:$B$204,MATCH(Tableau1[[#This Row],[Designation]]&amp;Tableau1[[#This Row],[CL]],Grille_Tarifs_Modulable!$C$2:$C$204&amp;Grille_Tarifs_Modulable!$F$2:$F$204,0)),0)</f>
        <v>4055800060200</v>
      </c>
      <c r="L4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4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45" s="1">
        <v>6</v>
      </c>
      <c r="O445" s="60">
        <f>Tableau1[[#This Row],[Prix_Unit_HT]]*Tableau1[[#This Row],[Qte_commande]]</f>
        <v>104.45186400000001</v>
      </c>
      <c r="P445" s="60">
        <f>Tableau1[[#This Row],[Prix_Unit_TTC]]*Tableau1[[#This Row],[Qte_commande]]</f>
        <v>125.34223680000001</v>
      </c>
      <c r="Q445" s="1">
        <v>6</v>
      </c>
      <c r="R4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46" spans="1:18" ht="12.75" x14ac:dyDescent="0.2">
      <c r="A446" s="2">
        <v>42887</v>
      </c>
      <c r="B446" s="1" t="s">
        <v>726</v>
      </c>
      <c r="C446" s="1" t="s">
        <v>157</v>
      </c>
      <c r="F446" s="1" t="s">
        <v>1245</v>
      </c>
      <c r="G446" s="1" t="s">
        <v>159</v>
      </c>
      <c r="H446" s="1" t="s">
        <v>1174</v>
      </c>
      <c r="I446" s="1" t="s">
        <v>1272</v>
      </c>
      <c r="J446" s="59">
        <v>100</v>
      </c>
      <c r="K446" s="85">
        <f t="array" ref="K446">IFERROR(INDEX(Grille_Tarifs_Modulable!$B$2:$B$204,MATCH(Tableau1[[#This Row],[Designation]]&amp;Tableau1[[#This Row],[CL]],Grille_Tarifs_Modulable!$C$2:$C$204&amp;Grille_Tarifs_Modulable!$F$2:$F$204,0)),0)</f>
        <v>4067700013842</v>
      </c>
      <c r="L4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4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46" s="1">
        <v>180</v>
      </c>
      <c r="O446" s="60">
        <f>Tableau1[[#This Row],[Prix_Unit_HT]]*Tableau1[[#This Row],[Qte_commande]]</f>
        <v>3078.1448999999998</v>
      </c>
      <c r="P446" s="60">
        <f>Tableau1[[#This Row],[Prix_Unit_TTC]]*Tableau1[[#This Row],[Qte_commande]]</f>
        <v>3693.7738799999997</v>
      </c>
      <c r="Q446" s="1">
        <v>257.14</v>
      </c>
      <c r="R4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447" spans="1:18" ht="12.75" x14ac:dyDescent="0.2">
      <c r="A447" s="2">
        <v>42887</v>
      </c>
      <c r="B447" s="1" t="s">
        <v>926</v>
      </c>
      <c r="C447" s="1" t="s">
        <v>94</v>
      </c>
      <c r="F447" s="1" t="s">
        <v>1245</v>
      </c>
      <c r="G447" s="1" t="s">
        <v>96</v>
      </c>
      <c r="H447" s="1" t="s">
        <v>1295</v>
      </c>
      <c r="I447" s="1" t="s">
        <v>1273</v>
      </c>
      <c r="J447" s="59">
        <v>50</v>
      </c>
      <c r="K447" s="85">
        <f t="array" ref="K447">IFERROR(INDEX(Grille_Tarifs_Modulable!$B$2:$B$204,MATCH(Tableau1[[#This Row],[Designation]]&amp;Tableau1[[#This Row],[CL]],Grille_Tarifs_Modulable!$C$2:$C$204&amp;Grille_Tarifs_Modulable!$F$2:$F$204,0)),0)</f>
        <v>4260310553382</v>
      </c>
      <c r="L4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4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47" s="1">
        <v>800</v>
      </c>
      <c r="O447" s="60">
        <f>Tableau1[[#This Row],[Prix_Unit_HT]]*Tableau1[[#This Row],[Qte_commande]]</f>
        <v>800</v>
      </c>
      <c r="P447" s="60">
        <f>Tableau1[[#This Row],[Prix_Unit_TTC]]*Tableau1[[#This Row],[Qte_commande]]</f>
        <v>844</v>
      </c>
      <c r="Q447" s="1">
        <v>571.42999999999995</v>
      </c>
      <c r="R4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448" spans="1:18" ht="12.75" x14ac:dyDescent="0.2">
      <c r="A448" s="2">
        <v>42887</v>
      </c>
      <c r="B448" s="1" t="s">
        <v>726</v>
      </c>
      <c r="C448" s="1" t="s">
        <v>157</v>
      </c>
      <c r="F448" s="1" t="s">
        <v>1245</v>
      </c>
      <c r="G448" s="1" t="s">
        <v>159</v>
      </c>
      <c r="H448" s="1" t="s">
        <v>1186</v>
      </c>
      <c r="I448" s="1" t="s">
        <v>1272</v>
      </c>
      <c r="J448" s="59">
        <v>70</v>
      </c>
      <c r="K448" s="85">
        <f t="array" ref="K448">IFERROR(INDEX(Grille_Tarifs_Modulable!$B$2:$B$204,MATCH(Tableau1[[#This Row],[Designation]]&amp;Tableau1[[#This Row],[CL]],Grille_Tarifs_Modulable!$C$2:$C$204&amp;Grille_Tarifs_Modulable!$F$2:$F$204,0)),0)</f>
        <v>3257150101904</v>
      </c>
      <c r="L4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44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448" s="1">
        <v>1</v>
      </c>
      <c r="O448" s="60">
        <f>Tableau1[[#This Row],[Prix_Unit_HT]]*Tableau1[[#This Row],[Qte_commande]]</f>
        <v>16.346482999999999</v>
      </c>
      <c r="P448" s="60">
        <f>Tableau1[[#This Row],[Prix_Unit_TTC]]*Tableau1[[#This Row],[Qte_commande]]</f>
        <v>19.6157796</v>
      </c>
      <c r="Q448" s="1">
        <v>1</v>
      </c>
      <c r="R4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49" spans="1:18" ht="12.75" x14ac:dyDescent="0.2">
      <c r="A449" s="2">
        <v>42887</v>
      </c>
      <c r="B449" s="1" t="s">
        <v>726</v>
      </c>
      <c r="C449" s="1" t="s">
        <v>157</v>
      </c>
      <c r="F449" s="1" t="s">
        <v>1245</v>
      </c>
      <c r="G449" s="1" t="s">
        <v>159</v>
      </c>
      <c r="H449" s="7" t="s">
        <v>1188</v>
      </c>
      <c r="I449" s="1" t="s">
        <v>1272</v>
      </c>
      <c r="J449" s="59">
        <v>70</v>
      </c>
      <c r="K449" s="85">
        <f t="array" ref="K449">IFERROR(INDEX(Grille_Tarifs_Modulable!$B$2:$B$204,MATCH(Tableau1[[#This Row],[Designation]]&amp;Tableau1[[#This Row],[CL]],Grille_Tarifs_Modulable!$C$2:$C$204&amp;Grille_Tarifs_Modulable!$F$2:$F$204,0)),0)</f>
        <v>3257150100228</v>
      </c>
      <c r="L4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4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49" s="1">
        <v>1</v>
      </c>
      <c r="O449" s="60">
        <f>Tableau1[[#This Row],[Prix_Unit_HT]]*Tableau1[[#This Row],[Qte_commande]]</f>
        <v>19.998643999999999</v>
      </c>
      <c r="P449" s="60">
        <f>Tableau1[[#This Row],[Prix_Unit_TTC]]*Tableau1[[#This Row],[Qte_commande]]</f>
        <v>23.998372799999999</v>
      </c>
      <c r="Q449" s="1">
        <v>1</v>
      </c>
      <c r="R4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50" spans="1:18" ht="12.75" x14ac:dyDescent="0.2">
      <c r="A450" s="2">
        <v>42887</v>
      </c>
      <c r="B450" s="1" t="s">
        <v>726</v>
      </c>
      <c r="C450" s="1" t="s">
        <v>157</v>
      </c>
      <c r="F450" s="1" t="s">
        <v>1245</v>
      </c>
      <c r="G450" s="1" t="s">
        <v>159</v>
      </c>
      <c r="H450" s="1" t="s">
        <v>1187</v>
      </c>
      <c r="I450" s="1" t="s">
        <v>1272</v>
      </c>
      <c r="J450" s="59">
        <v>70</v>
      </c>
      <c r="K450" s="85">
        <f t="array" ref="K450">IFERROR(INDEX(Grille_Tarifs_Modulable!$B$2:$B$204,MATCH(Tableau1[[#This Row],[Designation]]&amp;Tableau1[[#This Row],[CL]],Grille_Tarifs_Modulable!$C$2:$C$204&amp;Grille_Tarifs_Modulable!$F$2:$F$204,0)),0)</f>
        <v>3257150102017</v>
      </c>
      <c r="L4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5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450" s="1">
        <v>1</v>
      </c>
      <c r="O450" s="60">
        <f>Tableau1[[#This Row],[Prix_Unit_HT]]*Tableau1[[#This Row],[Qte_commande]]</f>
        <v>14.694322</v>
      </c>
      <c r="P450" s="60">
        <f>Tableau1[[#This Row],[Prix_Unit_TTC]]*Tableau1[[#This Row],[Qte_commande]]</f>
        <v>17.6331864</v>
      </c>
      <c r="Q450" s="1">
        <v>1</v>
      </c>
      <c r="R4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51" spans="1:18" ht="12.75" x14ac:dyDescent="0.2">
      <c r="A451" s="2">
        <v>42887</v>
      </c>
      <c r="B451" s="1" t="s">
        <v>926</v>
      </c>
      <c r="C451" s="1" t="s">
        <v>94</v>
      </c>
      <c r="F451" s="1" t="s">
        <v>1245</v>
      </c>
      <c r="G451" s="1" t="s">
        <v>96</v>
      </c>
      <c r="H451" s="1" t="s">
        <v>1293</v>
      </c>
      <c r="I451" s="1" t="s">
        <v>1273</v>
      </c>
      <c r="J451" s="59">
        <v>20</v>
      </c>
      <c r="K451" s="85">
        <f t="array" ref="K451">IFERROR(INDEX(Grille_Tarifs_Modulable!$B$2:$B$204,MATCH(Tableau1[[#This Row],[Designation]]&amp;Tableau1[[#This Row],[CL]],Grille_Tarifs_Modulable!$C$2:$C$204&amp;Grille_Tarifs_Modulable!$F$2:$F$204,0)),0)</f>
        <v>4260310553849</v>
      </c>
      <c r="L4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5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51" s="1">
        <v>480</v>
      </c>
      <c r="O451" s="60">
        <f>Tableau1[[#This Row],[Prix_Unit_HT]]*Tableau1[[#This Row],[Qte_commande]]</f>
        <v>388.8</v>
      </c>
      <c r="P451" s="60">
        <f>Tableau1[[#This Row],[Prix_Unit_TTC]]*Tableau1[[#This Row],[Qte_commande]]</f>
        <v>410.18400000000003</v>
      </c>
      <c r="Q451" s="1">
        <v>137.13999999999999</v>
      </c>
      <c r="R4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452" spans="1:18" ht="12.75" x14ac:dyDescent="0.2">
      <c r="A452" s="2">
        <v>42887</v>
      </c>
      <c r="B452" s="1" t="s">
        <v>726</v>
      </c>
      <c r="C452" s="1" t="s">
        <v>157</v>
      </c>
      <c r="F452" s="1" t="s">
        <v>1245</v>
      </c>
      <c r="G452" s="1" t="s">
        <v>159</v>
      </c>
      <c r="H452" s="1" t="s">
        <v>1301</v>
      </c>
      <c r="I452" s="1" t="s">
        <v>1272</v>
      </c>
      <c r="J452" s="59">
        <v>70</v>
      </c>
      <c r="K452" s="85">
        <f t="array" ref="K452">IFERROR(INDEX(Grille_Tarifs_Modulable!$B$2:$B$204,MATCH(Tableau1[[#This Row],[Designation]]&amp;Tableau1[[#This Row],[CL]],Grille_Tarifs_Modulable!$C$2:$C$204&amp;Grille_Tarifs_Modulable!$F$2:$F$204,0)),0)</f>
        <v>0</v>
      </c>
      <c r="L4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2" s="60">
        <f>IF(Tableau1[[#This Row],[Prix_Unit_HT]]=0,0,Tableau1[[#This Row],[Prix_Unit_HT]]+(Tableau1[[#This Row],[Prix_Unit_HT]]*VLOOKUP(Tableau1[[#This Row],[EAN]],Grille_Tarifs_Modulable!$B$10:$Q$204,16,FALSE)))</f>
        <v>0</v>
      </c>
      <c r="N452" s="1">
        <v>24</v>
      </c>
      <c r="O452" s="60">
        <f>Tableau1[[#This Row],[Prix_Unit_HT]]*Tableau1[[#This Row],[Qte_commande]]</f>
        <v>0</v>
      </c>
      <c r="P452" s="60">
        <f>Tableau1[[#This Row],[Prix_Unit_TTC]]*Tableau1[[#This Row],[Qte_commande]]</f>
        <v>0</v>
      </c>
      <c r="Q452" s="1">
        <v>24</v>
      </c>
      <c r="R4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53" spans="1:18" ht="12.75" x14ac:dyDescent="0.2">
      <c r="A453" s="2">
        <v>42893</v>
      </c>
      <c r="B453" s="1" t="s">
        <v>760</v>
      </c>
      <c r="C453" s="1" t="s">
        <v>18</v>
      </c>
      <c r="F453" s="1" t="s">
        <v>1245</v>
      </c>
      <c r="G453" s="1" t="s">
        <v>20</v>
      </c>
      <c r="H453" s="1" t="s">
        <v>1214</v>
      </c>
      <c r="I453" s="1" t="s">
        <v>1272</v>
      </c>
      <c r="J453" s="59">
        <v>100</v>
      </c>
      <c r="K453" s="85">
        <f t="array" ref="K453">IFERROR(INDEX(Grille_Tarifs_Modulable!$B$2:$B$204,MATCH(Tableau1[[#This Row],[Designation]]&amp;Tableau1[[#This Row],[CL]],Grille_Tarifs_Modulable!$C$2:$C$204&amp;Grille_Tarifs_Modulable!$F$2:$F$204,0)),0)</f>
        <v>0</v>
      </c>
      <c r="L4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3" s="60">
        <f>IF(Tableau1[[#This Row],[Prix_Unit_HT]]=0,0,Tableau1[[#This Row],[Prix_Unit_HT]]+(Tableau1[[#This Row],[Prix_Unit_HT]]*VLOOKUP(Tableau1[[#This Row],[EAN]],Grille_Tarifs_Modulable!$B$10:$Q$204,16,FALSE)))</f>
        <v>0</v>
      </c>
      <c r="N453" s="1">
        <v>48</v>
      </c>
      <c r="O453" s="60">
        <f>Tableau1[[#This Row],[Prix_Unit_HT]]*Tableau1[[#This Row],[Qte_commande]]</f>
        <v>0</v>
      </c>
      <c r="P453" s="60">
        <f>Tableau1[[#This Row],[Prix_Unit_TTC]]*Tableau1[[#This Row],[Qte_commande]]</f>
        <v>0</v>
      </c>
      <c r="Q453" s="1">
        <v>68.569999999999993</v>
      </c>
      <c r="R4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54" spans="1:18" ht="12.75" x14ac:dyDescent="0.2">
      <c r="A454" s="2">
        <v>42893</v>
      </c>
      <c r="B454" s="1" t="s">
        <v>761</v>
      </c>
      <c r="C454" s="1" t="s">
        <v>6</v>
      </c>
      <c r="F454" s="1" t="s">
        <v>1245</v>
      </c>
      <c r="G454" s="1" t="s">
        <v>8</v>
      </c>
      <c r="H454" s="1" t="s">
        <v>1214</v>
      </c>
      <c r="I454" s="1" t="s">
        <v>1272</v>
      </c>
      <c r="J454" s="59">
        <v>100</v>
      </c>
      <c r="K454" s="85">
        <f t="array" ref="K454">IFERROR(INDEX(Grille_Tarifs_Modulable!$B$2:$B$204,MATCH(Tableau1[[#This Row],[Designation]]&amp;Tableau1[[#This Row],[CL]],Grille_Tarifs_Modulable!$C$2:$C$204&amp;Grille_Tarifs_Modulable!$F$2:$F$204,0)),0)</f>
        <v>0</v>
      </c>
      <c r="L4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4" s="60">
        <f>IF(Tableau1[[#This Row],[Prix_Unit_HT]]=0,0,Tableau1[[#This Row],[Prix_Unit_HT]]+(Tableau1[[#This Row],[Prix_Unit_HT]]*VLOOKUP(Tableau1[[#This Row],[EAN]],Grille_Tarifs_Modulable!$B$10:$Q$204,16,FALSE)))</f>
        <v>0</v>
      </c>
      <c r="N454" s="1">
        <v>48</v>
      </c>
      <c r="O454" s="60">
        <f>Tableau1[[#This Row],[Prix_Unit_HT]]*Tableau1[[#This Row],[Qte_commande]]</f>
        <v>0</v>
      </c>
      <c r="P454" s="60">
        <f>Tableau1[[#This Row],[Prix_Unit_TTC]]*Tableau1[[#This Row],[Qte_commande]]</f>
        <v>0</v>
      </c>
      <c r="Q454" s="1">
        <v>68.569999999999993</v>
      </c>
      <c r="R4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55" spans="1:18" ht="12.75" x14ac:dyDescent="0.2">
      <c r="A455" s="2">
        <v>42893</v>
      </c>
      <c r="B455" s="1" t="s">
        <v>760</v>
      </c>
      <c r="C455" s="1" t="s">
        <v>18</v>
      </c>
      <c r="F455" s="1" t="s">
        <v>1245</v>
      </c>
      <c r="G455" s="1" t="s">
        <v>20</v>
      </c>
      <c r="H455" s="1" t="s">
        <v>1301</v>
      </c>
      <c r="I455" s="1" t="s">
        <v>1272</v>
      </c>
      <c r="J455" s="59">
        <v>70</v>
      </c>
      <c r="K455" s="85">
        <f t="array" ref="K455">IFERROR(INDEX(Grille_Tarifs_Modulable!$B$2:$B$204,MATCH(Tableau1[[#This Row],[Designation]]&amp;Tableau1[[#This Row],[CL]],Grille_Tarifs_Modulable!$C$2:$C$204&amp;Grille_Tarifs_Modulable!$F$2:$F$204,0)),0)</f>
        <v>0</v>
      </c>
      <c r="L4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5" s="60">
        <f>IF(Tableau1[[#This Row],[Prix_Unit_HT]]=0,0,Tableau1[[#This Row],[Prix_Unit_HT]]+(Tableau1[[#This Row],[Prix_Unit_HT]]*VLOOKUP(Tableau1[[#This Row],[EAN]],Grille_Tarifs_Modulable!$B$10:$Q$204,16,FALSE)))</f>
        <v>0</v>
      </c>
      <c r="N455" s="1">
        <v>6</v>
      </c>
      <c r="O455" s="60">
        <f>Tableau1[[#This Row],[Prix_Unit_HT]]*Tableau1[[#This Row],[Qte_commande]]</f>
        <v>0</v>
      </c>
      <c r="P455" s="60">
        <f>Tableau1[[#This Row],[Prix_Unit_TTC]]*Tableau1[[#This Row],[Qte_commande]]</f>
        <v>0</v>
      </c>
      <c r="Q455" s="1">
        <v>6</v>
      </c>
      <c r="R4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56" spans="1:18" ht="12.75" x14ac:dyDescent="0.2">
      <c r="A456" s="2">
        <v>42893</v>
      </c>
      <c r="B456" s="1" t="s">
        <v>761</v>
      </c>
      <c r="C456" s="1" t="s">
        <v>6</v>
      </c>
      <c r="F456" s="1" t="s">
        <v>1245</v>
      </c>
      <c r="G456" s="1" t="s">
        <v>8</v>
      </c>
      <c r="H456" s="1" t="s">
        <v>1301</v>
      </c>
      <c r="I456" s="1" t="s">
        <v>1272</v>
      </c>
      <c r="J456" s="59">
        <v>70</v>
      </c>
      <c r="K456" s="85">
        <f t="array" ref="K456">IFERROR(INDEX(Grille_Tarifs_Modulable!$B$2:$B$204,MATCH(Tableau1[[#This Row],[Designation]]&amp;Tableau1[[#This Row],[CL]],Grille_Tarifs_Modulable!$C$2:$C$204&amp;Grille_Tarifs_Modulable!$F$2:$F$204,0)),0)</f>
        <v>0</v>
      </c>
      <c r="L4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6" s="60">
        <f>IF(Tableau1[[#This Row],[Prix_Unit_HT]]=0,0,Tableau1[[#This Row],[Prix_Unit_HT]]+(Tableau1[[#This Row],[Prix_Unit_HT]]*VLOOKUP(Tableau1[[#This Row],[EAN]],Grille_Tarifs_Modulable!$B$10:$Q$204,16,FALSE)))</f>
        <v>0</v>
      </c>
      <c r="N456" s="1">
        <v>6</v>
      </c>
      <c r="O456" s="60">
        <f>Tableau1[[#This Row],[Prix_Unit_HT]]*Tableau1[[#This Row],[Qte_commande]]</f>
        <v>0</v>
      </c>
      <c r="P456" s="60">
        <f>Tableau1[[#This Row],[Prix_Unit_TTC]]*Tableau1[[#This Row],[Qte_commande]]</f>
        <v>0</v>
      </c>
      <c r="Q456" s="1">
        <v>6</v>
      </c>
      <c r="R4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457" spans="1:18" ht="12.75" x14ac:dyDescent="0.2">
      <c r="A457" s="2">
        <v>42900</v>
      </c>
      <c r="B457" s="1" t="s">
        <v>762</v>
      </c>
      <c r="C457" s="1" t="s">
        <v>763</v>
      </c>
      <c r="F457" s="1" t="s">
        <v>1245</v>
      </c>
      <c r="G457" s="1" t="s">
        <v>20</v>
      </c>
      <c r="H457" s="1" t="s">
        <v>1216</v>
      </c>
      <c r="I457" s="1" t="s">
        <v>1272</v>
      </c>
      <c r="J457" s="59">
        <v>100</v>
      </c>
      <c r="K457" s="85">
        <f t="array" ref="K457">IFERROR(INDEX(Grille_Tarifs_Modulable!$B$2:$B$204,MATCH(Tableau1[[#This Row],[Designation]]&amp;Tableau1[[#This Row],[CL]],Grille_Tarifs_Modulable!$C$2:$C$204&amp;Grille_Tarifs_Modulable!$F$2:$F$204,0)),0)</f>
        <v>3257150410167</v>
      </c>
      <c r="L4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57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57" s="1">
        <v>36</v>
      </c>
      <c r="O457" s="60">
        <f>Tableau1[[#This Row],[Prix_Unit_HT]]*Tableau1[[#This Row],[Qte_commande]]</f>
        <v>568.03946399999995</v>
      </c>
      <c r="P457" s="60">
        <f>Tableau1[[#This Row],[Prix_Unit_TTC]]*Tableau1[[#This Row],[Qte_commande]]</f>
        <v>681.64735680000001</v>
      </c>
      <c r="Q457" s="1">
        <v>51.43</v>
      </c>
      <c r="R4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458" spans="1:18" ht="12.75" x14ac:dyDescent="0.2">
      <c r="A458" s="2">
        <v>42900</v>
      </c>
      <c r="B458" s="1" t="s">
        <v>762</v>
      </c>
      <c r="C458" s="1" t="s">
        <v>763</v>
      </c>
      <c r="F458" s="1" t="s">
        <v>1245</v>
      </c>
      <c r="G458" s="1" t="s">
        <v>20</v>
      </c>
      <c r="H458" s="1" t="s">
        <v>1217</v>
      </c>
      <c r="I458" s="1" t="s">
        <v>1272</v>
      </c>
      <c r="J458" s="59">
        <v>70</v>
      </c>
      <c r="K458" s="85">
        <f t="array" ref="K458">IFERROR(INDEX(Grille_Tarifs_Modulable!$B$2:$B$204,MATCH(Tableau1[[#This Row],[Designation]]&amp;Tableau1[[#This Row],[CL]],Grille_Tarifs_Modulable!$C$2:$C$204&amp;Grille_Tarifs_Modulable!$F$2:$F$204,0)),0)</f>
        <v>8500000916445</v>
      </c>
      <c r="L4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458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458" s="1">
        <v>2</v>
      </c>
      <c r="O458" s="60">
        <f>Tableau1[[#This Row],[Prix_Unit_HT]]*Tableau1[[#This Row],[Qte_commande]]</f>
        <v>74.817288000000005</v>
      </c>
      <c r="P458" s="60">
        <f>Tableau1[[#This Row],[Prix_Unit_TTC]]*Tableau1[[#This Row],[Qte_commande]]</f>
        <v>89.780745600000003</v>
      </c>
      <c r="Q458" s="1">
        <v>2</v>
      </c>
      <c r="R4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459" spans="1:18" ht="12.75" x14ac:dyDescent="0.2">
      <c r="A459" s="2">
        <v>42900</v>
      </c>
      <c r="B459" s="1" t="s">
        <v>762</v>
      </c>
      <c r="C459" s="1" t="s">
        <v>763</v>
      </c>
      <c r="F459" s="1" t="s">
        <v>1245</v>
      </c>
      <c r="G459" s="1" t="s">
        <v>20</v>
      </c>
      <c r="H459" s="1" t="s">
        <v>1218</v>
      </c>
      <c r="I459" s="1" t="s">
        <v>1272</v>
      </c>
      <c r="J459" s="59">
        <v>70</v>
      </c>
      <c r="K459" s="85">
        <f t="array" ref="K459">IFERROR(INDEX(Grille_Tarifs_Modulable!$B$2:$B$204,MATCH(Tableau1[[#This Row],[Designation]]&amp;Tableau1[[#This Row],[CL]],Grille_Tarifs_Modulable!$C$2:$C$204&amp;Grille_Tarifs_Modulable!$F$2:$F$204,0)),0)</f>
        <v>8500000917022</v>
      </c>
      <c r="L4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459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459" s="1">
        <v>1</v>
      </c>
      <c r="O459" s="60">
        <f>Tableau1[[#This Row],[Prix_Unit_HT]]*Tableau1[[#This Row],[Qte_commande]]</f>
        <v>68.208643999999993</v>
      </c>
      <c r="P459" s="60">
        <f>Tableau1[[#This Row],[Prix_Unit_TTC]]*Tableau1[[#This Row],[Qte_commande]]</f>
        <v>81.850372799999988</v>
      </c>
      <c r="Q459" s="1">
        <v>1</v>
      </c>
      <c r="R4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60" spans="1:18" ht="12.75" x14ac:dyDescent="0.2">
      <c r="A460" s="2">
        <v>42900</v>
      </c>
      <c r="B460" s="1" t="s">
        <v>762</v>
      </c>
      <c r="C460" s="1" t="s">
        <v>763</v>
      </c>
      <c r="F460" s="1" t="s">
        <v>1245</v>
      </c>
      <c r="G460" s="1" t="s">
        <v>20</v>
      </c>
      <c r="H460" s="1" t="s">
        <v>1219</v>
      </c>
      <c r="I460" s="1" t="s">
        <v>1272</v>
      </c>
      <c r="J460" s="59">
        <v>70</v>
      </c>
      <c r="K460" s="85">
        <f t="array" ref="K460">IFERROR(INDEX(Grille_Tarifs_Modulable!$B$2:$B$204,MATCH(Tableau1[[#This Row],[Designation]]&amp;Tableau1[[#This Row],[CL]],Grille_Tarifs_Modulable!$C$2:$C$204&amp;Grille_Tarifs_Modulable!$F$2:$F$204,0)),0)</f>
        <v>8500000917039</v>
      </c>
      <c r="L4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191.40864400000001</v>
      </c>
      <c r="M460" s="60">
        <f>IF(Tableau1[[#This Row],[Prix_Unit_HT]]=0,0,Tableau1[[#This Row],[Prix_Unit_HT]]+(Tableau1[[#This Row],[Prix_Unit_HT]]*VLOOKUP(Tableau1[[#This Row],[EAN]],Grille_Tarifs_Modulable!$B$10:$Q$204,16,FALSE)))</f>
        <v>229.69037280000001</v>
      </c>
      <c r="N460" s="1">
        <v>1</v>
      </c>
      <c r="O460" s="60">
        <f>Tableau1[[#This Row],[Prix_Unit_HT]]*Tableau1[[#This Row],[Qte_commande]]</f>
        <v>191.40864400000001</v>
      </c>
      <c r="P460" s="60">
        <f>Tableau1[[#This Row],[Prix_Unit_TTC]]*Tableau1[[#This Row],[Qte_commande]]</f>
        <v>229.69037280000001</v>
      </c>
      <c r="Q460" s="1">
        <v>1</v>
      </c>
      <c r="R4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461" spans="1:18" ht="12.75" x14ac:dyDescent="0.2">
      <c r="A461" s="2">
        <v>42900</v>
      </c>
      <c r="B461" s="1" t="s">
        <v>762</v>
      </c>
      <c r="C461" s="1" t="s">
        <v>763</v>
      </c>
      <c r="F461" s="1" t="s">
        <v>1245</v>
      </c>
      <c r="G461" s="1" t="s">
        <v>20</v>
      </c>
      <c r="H461" s="1" t="s">
        <v>1214</v>
      </c>
      <c r="I461" s="1" t="s">
        <v>1272</v>
      </c>
      <c r="J461" s="59">
        <v>100</v>
      </c>
      <c r="K461" s="85">
        <f t="array" ref="K461">IFERROR(INDEX(Grille_Tarifs_Modulable!$B$2:$B$204,MATCH(Tableau1[[#This Row],[Designation]]&amp;Tableau1[[#This Row],[CL]],Grille_Tarifs_Modulable!$C$2:$C$204&amp;Grille_Tarifs_Modulable!$F$2:$F$204,0)),0)</f>
        <v>0</v>
      </c>
      <c r="L4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1" s="60">
        <f>IF(Tableau1[[#This Row],[Prix_Unit_HT]]=0,0,Tableau1[[#This Row],[Prix_Unit_HT]]+(Tableau1[[#This Row],[Prix_Unit_HT]]*VLOOKUP(Tableau1[[#This Row],[EAN]],Grille_Tarifs_Modulable!$B$10:$Q$204,16,FALSE)))</f>
        <v>0</v>
      </c>
      <c r="N461" s="1">
        <v>12</v>
      </c>
      <c r="O461" s="60">
        <f>Tableau1[[#This Row],[Prix_Unit_HT]]*Tableau1[[#This Row],[Qte_commande]]</f>
        <v>0</v>
      </c>
      <c r="P461" s="60">
        <f>Tableau1[[#This Row],[Prix_Unit_TTC]]*Tableau1[[#This Row],[Qte_commande]]</f>
        <v>0</v>
      </c>
      <c r="Q461" s="1">
        <v>17.14</v>
      </c>
      <c r="R4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462" spans="1:18" ht="12.75" x14ac:dyDescent="0.2">
      <c r="A462" s="2">
        <v>42900</v>
      </c>
      <c r="B462" s="1" t="s">
        <v>762</v>
      </c>
      <c r="C462" s="1" t="s">
        <v>763</v>
      </c>
      <c r="F462" s="1" t="s">
        <v>1245</v>
      </c>
      <c r="G462" s="1" t="s">
        <v>20</v>
      </c>
      <c r="H462" s="1" t="s">
        <v>1214</v>
      </c>
      <c r="I462" s="1" t="s">
        <v>1272</v>
      </c>
      <c r="J462" s="59">
        <v>100</v>
      </c>
      <c r="K462" s="85">
        <f t="array" ref="K462">IFERROR(INDEX(Grille_Tarifs_Modulable!$B$2:$B$204,MATCH(Tableau1[[#This Row],[Designation]]&amp;Tableau1[[#This Row],[CL]],Grille_Tarifs_Modulable!$C$2:$C$204&amp;Grille_Tarifs_Modulable!$F$2:$F$204,0)),0)</f>
        <v>0</v>
      </c>
      <c r="L4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2" s="60">
        <f>IF(Tableau1[[#This Row],[Prix_Unit_HT]]=0,0,Tableau1[[#This Row],[Prix_Unit_HT]]+(Tableau1[[#This Row],[Prix_Unit_HT]]*VLOOKUP(Tableau1[[#This Row],[EAN]],Grille_Tarifs_Modulable!$B$10:$Q$204,16,FALSE)))</f>
        <v>0</v>
      </c>
      <c r="N462" s="1">
        <v>42</v>
      </c>
      <c r="O462" s="60">
        <f>Tableau1[[#This Row],[Prix_Unit_HT]]*Tableau1[[#This Row],[Qte_commande]]</f>
        <v>0</v>
      </c>
      <c r="P462" s="60">
        <f>Tableau1[[#This Row],[Prix_Unit_TTC]]*Tableau1[[#This Row],[Qte_commande]]</f>
        <v>0</v>
      </c>
      <c r="Q462" s="1">
        <v>60</v>
      </c>
      <c r="R4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463" spans="1:18" ht="12.75" x14ac:dyDescent="0.2">
      <c r="A463" s="2">
        <v>42900</v>
      </c>
      <c r="B463" s="1" t="s">
        <v>927</v>
      </c>
      <c r="C463" s="1" t="s">
        <v>94</v>
      </c>
      <c r="F463" s="1" t="s">
        <v>1245</v>
      </c>
      <c r="G463" s="1" t="s">
        <v>96</v>
      </c>
      <c r="H463" s="1" t="s">
        <v>1293</v>
      </c>
      <c r="I463" s="1" t="s">
        <v>1273</v>
      </c>
      <c r="J463" s="59">
        <v>20</v>
      </c>
      <c r="K463" s="85">
        <f t="array" ref="K463">IFERROR(INDEX(Grille_Tarifs_Modulable!$B$2:$B$204,MATCH(Tableau1[[#This Row],[Designation]]&amp;Tableau1[[#This Row],[CL]],Grille_Tarifs_Modulable!$C$2:$C$204&amp;Grille_Tarifs_Modulable!$F$2:$F$204,0)),0)</f>
        <v>4260310553849</v>
      </c>
      <c r="L4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3" s="1">
        <v>480</v>
      </c>
      <c r="O463" s="60">
        <f>Tableau1[[#This Row],[Prix_Unit_HT]]*Tableau1[[#This Row],[Qte_commande]]</f>
        <v>388.8</v>
      </c>
      <c r="P463" s="60">
        <f>Tableau1[[#This Row],[Prix_Unit_TTC]]*Tableau1[[#This Row],[Qte_commande]]</f>
        <v>410.18400000000003</v>
      </c>
      <c r="Q463" s="1">
        <v>137.13999999999999</v>
      </c>
      <c r="R4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464" spans="1:18" ht="12.75" x14ac:dyDescent="0.2">
      <c r="A464" s="2">
        <v>42902</v>
      </c>
      <c r="B464" s="1" t="s">
        <v>780</v>
      </c>
      <c r="C464" s="1" t="s">
        <v>12</v>
      </c>
      <c r="F464" s="1" t="s">
        <v>1245</v>
      </c>
      <c r="G464" s="1" t="s">
        <v>14</v>
      </c>
      <c r="H464" s="1" t="s">
        <v>1289</v>
      </c>
      <c r="I464" s="1" t="s">
        <v>1273</v>
      </c>
      <c r="J464" s="59">
        <v>20</v>
      </c>
      <c r="K464" s="85">
        <f t="array" ref="K464">IFERROR(INDEX(Grille_Tarifs_Modulable!$B$2:$B$204,MATCH(Tableau1[[#This Row],[Designation]]&amp;Tableau1[[#This Row],[CL]],Grille_Tarifs_Modulable!$C$2:$C$204&amp;Grille_Tarifs_Modulable!$F$2:$F$204,0)),0)</f>
        <v>4260310553832</v>
      </c>
      <c r="L4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4" s="1">
        <v>144</v>
      </c>
      <c r="O464" s="60">
        <f>Tableau1[[#This Row],[Prix_Unit_HT]]*Tableau1[[#This Row],[Qte_commande]]</f>
        <v>116.64000000000001</v>
      </c>
      <c r="P464" s="60">
        <f>Tableau1[[#This Row],[Prix_Unit_TTC]]*Tableau1[[#This Row],[Qte_commande]]</f>
        <v>123.0552</v>
      </c>
      <c r="Q464" s="1">
        <v>41.14</v>
      </c>
      <c r="R4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465" spans="1:18" ht="12.75" x14ac:dyDescent="0.2">
      <c r="A465" s="2">
        <v>42902</v>
      </c>
      <c r="B465" s="1" t="s">
        <v>780</v>
      </c>
      <c r="C465" s="1" t="s">
        <v>12</v>
      </c>
      <c r="F465" s="1" t="s">
        <v>1245</v>
      </c>
      <c r="G465" s="1" t="s">
        <v>14</v>
      </c>
      <c r="H465" s="1" t="s">
        <v>1174</v>
      </c>
      <c r="I465" s="1" t="s">
        <v>1272</v>
      </c>
      <c r="J465" s="59">
        <v>70</v>
      </c>
      <c r="K465" s="85">
        <f t="array" ref="K465">IFERROR(INDEX(Grille_Tarifs_Modulable!$B$2:$B$204,MATCH(Tableau1[[#This Row],[Designation]]&amp;Tableau1[[#This Row],[CL]],Grille_Tarifs_Modulable!$C$2:$C$204&amp;Grille_Tarifs_Modulable!$F$2:$F$204,0)),0)</f>
        <v>4067700013859</v>
      </c>
      <c r="L4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6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65" s="1">
        <v>24</v>
      </c>
      <c r="O465" s="60">
        <f>Tableau1[[#This Row],[Prix_Unit_HT]]*Tableau1[[#This Row],[Qte_commande]]</f>
        <v>300.78152399999999</v>
      </c>
      <c r="P465" s="60">
        <f>Tableau1[[#This Row],[Prix_Unit_TTC]]*Tableau1[[#This Row],[Qte_commande]]</f>
        <v>360.93782879999998</v>
      </c>
      <c r="Q465" s="1">
        <v>24</v>
      </c>
      <c r="R4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66" spans="1:18" ht="12.75" x14ac:dyDescent="0.2">
      <c r="A466" s="2">
        <v>42902</v>
      </c>
      <c r="B466" s="1" t="s">
        <v>780</v>
      </c>
      <c r="C466" s="1" t="s">
        <v>12</v>
      </c>
      <c r="F466" s="1" t="s">
        <v>1245</v>
      </c>
      <c r="G466" s="1" t="s">
        <v>14</v>
      </c>
      <c r="H466" s="1" t="s">
        <v>1295</v>
      </c>
      <c r="I466" s="1" t="s">
        <v>1273</v>
      </c>
      <c r="J466" s="59">
        <v>50</v>
      </c>
      <c r="K466" s="85">
        <f t="array" ref="K466">IFERROR(INDEX(Grille_Tarifs_Modulable!$B$2:$B$204,MATCH(Tableau1[[#This Row],[Designation]]&amp;Tableau1[[#This Row],[CL]],Grille_Tarifs_Modulable!$C$2:$C$204&amp;Grille_Tarifs_Modulable!$F$2:$F$204,0)),0)</f>
        <v>4260310553382</v>
      </c>
      <c r="L4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6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66" s="1">
        <v>40</v>
      </c>
      <c r="O466" s="60">
        <f>Tableau1[[#This Row],[Prix_Unit_HT]]*Tableau1[[#This Row],[Qte_commande]]</f>
        <v>40</v>
      </c>
      <c r="P466" s="60">
        <f>Tableau1[[#This Row],[Prix_Unit_TTC]]*Tableau1[[#This Row],[Qte_commande]]</f>
        <v>42.199999999999996</v>
      </c>
      <c r="Q466" s="1">
        <v>28.57</v>
      </c>
      <c r="R4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467" spans="1:18" ht="12.75" x14ac:dyDescent="0.2">
      <c r="A467" s="2">
        <v>42902</v>
      </c>
      <c r="B467" s="1" t="s">
        <v>780</v>
      </c>
      <c r="C467" s="1" t="s">
        <v>12</v>
      </c>
      <c r="F467" s="1" t="s">
        <v>1245</v>
      </c>
      <c r="G467" s="1" t="s">
        <v>14</v>
      </c>
      <c r="H467" s="7" t="s">
        <v>1204</v>
      </c>
      <c r="I467" s="1" t="s">
        <v>1272</v>
      </c>
      <c r="J467" s="59">
        <v>10</v>
      </c>
      <c r="K467" s="85">
        <f t="array" ref="K467">IFERROR(INDEX(Grille_Tarifs_Modulable!$B$2:$B$204,MATCH(Tableau1[[#This Row],[Designation]]&amp;Tableau1[[#This Row],[CL]],Grille_Tarifs_Modulable!$C$2:$C$204&amp;Grille_Tarifs_Modulable!$F$2:$F$204,0)),0)</f>
        <v>3257150102314</v>
      </c>
      <c r="L4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67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67" s="1">
        <v>6</v>
      </c>
      <c r="O467" s="60">
        <f>Tableau1[[#This Row],[Prix_Unit_HT]]*Tableau1[[#This Row],[Qte_commande]]</f>
        <v>91.65682799999999</v>
      </c>
      <c r="P467" s="60">
        <f>Tableau1[[#This Row],[Prix_Unit_TTC]]*Tableau1[[#This Row],[Qte_commande]]</f>
        <v>109.98819359999999</v>
      </c>
      <c r="Q467" s="1">
        <v>0.86</v>
      </c>
      <c r="R4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68" spans="1:18" ht="12.75" x14ac:dyDescent="0.2">
      <c r="A468" s="2">
        <v>42902</v>
      </c>
      <c r="B468" s="1" t="s">
        <v>780</v>
      </c>
      <c r="C468" s="1" t="s">
        <v>12</v>
      </c>
      <c r="F468" s="1" t="s">
        <v>1245</v>
      </c>
      <c r="G468" s="1" t="s">
        <v>14</v>
      </c>
      <c r="H468" s="7" t="s">
        <v>1205</v>
      </c>
      <c r="I468" s="1" t="s">
        <v>1272</v>
      </c>
      <c r="J468" s="59">
        <v>10</v>
      </c>
      <c r="K468" s="85">
        <f t="array" ref="K468">IFERROR(INDEX(Grille_Tarifs_Modulable!$B$2:$B$204,MATCH(Tableau1[[#This Row],[Designation]]&amp;Tableau1[[#This Row],[CL]],Grille_Tarifs_Modulable!$C$2:$C$204&amp;Grille_Tarifs_Modulable!$F$2:$F$204,0)),0)</f>
        <v>3257150102284</v>
      </c>
      <c r="L4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68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68" s="1">
        <v>6</v>
      </c>
      <c r="O468" s="60">
        <f>Tableau1[[#This Row],[Prix_Unit_HT]]*Tableau1[[#This Row],[Qte_commande]]</f>
        <v>123.99682799999998</v>
      </c>
      <c r="P468" s="60">
        <f>Tableau1[[#This Row],[Prix_Unit_TTC]]*Tableau1[[#This Row],[Qte_commande]]</f>
        <v>148.79619359999998</v>
      </c>
      <c r="Q468" s="1">
        <v>0.86</v>
      </c>
      <c r="R4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69" spans="1:18" ht="12.75" x14ac:dyDescent="0.2">
      <c r="A469" s="2">
        <v>42902</v>
      </c>
      <c r="B469" s="1" t="s">
        <v>780</v>
      </c>
      <c r="C469" s="1" t="s">
        <v>12</v>
      </c>
      <c r="F469" s="1" t="s">
        <v>1245</v>
      </c>
      <c r="G469" s="1" t="s">
        <v>14</v>
      </c>
      <c r="H469" s="7" t="s">
        <v>1197</v>
      </c>
      <c r="I469" s="1" t="s">
        <v>1272</v>
      </c>
      <c r="J469" s="59">
        <v>70</v>
      </c>
      <c r="K469" s="85">
        <f t="array" ref="K469">IFERROR(INDEX(Grille_Tarifs_Modulable!$B$2:$B$204,MATCH(Tableau1[[#This Row],[Designation]]&amp;Tableau1[[#This Row],[CL]],Grille_Tarifs_Modulable!$C$2:$C$204&amp;Grille_Tarifs_Modulable!$F$2:$F$204,0)),0)</f>
        <v>3257150100792</v>
      </c>
      <c r="L4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469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469" s="1">
        <v>3</v>
      </c>
      <c r="O469" s="60">
        <f>Tableau1[[#This Row],[Prix_Unit_HT]]*Tableau1[[#This Row],[Qte_commande]]</f>
        <v>214.22593200000003</v>
      </c>
      <c r="P469" s="60">
        <f>Tableau1[[#This Row],[Prix_Unit_TTC]]*Tableau1[[#This Row],[Qte_commande]]</f>
        <v>257.07111840000005</v>
      </c>
      <c r="Q469" s="1">
        <v>3</v>
      </c>
      <c r="R4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470" spans="1:18" ht="12.75" x14ac:dyDescent="0.2">
      <c r="A470" s="2">
        <v>42908</v>
      </c>
      <c r="B470" s="1" t="s">
        <v>941</v>
      </c>
      <c r="C470" s="1" t="s">
        <v>225</v>
      </c>
      <c r="F470" s="1" t="s">
        <v>1245</v>
      </c>
      <c r="G470" s="1" t="s">
        <v>227</v>
      </c>
      <c r="H470" s="1" t="s">
        <v>1174</v>
      </c>
      <c r="I470" s="1" t="s">
        <v>1272</v>
      </c>
      <c r="J470" s="59">
        <v>70</v>
      </c>
      <c r="K470" s="85">
        <f t="array" ref="K470">IFERROR(INDEX(Grille_Tarifs_Modulable!$B$2:$B$204,MATCH(Tableau1[[#This Row],[Designation]]&amp;Tableau1[[#This Row],[CL]],Grille_Tarifs_Modulable!$C$2:$C$204&amp;Grille_Tarifs_Modulable!$F$2:$F$204,0)),0)</f>
        <v>4067700013859</v>
      </c>
      <c r="L4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0" s="1">
        <v>150</v>
      </c>
      <c r="O470" s="60">
        <f>Tableau1[[#This Row],[Prix_Unit_HT]]*Tableau1[[#This Row],[Qte_commande]]</f>
        <v>1879.8845249999997</v>
      </c>
      <c r="P470" s="60">
        <f>Tableau1[[#This Row],[Prix_Unit_TTC]]*Tableau1[[#This Row],[Qte_commande]]</f>
        <v>2255.8614299999999</v>
      </c>
      <c r="Q470" s="1">
        <v>150</v>
      </c>
      <c r="R4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71" spans="1:18" ht="12.75" x14ac:dyDescent="0.2">
      <c r="A471" s="2">
        <v>42914</v>
      </c>
      <c r="B471" s="1" t="s">
        <v>928</v>
      </c>
      <c r="C471" s="1" t="s">
        <v>12</v>
      </c>
      <c r="F471" s="1" t="s">
        <v>1245</v>
      </c>
      <c r="G471" s="1" t="s">
        <v>14</v>
      </c>
      <c r="H471" s="1" t="s">
        <v>1174</v>
      </c>
      <c r="I471" s="1" t="s">
        <v>1272</v>
      </c>
      <c r="J471" s="59">
        <v>70</v>
      </c>
      <c r="K471" s="85">
        <f t="array" ref="K471">IFERROR(INDEX(Grille_Tarifs_Modulable!$B$2:$B$204,MATCH(Tableau1[[#This Row],[Designation]]&amp;Tableau1[[#This Row],[CL]],Grille_Tarifs_Modulable!$C$2:$C$204&amp;Grille_Tarifs_Modulable!$F$2:$F$204,0)),0)</f>
        <v>4067700013859</v>
      </c>
      <c r="L4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1" s="1">
        <v>48</v>
      </c>
      <c r="O471" s="60">
        <f>Tableau1[[#This Row],[Prix_Unit_HT]]*Tableau1[[#This Row],[Qte_commande]]</f>
        <v>601.56304799999998</v>
      </c>
      <c r="P471" s="60">
        <f>Tableau1[[#This Row],[Prix_Unit_TTC]]*Tableau1[[#This Row],[Qte_commande]]</f>
        <v>721.87565759999995</v>
      </c>
      <c r="Q471" s="1">
        <v>48</v>
      </c>
      <c r="R4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472" spans="1:18" ht="12.75" x14ac:dyDescent="0.2">
      <c r="A472" s="2">
        <v>42914</v>
      </c>
      <c r="B472" s="1" t="s">
        <v>772</v>
      </c>
      <c r="C472" s="1" t="s">
        <v>94</v>
      </c>
      <c r="F472" s="1" t="s">
        <v>1245</v>
      </c>
      <c r="G472" s="1" t="s">
        <v>96</v>
      </c>
      <c r="H472" s="1" t="s">
        <v>1243</v>
      </c>
      <c r="I472" s="1" t="s">
        <v>1272</v>
      </c>
      <c r="J472" s="59">
        <v>70</v>
      </c>
      <c r="K472" s="85">
        <f t="array" ref="K472">IFERROR(INDEX(Grille_Tarifs_Modulable!$B$2:$B$204,MATCH(Tableau1[[#This Row],[Designation]]&amp;Tableau1[[#This Row],[CL]],Grille_Tarifs_Modulable!$C$2:$C$204&amp;Grille_Tarifs_Modulable!$F$2:$F$204,0)),0)</f>
        <v>3257150688009</v>
      </c>
      <c r="L4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72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72" s="1">
        <v>12</v>
      </c>
      <c r="O472" s="60">
        <f>Tableau1[[#This Row],[Prix_Unit_HT]]*Tableau1[[#This Row],[Qte_commande]]</f>
        <v>150.68298239999999</v>
      </c>
      <c r="P472" s="60">
        <f>Tableau1[[#This Row],[Prix_Unit_TTC]]*Tableau1[[#This Row],[Qte_commande]]</f>
        <v>180.81957887999999</v>
      </c>
      <c r="Q472" s="1">
        <v>12</v>
      </c>
      <c r="R4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473" spans="1:18" ht="12.75" x14ac:dyDescent="0.2">
      <c r="A473" s="2">
        <v>42914</v>
      </c>
      <c r="B473" s="1" t="s">
        <v>772</v>
      </c>
      <c r="C473" s="1" t="s">
        <v>94</v>
      </c>
      <c r="F473" s="1" t="s">
        <v>1245</v>
      </c>
      <c r="G473" s="1" t="s">
        <v>96</v>
      </c>
      <c r="H473" s="1" t="s">
        <v>1293</v>
      </c>
      <c r="I473" s="1" t="s">
        <v>1273</v>
      </c>
      <c r="J473" s="59">
        <v>20</v>
      </c>
      <c r="K473" s="85">
        <f t="array" ref="K473">IFERROR(INDEX(Grille_Tarifs_Modulable!$B$2:$B$204,MATCH(Tableau1[[#This Row],[Designation]]&amp;Tableau1[[#This Row],[CL]],Grille_Tarifs_Modulable!$C$2:$C$204&amp;Grille_Tarifs_Modulable!$F$2:$F$204,0)),0)</f>
        <v>4260310553849</v>
      </c>
      <c r="L4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3" s="1">
        <v>480</v>
      </c>
      <c r="O473" s="60">
        <f>Tableau1[[#This Row],[Prix_Unit_HT]]*Tableau1[[#This Row],[Qte_commande]]</f>
        <v>388.8</v>
      </c>
      <c r="P473" s="60">
        <f>Tableau1[[#This Row],[Prix_Unit_TTC]]*Tableau1[[#This Row],[Qte_commande]]</f>
        <v>410.18400000000003</v>
      </c>
      <c r="Q473" s="1">
        <v>137.13999999999999</v>
      </c>
      <c r="R4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474" spans="1:18" ht="12.75" x14ac:dyDescent="0.2">
      <c r="A474" s="2">
        <v>42914</v>
      </c>
      <c r="B474" s="1" t="s">
        <v>928</v>
      </c>
      <c r="C474" s="1" t="s">
        <v>12</v>
      </c>
      <c r="F474" s="1" t="s">
        <v>1245</v>
      </c>
      <c r="G474" s="1" t="s">
        <v>14</v>
      </c>
      <c r="H474" s="1" t="s">
        <v>1293</v>
      </c>
      <c r="I474" s="1" t="s">
        <v>1273</v>
      </c>
      <c r="J474" s="59">
        <v>20</v>
      </c>
      <c r="K474" s="85">
        <f t="array" ref="K474">IFERROR(INDEX(Grille_Tarifs_Modulable!$B$2:$B$204,MATCH(Tableau1[[#This Row],[Designation]]&amp;Tableau1[[#This Row],[CL]],Grille_Tarifs_Modulable!$C$2:$C$204&amp;Grille_Tarifs_Modulable!$F$2:$F$204,0)),0)</f>
        <v>4260310553849</v>
      </c>
      <c r="L4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4" s="1">
        <v>144</v>
      </c>
      <c r="O474" s="60">
        <f>Tableau1[[#This Row],[Prix_Unit_HT]]*Tableau1[[#This Row],[Qte_commande]]</f>
        <v>116.64000000000001</v>
      </c>
      <c r="P474" s="60">
        <f>Tableau1[[#This Row],[Prix_Unit_TTC]]*Tableau1[[#This Row],[Qte_commande]]</f>
        <v>123.0552</v>
      </c>
      <c r="Q474" s="1">
        <v>41.14</v>
      </c>
      <c r="R4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475" spans="1:18" ht="12.75" x14ac:dyDescent="0.2">
      <c r="A475" s="2">
        <v>42933</v>
      </c>
      <c r="B475" s="1" t="s">
        <v>925</v>
      </c>
      <c r="C475" s="1" t="s">
        <v>129</v>
      </c>
      <c r="F475" s="1" t="s">
        <v>1245</v>
      </c>
      <c r="G475" s="1" t="s">
        <v>131</v>
      </c>
      <c r="H475" s="7" t="s">
        <v>1291</v>
      </c>
      <c r="I475" s="7" t="s">
        <v>1273</v>
      </c>
      <c r="J475" s="59">
        <v>20</v>
      </c>
      <c r="K475" s="85">
        <f t="array" ref="K475">IFERROR(INDEX(Grille_Tarifs_Modulable!$B$2:$B$204,MATCH(Tableau1[[#This Row],[Designation]]&amp;Tableau1[[#This Row],[CL]],Grille_Tarifs_Modulable!$C$2:$C$204&amp;Grille_Tarifs_Modulable!$F$2:$F$204,0)),0)</f>
        <v>4260310550305</v>
      </c>
      <c r="L4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5" s="1">
        <v>120</v>
      </c>
      <c r="O475" s="60">
        <f>Tableau1[[#This Row],[Prix_Unit_HT]]*Tableau1[[#This Row],[Qte_commande]]</f>
        <v>97.2</v>
      </c>
      <c r="P475" s="60">
        <f>Tableau1[[#This Row],[Prix_Unit_TTC]]*Tableau1[[#This Row],[Qte_commande]]</f>
        <v>102.54600000000001</v>
      </c>
      <c r="Q475" s="1">
        <v>34.29</v>
      </c>
      <c r="R4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76" spans="1:18" ht="12.75" x14ac:dyDescent="0.2">
      <c r="A476" s="2">
        <v>42933</v>
      </c>
      <c r="B476" s="1" t="s">
        <v>929</v>
      </c>
      <c r="C476" s="1" t="s">
        <v>94</v>
      </c>
      <c r="F476" s="1" t="s">
        <v>1245</v>
      </c>
      <c r="G476" s="1" t="s">
        <v>96</v>
      </c>
      <c r="H476" s="7" t="s">
        <v>1291</v>
      </c>
      <c r="I476" s="7" t="s">
        <v>1273</v>
      </c>
      <c r="J476" s="59">
        <v>20</v>
      </c>
      <c r="K476" s="85">
        <f t="array" ref="K476">IFERROR(INDEX(Grille_Tarifs_Modulable!$B$2:$B$204,MATCH(Tableau1[[#This Row],[Designation]]&amp;Tableau1[[#This Row],[CL]],Grille_Tarifs_Modulable!$C$2:$C$204&amp;Grille_Tarifs_Modulable!$F$2:$F$204,0)),0)</f>
        <v>4260310550305</v>
      </c>
      <c r="L4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6" s="1">
        <v>48</v>
      </c>
      <c r="O476" s="60">
        <f>Tableau1[[#This Row],[Prix_Unit_HT]]*Tableau1[[#This Row],[Qte_commande]]</f>
        <v>38.880000000000003</v>
      </c>
      <c r="P476" s="60">
        <f>Tableau1[[#This Row],[Prix_Unit_TTC]]*Tableau1[[#This Row],[Qte_commande]]</f>
        <v>41.0184</v>
      </c>
      <c r="Q476" s="1">
        <v>13.71</v>
      </c>
      <c r="R4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77" spans="1:18" ht="12.75" x14ac:dyDescent="0.2">
      <c r="A477" s="2">
        <v>42933</v>
      </c>
      <c r="B477" s="1" t="s">
        <v>925</v>
      </c>
      <c r="C477" s="1" t="s">
        <v>129</v>
      </c>
      <c r="F477" s="1" t="s">
        <v>1245</v>
      </c>
      <c r="G477" s="1" t="s">
        <v>131</v>
      </c>
      <c r="H477" s="7" t="s">
        <v>1292</v>
      </c>
      <c r="I477" s="7" t="s">
        <v>1273</v>
      </c>
      <c r="J477" s="59">
        <v>20</v>
      </c>
      <c r="K477" s="85">
        <f t="array" ref="K477">IFERROR(INDEX(Grille_Tarifs_Modulable!$B$2:$B$204,MATCH(Tableau1[[#This Row],[Designation]]&amp;Tableau1[[#This Row],[CL]],Grille_Tarifs_Modulable!$C$2:$C$204&amp;Grille_Tarifs_Modulable!$F$2:$F$204,0)),0)</f>
        <v>4260310552941</v>
      </c>
      <c r="L4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7" s="1">
        <v>120</v>
      </c>
      <c r="O477" s="60">
        <f>Tableau1[[#This Row],[Prix_Unit_HT]]*Tableau1[[#This Row],[Qte_commande]]</f>
        <v>97.2</v>
      </c>
      <c r="P477" s="60">
        <f>Tableau1[[#This Row],[Prix_Unit_TTC]]*Tableau1[[#This Row],[Qte_commande]]</f>
        <v>102.54600000000001</v>
      </c>
      <c r="Q477" s="1">
        <v>34.29</v>
      </c>
      <c r="R4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78" spans="1:18" ht="12.75" x14ac:dyDescent="0.2">
      <c r="A478" s="2">
        <v>42933</v>
      </c>
      <c r="B478" s="1" t="s">
        <v>929</v>
      </c>
      <c r="C478" s="1" t="s">
        <v>94</v>
      </c>
      <c r="F478" s="1" t="s">
        <v>1245</v>
      </c>
      <c r="G478" s="1" t="s">
        <v>96</v>
      </c>
      <c r="H478" s="7" t="s">
        <v>1292</v>
      </c>
      <c r="I478" s="7" t="s">
        <v>1273</v>
      </c>
      <c r="J478" s="59">
        <v>20</v>
      </c>
      <c r="K478" s="85">
        <f t="array" ref="K478">IFERROR(INDEX(Grille_Tarifs_Modulable!$B$2:$B$204,MATCH(Tableau1[[#This Row],[Designation]]&amp;Tableau1[[#This Row],[CL]],Grille_Tarifs_Modulable!$C$2:$C$204&amp;Grille_Tarifs_Modulable!$F$2:$F$204,0)),0)</f>
        <v>4260310552941</v>
      </c>
      <c r="L4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8" s="1">
        <v>48</v>
      </c>
      <c r="O478" s="60">
        <f>Tableau1[[#This Row],[Prix_Unit_HT]]*Tableau1[[#This Row],[Qte_commande]]</f>
        <v>38.880000000000003</v>
      </c>
      <c r="P478" s="60">
        <f>Tableau1[[#This Row],[Prix_Unit_TTC]]*Tableau1[[#This Row],[Qte_commande]]</f>
        <v>41.0184</v>
      </c>
      <c r="Q478" s="1">
        <v>13.71</v>
      </c>
      <c r="R4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79" spans="1:18" ht="12.75" x14ac:dyDescent="0.2">
      <c r="A479" s="2">
        <v>42933</v>
      </c>
      <c r="B479" s="1" t="s">
        <v>925</v>
      </c>
      <c r="C479" s="1" t="s">
        <v>129</v>
      </c>
      <c r="F479" s="1" t="s">
        <v>1245</v>
      </c>
      <c r="G479" s="1" t="s">
        <v>131</v>
      </c>
      <c r="H479" s="1" t="s">
        <v>1289</v>
      </c>
      <c r="I479" s="1" t="s">
        <v>1273</v>
      </c>
      <c r="J479" s="59">
        <v>20</v>
      </c>
      <c r="K479" s="85">
        <f t="array" ref="K479">IFERROR(INDEX(Grille_Tarifs_Modulable!$B$2:$B$204,MATCH(Tableau1[[#This Row],[Designation]]&amp;Tableau1[[#This Row],[CL]],Grille_Tarifs_Modulable!$C$2:$C$204&amp;Grille_Tarifs_Modulable!$F$2:$F$204,0)),0)</f>
        <v>4260310553832</v>
      </c>
      <c r="L4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9" s="1">
        <v>120</v>
      </c>
      <c r="O479" s="60">
        <f>Tableau1[[#This Row],[Prix_Unit_HT]]*Tableau1[[#This Row],[Qte_commande]]</f>
        <v>97.2</v>
      </c>
      <c r="P479" s="60">
        <f>Tableau1[[#This Row],[Prix_Unit_TTC]]*Tableau1[[#This Row],[Qte_commande]]</f>
        <v>102.54600000000001</v>
      </c>
      <c r="Q479" s="1">
        <v>34.29</v>
      </c>
      <c r="R4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480" spans="1:18" ht="12.75" x14ac:dyDescent="0.2">
      <c r="A480" s="2">
        <v>42933</v>
      </c>
      <c r="B480" s="1" t="s">
        <v>929</v>
      </c>
      <c r="C480" s="1" t="s">
        <v>94</v>
      </c>
      <c r="F480" s="1" t="s">
        <v>1245</v>
      </c>
      <c r="G480" s="1" t="s">
        <v>96</v>
      </c>
      <c r="H480" s="1" t="s">
        <v>1174</v>
      </c>
      <c r="I480" s="1" t="s">
        <v>1272</v>
      </c>
      <c r="J480" s="59">
        <v>70</v>
      </c>
      <c r="K480" s="85">
        <f t="array" ref="K480">IFERROR(INDEX(Grille_Tarifs_Modulable!$B$2:$B$204,MATCH(Tableau1[[#This Row],[Designation]]&amp;Tableau1[[#This Row],[CL]],Grille_Tarifs_Modulable!$C$2:$C$204&amp;Grille_Tarifs_Modulable!$F$2:$F$204,0)),0)</f>
        <v>4067700013859</v>
      </c>
      <c r="L4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80" s="1">
        <v>12</v>
      </c>
      <c r="O480" s="60">
        <f>Tableau1[[#This Row],[Prix_Unit_HT]]*Tableau1[[#This Row],[Qte_commande]]</f>
        <v>150.390762</v>
      </c>
      <c r="P480" s="60">
        <f>Tableau1[[#This Row],[Prix_Unit_TTC]]*Tableau1[[#This Row],[Qte_commande]]</f>
        <v>180.46891439999999</v>
      </c>
      <c r="Q480" s="1">
        <v>12</v>
      </c>
      <c r="R4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481" spans="1:18" ht="12.75" x14ac:dyDescent="0.2">
      <c r="A481" s="2">
        <v>42933</v>
      </c>
      <c r="B481" s="1" t="s">
        <v>929</v>
      </c>
      <c r="C481" s="1" t="s">
        <v>94</v>
      </c>
      <c r="F481" s="1" t="s">
        <v>1245</v>
      </c>
      <c r="G481" s="1" t="s">
        <v>96</v>
      </c>
      <c r="H481" s="1" t="s">
        <v>1174</v>
      </c>
      <c r="I481" s="1" t="s">
        <v>1272</v>
      </c>
      <c r="J481" s="59">
        <v>100</v>
      </c>
      <c r="K481" s="85">
        <f t="array" ref="K481">IFERROR(INDEX(Grille_Tarifs_Modulable!$B$2:$B$204,MATCH(Tableau1[[#This Row],[Designation]]&amp;Tableau1[[#This Row],[CL]],Grille_Tarifs_Modulable!$C$2:$C$204&amp;Grille_Tarifs_Modulable!$F$2:$F$204,0)),0)</f>
        <v>4067700013842</v>
      </c>
      <c r="L4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81" s="1">
        <v>12</v>
      </c>
      <c r="O481" s="60">
        <f>Tableau1[[#This Row],[Prix_Unit_HT]]*Tableau1[[#This Row],[Qte_commande]]</f>
        <v>205.20965999999999</v>
      </c>
      <c r="P481" s="60">
        <f>Tableau1[[#This Row],[Prix_Unit_TTC]]*Tableau1[[#This Row],[Qte_commande]]</f>
        <v>246.25159199999996</v>
      </c>
      <c r="Q481" s="1">
        <v>17.14</v>
      </c>
      <c r="R4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482" spans="1:18" ht="12.75" x14ac:dyDescent="0.2">
      <c r="A482" s="2">
        <v>42933</v>
      </c>
      <c r="B482" s="1" t="s">
        <v>929</v>
      </c>
      <c r="C482" s="1" t="s">
        <v>94</v>
      </c>
      <c r="F482" s="1" t="s">
        <v>1245</v>
      </c>
      <c r="G482" s="1" t="s">
        <v>96</v>
      </c>
      <c r="H482" s="1" t="s">
        <v>1295</v>
      </c>
      <c r="I482" s="1" t="s">
        <v>1273</v>
      </c>
      <c r="J482" s="59">
        <v>50</v>
      </c>
      <c r="K482" s="85">
        <f t="array" ref="K482">IFERROR(INDEX(Grille_Tarifs_Modulable!$B$2:$B$204,MATCH(Tableau1[[#This Row],[Designation]]&amp;Tableau1[[#This Row],[CL]],Grille_Tarifs_Modulable!$C$2:$C$204&amp;Grille_Tarifs_Modulable!$F$2:$F$204,0)),0)</f>
        <v>4260310553382</v>
      </c>
      <c r="L4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2" s="1">
        <v>800</v>
      </c>
      <c r="O482" s="60">
        <f>Tableau1[[#This Row],[Prix_Unit_HT]]*Tableau1[[#This Row],[Qte_commande]]</f>
        <v>800</v>
      </c>
      <c r="P482" s="60">
        <f>Tableau1[[#This Row],[Prix_Unit_TTC]]*Tableau1[[#This Row],[Qte_commande]]</f>
        <v>844</v>
      </c>
      <c r="Q482" s="1">
        <v>571.42999999999995</v>
      </c>
      <c r="R4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483" spans="1:18" ht="12.75" x14ac:dyDescent="0.2">
      <c r="A483" s="2">
        <v>42933</v>
      </c>
      <c r="B483" s="1" t="s">
        <v>929</v>
      </c>
      <c r="C483" s="1" t="s">
        <v>94</v>
      </c>
      <c r="F483" s="1" t="s">
        <v>1245</v>
      </c>
      <c r="G483" s="1" t="s">
        <v>96</v>
      </c>
      <c r="H483" s="1" t="s">
        <v>1293</v>
      </c>
      <c r="I483" s="1" t="s">
        <v>1273</v>
      </c>
      <c r="J483" s="59">
        <v>20</v>
      </c>
      <c r="K483" s="85">
        <f t="array" ref="K483">IFERROR(INDEX(Grille_Tarifs_Modulable!$B$2:$B$204,MATCH(Tableau1[[#This Row],[Designation]]&amp;Tableau1[[#This Row],[CL]],Grille_Tarifs_Modulable!$C$2:$C$204&amp;Grille_Tarifs_Modulable!$F$2:$F$204,0)),0)</f>
        <v>4260310553849</v>
      </c>
      <c r="L4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3" s="1">
        <v>720</v>
      </c>
      <c r="O483" s="60">
        <f>Tableau1[[#This Row],[Prix_Unit_HT]]*Tableau1[[#This Row],[Qte_commande]]</f>
        <v>583.20000000000005</v>
      </c>
      <c r="P483" s="60">
        <f>Tableau1[[#This Row],[Prix_Unit_TTC]]*Tableau1[[#This Row],[Qte_commande]]</f>
        <v>615.27600000000007</v>
      </c>
      <c r="Q483" s="1">
        <v>205.71</v>
      </c>
      <c r="R4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484" spans="1:18" ht="12.75" x14ac:dyDescent="0.2">
      <c r="A484" s="2">
        <v>42936</v>
      </c>
      <c r="B484" s="1" t="s">
        <v>960</v>
      </c>
      <c r="C484" s="1" t="s">
        <v>162</v>
      </c>
      <c r="F484" s="1" t="s">
        <v>1245</v>
      </c>
      <c r="G484" s="1" t="s">
        <v>164</v>
      </c>
      <c r="H484" s="1" t="s">
        <v>1174</v>
      </c>
      <c r="I484" s="1" t="s">
        <v>1272</v>
      </c>
      <c r="J484" s="59">
        <v>175</v>
      </c>
      <c r="K484" s="85">
        <f t="array" ref="K484">IFERROR(INDEX(Grille_Tarifs_Modulable!$B$2:$B$204,MATCH(Tableau1[[#This Row],[Designation]]&amp;Tableau1[[#This Row],[CL]],Grille_Tarifs_Modulable!$C$2:$C$204&amp;Grille_Tarifs_Modulable!$F$2:$F$204,0)),0)</f>
        <v>4067700013835</v>
      </c>
      <c r="L4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8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84" s="1">
        <v>30</v>
      </c>
      <c r="O484" s="60">
        <f>Tableau1[[#This Row],[Prix_Unit_HT]]*Tableau1[[#This Row],[Qte_commande]]</f>
        <v>867.49226250000004</v>
      </c>
      <c r="P484" s="60">
        <f>Tableau1[[#This Row],[Prix_Unit_TTC]]*Tableau1[[#This Row],[Qte_commande]]</f>
        <v>1040.9907150000001</v>
      </c>
      <c r="Q484" s="1">
        <v>75</v>
      </c>
      <c r="R4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485" spans="1:18" ht="12.75" x14ac:dyDescent="0.2">
      <c r="A485" s="2">
        <v>42943</v>
      </c>
      <c r="B485" s="1" t="s">
        <v>930</v>
      </c>
      <c r="C485" s="1" t="s">
        <v>12</v>
      </c>
      <c r="F485" s="1" t="s">
        <v>1245</v>
      </c>
      <c r="G485" s="1" t="s">
        <v>14</v>
      </c>
      <c r="H485" s="7" t="s">
        <v>1291</v>
      </c>
      <c r="I485" s="7" t="s">
        <v>1273</v>
      </c>
      <c r="J485" s="59">
        <v>20</v>
      </c>
      <c r="K485" s="85">
        <f t="array" ref="K485">IFERROR(INDEX(Grille_Tarifs_Modulable!$B$2:$B$204,MATCH(Tableau1[[#This Row],[Designation]]&amp;Tableau1[[#This Row],[CL]],Grille_Tarifs_Modulable!$C$2:$C$204&amp;Grille_Tarifs_Modulable!$F$2:$F$204,0)),0)</f>
        <v>4260310550305</v>
      </c>
      <c r="L4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5" s="1">
        <v>48</v>
      </c>
      <c r="O485" s="60">
        <f>Tableau1[[#This Row],[Prix_Unit_HT]]*Tableau1[[#This Row],[Qte_commande]]</f>
        <v>38.880000000000003</v>
      </c>
      <c r="P485" s="60">
        <f>Tableau1[[#This Row],[Prix_Unit_TTC]]*Tableau1[[#This Row],[Qte_commande]]</f>
        <v>41.0184</v>
      </c>
      <c r="Q485" s="1">
        <v>13.71</v>
      </c>
      <c r="R4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86" spans="1:18" ht="12.75" x14ac:dyDescent="0.2">
      <c r="A486" s="2">
        <v>42943</v>
      </c>
      <c r="B486" s="1" t="s">
        <v>930</v>
      </c>
      <c r="C486" s="1" t="s">
        <v>12</v>
      </c>
      <c r="F486" s="1" t="s">
        <v>1245</v>
      </c>
      <c r="G486" s="1" t="s">
        <v>14</v>
      </c>
      <c r="H486" s="7" t="s">
        <v>1204</v>
      </c>
      <c r="I486" s="1" t="s">
        <v>1272</v>
      </c>
      <c r="J486" s="59">
        <v>10</v>
      </c>
      <c r="K486" s="85">
        <f t="array" ref="K486">IFERROR(INDEX(Grille_Tarifs_Modulable!$B$2:$B$204,MATCH(Tableau1[[#This Row],[Designation]]&amp;Tableau1[[#This Row],[CL]],Grille_Tarifs_Modulable!$C$2:$C$204&amp;Grille_Tarifs_Modulable!$F$2:$F$204,0)),0)</f>
        <v>3257150102314</v>
      </c>
      <c r="L4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86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86" s="1">
        <v>6</v>
      </c>
      <c r="O486" s="60">
        <f>Tableau1[[#This Row],[Prix_Unit_HT]]*Tableau1[[#This Row],[Qte_commande]]</f>
        <v>91.65682799999999</v>
      </c>
      <c r="P486" s="60">
        <f>Tableau1[[#This Row],[Prix_Unit_TTC]]*Tableau1[[#This Row],[Qte_commande]]</f>
        <v>109.98819359999999</v>
      </c>
      <c r="Q486" s="1">
        <v>0.86</v>
      </c>
      <c r="R4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87" spans="1:18" ht="12.75" x14ac:dyDescent="0.2">
      <c r="A487" s="2">
        <v>42943</v>
      </c>
      <c r="B487" s="1" t="s">
        <v>930</v>
      </c>
      <c r="C487" s="1" t="s">
        <v>12</v>
      </c>
      <c r="F487" s="1" t="s">
        <v>1245</v>
      </c>
      <c r="G487" s="1" t="s">
        <v>14</v>
      </c>
      <c r="H487" s="7" t="s">
        <v>1205</v>
      </c>
      <c r="I487" s="1" t="s">
        <v>1272</v>
      </c>
      <c r="J487" s="59">
        <v>10</v>
      </c>
      <c r="K487" s="85">
        <f t="array" ref="K487">IFERROR(INDEX(Grille_Tarifs_Modulable!$B$2:$B$204,MATCH(Tableau1[[#This Row],[Designation]]&amp;Tableau1[[#This Row],[CL]],Grille_Tarifs_Modulable!$C$2:$C$204&amp;Grille_Tarifs_Modulable!$F$2:$F$204,0)),0)</f>
        <v>3257150102284</v>
      </c>
      <c r="L4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87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87" s="1">
        <v>6</v>
      </c>
      <c r="O487" s="60">
        <f>Tableau1[[#This Row],[Prix_Unit_HT]]*Tableau1[[#This Row],[Qte_commande]]</f>
        <v>123.99682799999998</v>
      </c>
      <c r="P487" s="60">
        <f>Tableau1[[#This Row],[Prix_Unit_TTC]]*Tableau1[[#This Row],[Qte_commande]]</f>
        <v>148.79619359999998</v>
      </c>
      <c r="Q487" s="1">
        <v>0.86</v>
      </c>
      <c r="R4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488" spans="1:18" ht="12.75" x14ac:dyDescent="0.2">
      <c r="A488" s="2">
        <v>42943</v>
      </c>
      <c r="B488" s="1" t="s">
        <v>930</v>
      </c>
      <c r="C488" s="1" t="s">
        <v>12</v>
      </c>
      <c r="F488" s="1" t="s">
        <v>1245</v>
      </c>
      <c r="G488" s="1" t="s">
        <v>14</v>
      </c>
      <c r="H488" s="1" t="s">
        <v>1221</v>
      </c>
      <c r="I488" s="1" t="s">
        <v>1272</v>
      </c>
      <c r="J488" s="59">
        <v>50</v>
      </c>
      <c r="K488" s="85">
        <f t="array" ref="K488">IFERROR(INDEX(Grille_Tarifs_Modulable!$B$2:$B$204,MATCH(Tableau1[[#This Row],[Designation]]&amp;Tableau1[[#This Row],[CL]],Grille_Tarifs_Modulable!$C$2:$C$204&amp;Grille_Tarifs_Modulable!$F$2:$F$204,0)),0)</f>
        <v>4260270192645</v>
      </c>
      <c r="L4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8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88" s="1">
        <v>6</v>
      </c>
      <c r="O488" s="60">
        <f>Tableau1[[#This Row],[Prix_Unit_HT]]*Tableau1[[#This Row],[Qte_commande]]</f>
        <v>151.155036</v>
      </c>
      <c r="P488" s="60">
        <f>Tableau1[[#This Row],[Prix_Unit_TTC]]*Tableau1[[#This Row],[Qte_commande]]</f>
        <v>181.38604320000002</v>
      </c>
      <c r="Q488" s="1">
        <v>4.29</v>
      </c>
      <c r="R4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489" spans="1:18" ht="12.75" x14ac:dyDescent="0.2">
      <c r="A489" s="2">
        <v>42943</v>
      </c>
      <c r="B489" s="1" t="s">
        <v>930</v>
      </c>
      <c r="C489" s="1" t="s">
        <v>12</v>
      </c>
      <c r="F489" s="1" t="s">
        <v>1245</v>
      </c>
      <c r="G489" s="1" t="s">
        <v>14</v>
      </c>
      <c r="H489" s="1" t="s">
        <v>1293</v>
      </c>
      <c r="I489" s="1" t="s">
        <v>1273</v>
      </c>
      <c r="J489" s="59">
        <v>20</v>
      </c>
      <c r="K489" s="85">
        <f t="array" ref="K489">IFERROR(INDEX(Grille_Tarifs_Modulable!$B$2:$B$204,MATCH(Tableau1[[#This Row],[Designation]]&amp;Tableau1[[#This Row],[CL]],Grille_Tarifs_Modulable!$C$2:$C$204&amp;Grille_Tarifs_Modulable!$F$2:$F$204,0)),0)</f>
        <v>4260310553849</v>
      </c>
      <c r="L4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9" s="1">
        <v>240</v>
      </c>
      <c r="O489" s="60">
        <f>Tableau1[[#This Row],[Prix_Unit_HT]]*Tableau1[[#This Row],[Qte_commande]]</f>
        <v>194.4</v>
      </c>
      <c r="P489" s="60">
        <f>Tableau1[[#This Row],[Prix_Unit_TTC]]*Tableau1[[#This Row],[Qte_commande]]</f>
        <v>205.09200000000001</v>
      </c>
      <c r="Q489" s="1">
        <v>68.569999999999993</v>
      </c>
      <c r="R4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490" spans="1:18" ht="12.75" x14ac:dyDescent="0.2">
      <c r="A490" s="2">
        <v>42949</v>
      </c>
      <c r="B490" s="1" t="s">
        <v>942</v>
      </c>
      <c r="C490" s="1" t="s">
        <v>229</v>
      </c>
      <c r="F490" s="1" t="s">
        <v>1245</v>
      </c>
      <c r="G490" s="1" t="s">
        <v>231</v>
      </c>
      <c r="H490" s="1" t="s">
        <v>1174</v>
      </c>
      <c r="I490" s="1" t="s">
        <v>1272</v>
      </c>
      <c r="J490" s="59">
        <v>70</v>
      </c>
      <c r="K490" s="85">
        <f t="array" ref="K490">IFERROR(INDEX(Grille_Tarifs_Modulable!$B$2:$B$204,MATCH(Tableau1[[#This Row],[Designation]]&amp;Tableau1[[#This Row],[CL]],Grille_Tarifs_Modulable!$C$2:$C$204&amp;Grille_Tarifs_Modulable!$F$2:$F$204,0)),0)</f>
        <v>4067700013859</v>
      </c>
      <c r="L4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0" s="1">
        <v>480</v>
      </c>
      <c r="O490" s="60">
        <f>Tableau1[[#This Row],[Prix_Unit_HT]]*Tableau1[[#This Row],[Qte_commande]]</f>
        <v>6015.6304799999989</v>
      </c>
      <c r="P490" s="60">
        <f>Tableau1[[#This Row],[Prix_Unit_TTC]]*Tableau1[[#This Row],[Qte_commande]]</f>
        <v>7218.7565759999989</v>
      </c>
      <c r="Q490" s="1">
        <v>480</v>
      </c>
      <c r="R4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491" spans="1:18" ht="12.75" x14ac:dyDescent="0.2">
      <c r="A491" s="2">
        <v>42954</v>
      </c>
      <c r="B491" s="1" t="s">
        <v>931</v>
      </c>
      <c r="C491" s="1" t="s">
        <v>932</v>
      </c>
      <c r="F491" s="1" t="s">
        <v>1162</v>
      </c>
      <c r="G491" s="1" t="s">
        <v>4</v>
      </c>
      <c r="H491" s="7" t="s">
        <v>1294</v>
      </c>
      <c r="I491" s="7" t="s">
        <v>1273</v>
      </c>
      <c r="J491" s="59">
        <v>20</v>
      </c>
      <c r="K491" s="85">
        <f t="array" ref="K491">IFERROR(INDEX(Grille_Tarifs_Modulable!$B$2:$B$204,MATCH(Tableau1[[#This Row],[Designation]]&amp;Tableau1[[#This Row],[CL]],Grille_Tarifs_Modulable!$C$2:$C$204&amp;Grille_Tarifs_Modulable!$F$2:$F$204,0)),0)</f>
        <v>4260310553863</v>
      </c>
      <c r="L4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1" s="1">
        <v>48</v>
      </c>
      <c r="O491" s="60">
        <f>Tableau1[[#This Row],[Prix_Unit_HT]]*Tableau1[[#This Row],[Qte_commande]]</f>
        <v>42.72</v>
      </c>
      <c r="P491" s="60">
        <f>Tableau1[[#This Row],[Prix_Unit_TTC]]*Tableau1[[#This Row],[Qte_commande]]</f>
        <v>45.069600000000001</v>
      </c>
      <c r="Q491" s="1">
        <v>13.71</v>
      </c>
      <c r="R4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492" spans="1:18" ht="12.75" x14ac:dyDescent="0.2">
      <c r="A492" s="2">
        <v>42954</v>
      </c>
      <c r="B492" s="1" t="s">
        <v>931</v>
      </c>
      <c r="C492" s="1" t="s">
        <v>932</v>
      </c>
      <c r="F492" s="1" t="s">
        <v>1162</v>
      </c>
      <c r="G492" s="1" t="s">
        <v>4</v>
      </c>
      <c r="H492" s="1" t="s">
        <v>1293</v>
      </c>
      <c r="I492" s="1" t="s">
        <v>1273</v>
      </c>
      <c r="J492" s="59">
        <v>20</v>
      </c>
      <c r="K492" s="85">
        <f t="array" ref="K492">IFERROR(INDEX(Grille_Tarifs_Modulable!$B$2:$B$204,MATCH(Tableau1[[#This Row],[Designation]]&amp;Tableau1[[#This Row],[CL]],Grille_Tarifs_Modulable!$C$2:$C$204&amp;Grille_Tarifs_Modulable!$F$2:$F$204,0)),0)</f>
        <v>4260310553849</v>
      </c>
      <c r="L4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2" s="1">
        <v>72</v>
      </c>
      <c r="O492" s="60">
        <f>Tableau1[[#This Row],[Prix_Unit_HT]]*Tableau1[[#This Row],[Qte_commande]]</f>
        <v>64.08</v>
      </c>
      <c r="P492" s="60">
        <f>Tableau1[[#This Row],[Prix_Unit_TTC]]*Tableau1[[#This Row],[Qte_commande]]</f>
        <v>67.604399999999998</v>
      </c>
      <c r="Q492" s="1">
        <v>20.57</v>
      </c>
      <c r="R4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493" spans="1:18" ht="12.75" x14ac:dyDescent="0.2">
      <c r="A493" s="2">
        <v>42955</v>
      </c>
      <c r="B493" s="1" t="s">
        <v>773</v>
      </c>
      <c r="C493" s="1" t="s">
        <v>94</v>
      </c>
      <c r="F493" s="1" t="s">
        <v>1245</v>
      </c>
      <c r="G493" s="1" t="s">
        <v>96</v>
      </c>
      <c r="H493" s="7" t="s">
        <v>1291</v>
      </c>
      <c r="I493" s="7" t="s">
        <v>1273</v>
      </c>
      <c r="J493" s="59">
        <v>20</v>
      </c>
      <c r="K493" s="85">
        <f t="array" ref="K493">IFERROR(INDEX(Grille_Tarifs_Modulable!$B$2:$B$204,MATCH(Tableau1[[#This Row],[Designation]]&amp;Tableau1[[#This Row],[CL]],Grille_Tarifs_Modulable!$C$2:$C$204&amp;Grille_Tarifs_Modulable!$F$2:$F$204,0)),0)</f>
        <v>4260310550305</v>
      </c>
      <c r="L4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3" s="1">
        <v>24</v>
      </c>
      <c r="O493" s="60">
        <f>Tableau1[[#This Row],[Prix_Unit_HT]]*Tableau1[[#This Row],[Qte_commande]]</f>
        <v>19.440000000000001</v>
      </c>
      <c r="P493" s="60">
        <f>Tableau1[[#This Row],[Prix_Unit_TTC]]*Tableau1[[#This Row],[Qte_commande]]</f>
        <v>20.5092</v>
      </c>
      <c r="Q493" s="1">
        <v>6.86</v>
      </c>
      <c r="R4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494" spans="1:18" ht="12.75" x14ac:dyDescent="0.2">
      <c r="A494" s="2">
        <v>42955</v>
      </c>
      <c r="B494" s="1" t="s">
        <v>773</v>
      </c>
      <c r="C494" s="1" t="s">
        <v>94</v>
      </c>
      <c r="F494" s="1" t="s">
        <v>1245</v>
      </c>
      <c r="G494" s="1" t="s">
        <v>96</v>
      </c>
      <c r="H494" s="7" t="s">
        <v>1292</v>
      </c>
      <c r="I494" s="7" t="s">
        <v>1273</v>
      </c>
      <c r="J494" s="59">
        <v>20</v>
      </c>
      <c r="K494" s="85">
        <f t="array" ref="K494">IFERROR(INDEX(Grille_Tarifs_Modulable!$B$2:$B$204,MATCH(Tableau1[[#This Row],[Designation]]&amp;Tableau1[[#This Row],[CL]],Grille_Tarifs_Modulable!$C$2:$C$204&amp;Grille_Tarifs_Modulable!$F$2:$F$204,0)),0)</f>
        <v>4260310552941</v>
      </c>
      <c r="L4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4" s="1">
        <v>24</v>
      </c>
      <c r="O494" s="60">
        <f>Tableau1[[#This Row],[Prix_Unit_HT]]*Tableau1[[#This Row],[Qte_commande]]</f>
        <v>19.440000000000001</v>
      </c>
      <c r="P494" s="60">
        <f>Tableau1[[#This Row],[Prix_Unit_TTC]]*Tableau1[[#This Row],[Qte_commande]]</f>
        <v>20.5092</v>
      </c>
      <c r="Q494" s="1">
        <v>6.86</v>
      </c>
      <c r="R4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495" spans="1:18" ht="12.75" x14ac:dyDescent="0.2">
      <c r="A495" s="2">
        <v>42955</v>
      </c>
      <c r="B495" s="1" t="s">
        <v>943</v>
      </c>
      <c r="C495" s="1" t="s">
        <v>225</v>
      </c>
      <c r="F495" s="1" t="s">
        <v>1245</v>
      </c>
      <c r="G495" s="1" t="s">
        <v>227</v>
      </c>
      <c r="H495" s="1" t="s">
        <v>1174</v>
      </c>
      <c r="I495" s="1" t="s">
        <v>1272</v>
      </c>
      <c r="J495" s="59">
        <v>70</v>
      </c>
      <c r="K495" s="85">
        <f t="array" ref="K495">IFERROR(INDEX(Grille_Tarifs_Modulable!$B$2:$B$204,MATCH(Tableau1[[#This Row],[Designation]]&amp;Tableau1[[#This Row],[CL]],Grille_Tarifs_Modulable!$C$2:$C$204&amp;Grille_Tarifs_Modulable!$F$2:$F$204,0)),0)</f>
        <v>4067700013859</v>
      </c>
      <c r="L4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5" s="1">
        <v>150</v>
      </c>
      <c r="O495" s="60">
        <f>Tableau1[[#This Row],[Prix_Unit_HT]]*Tableau1[[#This Row],[Qte_commande]]</f>
        <v>1879.8845249999997</v>
      </c>
      <c r="P495" s="60">
        <f>Tableau1[[#This Row],[Prix_Unit_TTC]]*Tableau1[[#This Row],[Qte_commande]]</f>
        <v>2255.8614299999999</v>
      </c>
      <c r="Q495" s="1">
        <v>150</v>
      </c>
      <c r="R4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496" spans="1:18" ht="12.75" x14ac:dyDescent="0.2">
      <c r="A496" s="2">
        <v>42955</v>
      </c>
      <c r="B496" s="1" t="s">
        <v>773</v>
      </c>
      <c r="C496" s="1" t="s">
        <v>94</v>
      </c>
      <c r="F496" s="1" t="s">
        <v>1245</v>
      </c>
      <c r="G496" s="1" t="s">
        <v>96</v>
      </c>
      <c r="H496" s="1" t="s">
        <v>1174</v>
      </c>
      <c r="I496" s="1" t="s">
        <v>1272</v>
      </c>
      <c r="J496" s="59">
        <v>70</v>
      </c>
      <c r="K496" s="85">
        <f t="array" ref="K496">IFERROR(INDEX(Grille_Tarifs_Modulable!$B$2:$B$204,MATCH(Tableau1[[#This Row],[Designation]]&amp;Tableau1[[#This Row],[CL]],Grille_Tarifs_Modulable!$C$2:$C$204&amp;Grille_Tarifs_Modulable!$F$2:$F$204,0)),0)</f>
        <v>4067700013859</v>
      </c>
      <c r="L4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6" s="1">
        <v>24</v>
      </c>
      <c r="O496" s="60">
        <f>Tableau1[[#This Row],[Prix_Unit_HT]]*Tableau1[[#This Row],[Qte_commande]]</f>
        <v>300.78152399999999</v>
      </c>
      <c r="P496" s="60">
        <f>Tableau1[[#This Row],[Prix_Unit_TTC]]*Tableau1[[#This Row],[Qte_commande]]</f>
        <v>360.93782879999998</v>
      </c>
      <c r="Q496" s="1">
        <v>24</v>
      </c>
      <c r="R4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497" spans="1:18" ht="12.75" x14ac:dyDescent="0.2">
      <c r="A497" s="2">
        <v>42955</v>
      </c>
      <c r="B497" s="1" t="s">
        <v>773</v>
      </c>
      <c r="C497" s="1" t="s">
        <v>94</v>
      </c>
      <c r="F497" s="1" t="s">
        <v>1245</v>
      </c>
      <c r="G497" s="1" t="s">
        <v>96</v>
      </c>
      <c r="H497" s="1" t="s">
        <v>1174</v>
      </c>
      <c r="I497" s="1" t="s">
        <v>1272</v>
      </c>
      <c r="J497" s="59">
        <v>100</v>
      </c>
      <c r="K497" s="85">
        <f t="array" ref="K497">IFERROR(INDEX(Grille_Tarifs_Modulable!$B$2:$B$204,MATCH(Tableau1[[#This Row],[Designation]]&amp;Tableau1[[#This Row],[CL]],Grille_Tarifs_Modulable!$C$2:$C$204&amp;Grille_Tarifs_Modulable!$F$2:$F$204,0)),0)</f>
        <v>4067700013842</v>
      </c>
      <c r="L4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9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97" s="1">
        <v>12</v>
      </c>
      <c r="O497" s="60">
        <f>Tableau1[[#This Row],[Prix_Unit_HT]]*Tableau1[[#This Row],[Qte_commande]]</f>
        <v>205.20965999999999</v>
      </c>
      <c r="P497" s="60">
        <f>Tableau1[[#This Row],[Prix_Unit_TTC]]*Tableau1[[#This Row],[Qte_commande]]</f>
        <v>246.25159199999996</v>
      </c>
      <c r="Q497" s="1">
        <v>17.14</v>
      </c>
      <c r="R4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498" spans="1:18" ht="12.75" x14ac:dyDescent="0.2">
      <c r="A498" s="2">
        <v>42955</v>
      </c>
      <c r="B498" s="1" t="s">
        <v>944</v>
      </c>
      <c r="C498" s="1" t="s">
        <v>92</v>
      </c>
      <c r="F498" s="1" t="s">
        <v>1245</v>
      </c>
      <c r="G498" s="1" t="s">
        <v>945</v>
      </c>
      <c r="H498" s="1" t="s">
        <v>1174</v>
      </c>
      <c r="I498" s="1" t="s">
        <v>1272</v>
      </c>
      <c r="J498" s="59">
        <v>70</v>
      </c>
      <c r="K498" s="85">
        <f t="array" ref="K498">IFERROR(INDEX(Grille_Tarifs_Modulable!$B$2:$B$204,MATCH(Tableau1[[#This Row],[Designation]]&amp;Tableau1[[#This Row],[CL]],Grille_Tarifs_Modulable!$C$2:$C$204&amp;Grille_Tarifs_Modulable!$F$2:$F$204,0)),0)</f>
        <v>4067700013859</v>
      </c>
      <c r="L4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8" s="1">
        <v>120</v>
      </c>
      <c r="O498" s="60">
        <f>Tableau1[[#This Row],[Prix_Unit_HT]]*Tableau1[[#This Row],[Qte_commande]]</f>
        <v>1503.9076199999997</v>
      </c>
      <c r="P498" s="60">
        <f>Tableau1[[#This Row],[Prix_Unit_TTC]]*Tableau1[[#This Row],[Qte_commande]]</f>
        <v>1804.6891439999997</v>
      </c>
      <c r="Q498" s="1">
        <v>120</v>
      </c>
      <c r="R4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499" spans="1:18" ht="12.75" x14ac:dyDescent="0.2">
      <c r="A499" s="2">
        <v>42955</v>
      </c>
      <c r="B499" s="1" t="s">
        <v>773</v>
      </c>
      <c r="C499" s="1" t="s">
        <v>94</v>
      </c>
      <c r="F499" s="1" t="s">
        <v>1245</v>
      </c>
      <c r="G499" s="1" t="s">
        <v>96</v>
      </c>
      <c r="H499" s="1" t="s">
        <v>1295</v>
      </c>
      <c r="I499" s="1" t="s">
        <v>1273</v>
      </c>
      <c r="J499" s="59">
        <v>50</v>
      </c>
      <c r="K499" s="85">
        <f t="array" ref="K499">IFERROR(INDEX(Grille_Tarifs_Modulable!$B$2:$B$204,MATCH(Tableau1[[#This Row],[Designation]]&amp;Tableau1[[#This Row],[CL]],Grille_Tarifs_Modulable!$C$2:$C$204&amp;Grille_Tarifs_Modulable!$F$2:$F$204,0)),0)</f>
        <v>4260310553382</v>
      </c>
      <c r="L4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9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99" s="1">
        <v>200</v>
      </c>
      <c r="O499" s="60">
        <f>Tableau1[[#This Row],[Prix_Unit_HT]]*Tableau1[[#This Row],[Qte_commande]]</f>
        <v>200</v>
      </c>
      <c r="P499" s="60">
        <f>Tableau1[[#This Row],[Prix_Unit_TTC]]*Tableau1[[#This Row],[Qte_commande]]</f>
        <v>211</v>
      </c>
      <c r="Q499" s="1">
        <v>142.86000000000001</v>
      </c>
      <c r="R4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500" spans="1:18" ht="12.75" x14ac:dyDescent="0.2">
      <c r="A500" s="2">
        <v>42955</v>
      </c>
      <c r="B500" s="1" t="s">
        <v>773</v>
      </c>
      <c r="C500" s="1" t="s">
        <v>94</v>
      </c>
      <c r="F500" s="1" t="s">
        <v>1245</v>
      </c>
      <c r="G500" s="1" t="s">
        <v>96</v>
      </c>
      <c r="H500" s="1" t="s">
        <v>1243</v>
      </c>
      <c r="I500" s="1" t="s">
        <v>1272</v>
      </c>
      <c r="J500" s="59">
        <v>70</v>
      </c>
      <c r="K500" s="85">
        <f t="array" ref="K500">IFERROR(INDEX(Grille_Tarifs_Modulable!$B$2:$B$204,MATCH(Tableau1[[#This Row],[Designation]]&amp;Tableau1[[#This Row],[CL]],Grille_Tarifs_Modulable!$C$2:$C$204&amp;Grille_Tarifs_Modulable!$F$2:$F$204,0)),0)</f>
        <v>3257150688009</v>
      </c>
      <c r="L5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0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00" s="1">
        <v>6</v>
      </c>
      <c r="O500" s="60">
        <f>Tableau1[[#This Row],[Prix_Unit_HT]]*Tableau1[[#This Row],[Qte_commande]]</f>
        <v>75.341491199999993</v>
      </c>
      <c r="P500" s="60">
        <f>Tableau1[[#This Row],[Prix_Unit_TTC]]*Tableau1[[#This Row],[Qte_commande]]</f>
        <v>90.409789439999997</v>
      </c>
      <c r="Q500" s="1">
        <v>6</v>
      </c>
      <c r="R5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01" spans="1:18" ht="12.75" x14ac:dyDescent="0.2">
      <c r="A501" s="2">
        <v>42955</v>
      </c>
      <c r="B501" s="1" t="s">
        <v>773</v>
      </c>
      <c r="C501" s="1" t="s">
        <v>94</v>
      </c>
      <c r="F501" s="1" t="s">
        <v>1245</v>
      </c>
      <c r="G501" s="1" t="s">
        <v>96</v>
      </c>
      <c r="H501" s="1" t="s">
        <v>1293</v>
      </c>
      <c r="I501" s="1" t="s">
        <v>1273</v>
      </c>
      <c r="J501" s="59">
        <v>20</v>
      </c>
      <c r="K501" s="85">
        <f t="array" ref="K501">IFERROR(INDEX(Grille_Tarifs_Modulable!$B$2:$B$204,MATCH(Tableau1[[#This Row],[Designation]]&amp;Tableau1[[#This Row],[CL]],Grille_Tarifs_Modulable!$C$2:$C$204&amp;Grille_Tarifs_Modulable!$F$2:$F$204,0)),0)</f>
        <v>4260310553849</v>
      </c>
      <c r="L5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1" s="1">
        <v>144</v>
      </c>
      <c r="O501" s="60">
        <f>Tableau1[[#This Row],[Prix_Unit_HT]]*Tableau1[[#This Row],[Qte_commande]]</f>
        <v>116.64000000000001</v>
      </c>
      <c r="P501" s="60">
        <f>Tableau1[[#This Row],[Prix_Unit_TTC]]*Tableau1[[#This Row],[Qte_commande]]</f>
        <v>123.0552</v>
      </c>
      <c r="Q501" s="1">
        <v>41.14</v>
      </c>
      <c r="R5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502" spans="1:18" ht="12.75" x14ac:dyDescent="0.2">
      <c r="A502" s="2">
        <v>42955</v>
      </c>
      <c r="B502" s="1" t="s">
        <v>773</v>
      </c>
      <c r="C502" s="1" t="s">
        <v>94</v>
      </c>
      <c r="F502" s="1" t="s">
        <v>1245</v>
      </c>
      <c r="G502" s="1" t="s">
        <v>96</v>
      </c>
      <c r="H502" s="1" t="s">
        <v>1288</v>
      </c>
      <c r="I502" s="1" t="s">
        <v>1273</v>
      </c>
      <c r="J502" s="59">
        <v>20</v>
      </c>
      <c r="K502" s="85">
        <f t="array" ref="K502">IFERROR(INDEX(Grille_Tarifs_Modulable!$B$2:$B$204,MATCH(Tableau1[[#This Row],[Designation]]&amp;Tableau1[[#This Row],[CL]],Grille_Tarifs_Modulable!$C$2:$C$204&amp;Grille_Tarifs_Modulable!$F$2:$F$204,0)),0)</f>
        <v>4260310553818</v>
      </c>
      <c r="L5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2" s="1">
        <v>120</v>
      </c>
      <c r="O502" s="60">
        <f>Tableau1[[#This Row],[Prix_Unit_HT]]*Tableau1[[#This Row],[Qte_commande]]</f>
        <v>97.2</v>
      </c>
      <c r="P502" s="60">
        <f>Tableau1[[#This Row],[Prix_Unit_TTC]]*Tableau1[[#This Row],[Qte_commande]]</f>
        <v>102.54600000000001</v>
      </c>
      <c r="Q502" s="1">
        <v>34.29</v>
      </c>
      <c r="R5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03" spans="1:18" ht="12.75" x14ac:dyDescent="0.2">
      <c r="A503" s="2">
        <v>42965</v>
      </c>
      <c r="B503" s="1" t="s">
        <v>956</v>
      </c>
      <c r="C503" s="1" t="s">
        <v>92</v>
      </c>
      <c r="F503" s="1" t="s">
        <v>1245</v>
      </c>
      <c r="G503" s="1" t="s">
        <v>945</v>
      </c>
      <c r="H503" s="1" t="s">
        <v>1174</v>
      </c>
      <c r="I503" s="1" t="s">
        <v>1272</v>
      </c>
      <c r="J503" s="59">
        <v>100</v>
      </c>
      <c r="K503" s="85">
        <f t="array" ref="K503">IFERROR(INDEX(Grille_Tarifs_Modulable!$B$2:$B$204,MATCH(Tableau1[[#This Row],[Designation]]&amp;Tableau1[[#This Row],[CL]],Grille_Tarifs_Modulable!$C$2:$C$204&amp;Grille_Tarifs_Modulable!$F$2:$F$204,0)),0)</f>
        <v>4067700013842</v>
      </c>
      <c r="L5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0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03" s="1">
        <v>120</v>
      </c>
      <c r="O503" s="60">
        <f>Tableau1[[#This Row],[Prix_Unit_HT]]*Tableau1[[#This Row],[Qte_commande]]</f>
        <v>2052.0965999999999</v>
      </c>
      <c r="P503" s="60">
        <f>Tableau1[[#This Row],[Prix_Unit_TTC]]*Tableau1[[#This Row],[Qte_commande]]</f>
        <v>2462.5159199999998</v>
      </c>
      <c r="Q503" s="1">
        <v>171.43</v>
      </c>
      <c r="R5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504" spans="1:18" ht="12.75" x14ac:dyDescent="0.2">
      <c r="A504" s="2">
        <v>42968</v>
      </c>
      <c r="B504" s="1" t="s">
        <v>946</v>
      </c>
      <c r="C504" s="1" t="s">
        <v>92</v>
      </c>
      <c r="F504" s="1" t="s">
        <v>1245</v>
      </c>
      <c r="G504" s="1" t="s">
        <v>945</v>
      </c>
      <c r="H504" s="1" t="s">
        <v>1174</v>
      </c>
      <c r="I504" s="1" t="s">
        <v>1272</v>
      </c>
      <c r="J504" s="59">
        <v>70</v>
      </c>
      <c r="K504" s="85">
        <f t="array" ref="K504">IFERROR(INDEX(Grille_Tarifs_Modulable!$B$2:$B$204,MATCH(Tableau1[[#This Row],[Designation]]&amp;Tableau1[[#This Row],[CL]],Grille_Tarifs_Modulable!$C$2:$C$204&amp;Grille_Tarifs_Modulable!$F$2:$F$204,0)),0)</f>
        <v>4067700013859</v>
      </c>
      <c r="L5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4" s="1">
        <v>-120</v>
      </c>
      <c r="O504" s="60">
        <f>Tableau1[[#This Row],[Prix_Unit_HT]]*Tableau1[[#This Row],[Qte_commande]]</f>
        <v>-1503.9076199999997</v>
      </c>
      <c r="P504" s="60">
        <f>Tableau1[[#This Row],[Prix_Unit_TTC]]*Tableau1[[#This Row],[Qte_commande]]</f>
        <v>-1804.6891439999997</v>
      </c>
      <c r="Q504" s="1">
        <v>-120</v>
      </c>
      <c r="R5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-120.00000000000001</v>
      </c>
    </row>
    <row r="505" spans="1:18" ht="12.75" x14ac:dyDescent="0.2">
      <c r="A505" s="2">
        <v>42971</v>
      </c>
      <c r="B505" s="1" t="s">
        <v>937</v>
      </c>
      <c r="C505" s="1" t="s">
        <v>142</v>
      </c>
      <c r="F505" s="1" t="s">
        <v>1245</v>
      </c>
      <c r="G505" s="1" t="s">
        <v>144</v>
      </c>
      <c r="H505" s="7" t="s">
        <v>1291</v>
      </c>
      <c r="I505" s="7" t="s">
        <v>1273</v>
      </c>
      <c r="J505" s="59">
        <v>20</v>
      </c>
      <c r="K505" s="85">
        <f t="array" ref="K505">IFERROR(INDEX(Grille_Tarifs_Modulable!$B$2:$B$204,MATCH(Tableau1[[#This Row],[Designation]]&amp;Tableau1[[#This Row],[CL]],Grille_Tarifs_Modulable!$C$2:$C$204&amp;Grille_Tarifs_Modulable!$F$2:$F$204,0)),0)</f>
        <v>4260310550305</v>
      </c>
      <c r="L5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5" s="1">
        <v>24</v>
      </c>
      <c r="O505" s="60">
        <f>Tableau1[[#This Row],[Prix_Unit_HT]]*Tableau1[[#This Row],[Qte_commande]]</f>
        <v>19.440000000000001</v>
      </c>
      <c r="P505" s="60">
        <f>Tableau1[[#This Row],[Prix_Unit_TTC]]*Tableau1[[#This Row],[Qte_commande]]</f>
        <v>20.5092</v>
      </c>
      <c r="Q505" s="1">
        <v>6.86</v>
      </c>
      <c r="R5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06" spans="1:18" ht="12.75" x14ac:dyDescent="0.2">
      <c r="A506" s="2">
        <v>42971</v>
      </c>
      <c r="B506" s="1" t="s">
        <v>774</v>
      </c>
      <c r="C506" s="1" t="s">
        <v>94</v>
      </c>
      <c r="F506" s="1" t="s">
        <v>1245</v>
      </c>
      <c r="G506" s="1" t="s">
        <v>96</v>
      </c>
      <c r="H506" s="7" t="s">
        <v>1291</v>
      </c>
      <c r="I506" s="7" t="s">
        <v>1273</v>
      </c>
      <c r="J506" s="59">
        <v>20</v>
      </c>
      <c r="K506" s="85">
        <f t="array" ref="K506">IFERROR(INDEX(Grille_Tarifs_Modulable!$B$2:$B$204,MATCH(Tableau1[[#This Row],[Designation]]&amp;Tableau1[[#This Row],[CL]],Grille_Tarifs_Modulable!$C$2:$C$204&amp;Grille_Tarifs_Modulable!$F$2:$F$204,0)),0)</f>
        <v>4260310550305</v>
      </c>
      <c r="L5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6" s="1">
        <v>48</v>
      </c>
      <c r="O506" s="60">
        <f>Tableau1[[#This Row],[Prix_Unit_HT]]*Tableau1[[#This Row],[Qte_commande]]</f>
        <v>38.880000000000003</v>
      </c>
      <c r="P506" s="60">
        <f>Tableau1[[#This Row],[Prix_Unit_TTC]]*Tableau1[[#This Row],[Qte_commande]]</f>
        <v>41.0184</v>
      </c>
      <c r="Q506" s="1">
        <v>13.71</v>
      </c>
      <c r="R5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07" spans="1:18" ht="12.75" x14ac:dyDescent="0.2">
      <c r="A507" s="2">
        <v>42971</v>
      </c>
      <c r="B507" s="1" t="s">
        <v>774</v>
      </c>
      <c r="C507" s="1" t="s">
        <v>94</v>
      </c>
      <c r="F507" s="1" t="s">
        <v>1245</v>
      </c>
      <c r="G507" s="1" t="s">
        <v>96</v>
      </c>
      <c r="H507" s="7" t="s">
        <v>1292</v>
      </c>
      <c r="I507" s="7" t="s">
        <v>1273</v>
      </c>
      <c r="J507" s="59">
        <v>20</v>
      </c>
      <c r="K507" s="85">
        <f t="array" ref="K507">IFERROR(INDEX(Grille_Tarifs_Modulable!$B$2:$B$204,MATCH(Tableau1[[#This Row],[Designation]]&amp;Tableau1[[#This Row],[CL]],Grille_Tarifs_Modulable!$C$2:$C$204&amp;Grille_Tarifs_Modulable!$F$2:$F$204,0)),0)</f>
        <v>4260310552941</v>
      </c>
      <c r="L5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7" s="1">
        <v>48</v>
      </c>
      <c r="O507" s="60">
        <f>Tableau1[[#This Row],[Prix_Unit_HT]]*Tableau1[[#This Row],[Qte_commande]]</f>
        <v>38.880000000000003</v>
      </c>
      <c r="P507" s="60">
        <f>Tableau1[[#This Row],[Prix_Unit_TTC]]*Tableau1[[#This Row],[Qte_commande]]</f>
        <v>41.0184</v>
      </c>
      <c r="Q507" s="1">
        <v>13.71</v>
      </c>
      <c r="R5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08" spans="1:18" ht="12.75" x14ac:dyDescent="0.2">
      <c r="A508" s="2">
        <v>42971</v>
      </c>
      <c r="B508" s="1" t="s">
        <v>937</v>
      </c>
      <c r="C508" s="1" t="s">
        <v>142</v>
      </c>
      <c r="F508" s="1" t="s">
        <v>1245</v>
      </c>
      <c r="G508" s="1" t="s">
        <v>144</v>
      </c>
      <c r="H508" s="1" t="s">
        <v>1174</v>
      </c>
      <c r="I508" s="1" t="s">
        <v>1272</v>
      </c>
      <c r="J508" s="59">
        <v>70</v>
      </c>
      <c r="K508" s="85">
        <f t="array" ref="K508">IFERROR(INDEX(Grille_Tarifs_Modulable!$B$2:$B$204,MATCH(Tableau1[[#This Row],[Designation]]&amp;Tableau1[[#This Row],[CL]],Grille_Tarifs_Modulable!$C$2:$C$204&amp;Grille_Tarifs_Modulable!$F$2:$F$204,0)),0)</f>
        <v>4067700013859</v>
      </c>
      <c r="L5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8" s="1">
        <v>36</v>
      </c>
      <c r="O508" s="60">
        <f>Tableau1[[#This Row],[Prix_Unit_HT]]*Tableau1[[#This Row],[Qte_commande]]</f>
        <v>451.17228599999993</v>
      </c>
      <c r="P508" s="60">
        <f>Tableau1[[#This Row],[Prix_Unit_TTC]]*Tableau1[[#This Row],[Qte_commande]]</f>
        <v>541.40674319999994</v>
      </c>
      <c r="Q508" s="1">
        <v>36</v>
      </c>
      <c r="R5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509" spans="1:18" ht="12.75" x14ac:dyDescent="0.2">
      <c r="A509" s="2">
        <v>42971</v>
      </c>
      <c r="B509" s="1" t="s">
        <v>774</v>
      </c>
      <c r="C509" s="1" t="s">
        <v>94</v>
      </c>
      <c r="F509" s="1" t="s">
        <v>1245</v>
      </c>
      <c r="G509" s="1" t="s">
        <v>96</v>
      </c>
      <c r="H509" s="1" t="s">
        <v>1295</v>
      </c>
      <c r="I509" s="1" t="s">
        <v>1273</v>
      </c>
      <c r="J509" s="59">
        <v>50</v>
      </c>
      <c r="K509" s="85">
        <f t="array" ref="K509">IFERROR(INDEX(Grille_Tarifs_Modulable!$B$2:$B$204,MATCH(Tableau1[[#This Row],[Designation]]&amp;Tableau1[[#This Row],[CL]],Grille_Tarifs_Modulable!$C$2:$C$204&amp;Grille_Tarifs_Modulable!$F$2:$F$204,0)),0)</f>
        <v>4260310553382</v>
      </c>
      <c r="L5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0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09" s="1">
        <v>300</v>
      </c>
      <c r="O509" s="60">
        <f>Tableau1[[#This Row],[Prix_Unit_HT]]*Tableau1[[#This Row],[Qte_commande]]</f>
        <v>300</v>
      </c>
      <c r="P509" s="60">
        <f>Tableau1[[#This Row],[Prix_Unit_TTC]]*Tableau1[[#This Row],[Qte_commande]]</f>
        <v>316.5</v>
      </c>
      <c r="Q509" s="1">
        <v>214.29</v>
      </c>
      <c r="R5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510" spans="1:18" ht="12.75" x14ac:dyDescent="0.2">
      <c r="A510" s="2">
        <v>42971</v>
      </c>
      <c r="B510" s="1" t="s">
        <v>774</v>
      </c>
      <c r="C510" s="1" t="s">
        <v>94</v>
      </c>
      <c r="F510" s="1" t="s">
        <v>1245</v>
      </c>
      <c r="G510" s="1" t="s">
        <v>96</v>
      </c>
      <c r="H510" s="1" t="s">
        <v>1243</v>
      </c>
      <c r="I510" s="1" t="s">
        <v>1272</v>
      </c>
      <c r="J510" s="59">
        <v>70</v>
      </c>
      <c r="K510" s="85">
        <f t="array" ref="K510">IFERROR(INDEX(Grille_Tarifs_Modulable!$B$2:$B$204,MATCH(Tableau1[[#This Row],[Designation]]&amp;Tableau1[[#This Row],[CL]],Grille_Tarifs_Modulable!$C$2:$C$204&amp;Grille_Tarifs_Modulable!$F$2:$F$204,0)),0)</f>
        <v>3257150688009</v>
      </c>
      <c r="L5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1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10" s="1">
        <v>6</v>
      </c>
      <c r="O510" s="60">
        <f>Tableau1[[#This Row],[Prix_Unit_HT]]*Tableau1[[#This Row],[Qte_commande]]</f>
        <v>75.341491199999993</v>
      </c>
      <c r="P510" s="60">
        <f>Tableau1[[#This Row],[Prix_Unit_TTC]]*Tableau1[[#This Row],[Qte_commande]]</f>
        <v>90.409789439999997</v>
      </c>
      <c r="Q510" s="1">
        <v>6</v>
      </c>
      <c r="R5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11" spans="1:18" ht="12.75" x14ac:dyDescent="0.2">
      <c r="A511" s="2">
        <v>42971</v>
      </c>
      <c r="B511" s="1" t="s">
        <v>774</v>
      </c>
      <c r="C511" s="1" t="s">
        <v>94</v>
      </c>
      <c r="F511" s="1" t="s">
        <v>1245</v>
      </c>
      <c r="G511" s="1" t="s">
        <v>96</v>
      </c>
      <c r="H511" s="1" t="s">
        <v>1293</v>
      </c>
      <c r="I511" s="1" t="s">
        <v>1273</v>
      </c>
      <c r="J511" s="59">
        <v>20</v>
      </c>
      <c r="K511" s="85">
        <f t="array" ref="K511">IFERROR(INDEX(Grille_Tarifs_Modulable!$B$2:$B$204,MATCH(Tableau1[[#This Row],[Designation]]&amp;Tableau1[[#This Row],[CL]],Grille_Tarifs_Modulable!$C$2:$C$204&amp;Grille_Tarifs_Modulable!$F$2:$F$204,0)),0)</f>
        <v>4260310553849</v>
      </c>
      <c r="L5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1" s="1">
        <v>720</v>
      </c>
      <c r="O511" s="60">
        <f>Tableau1[[#This Row],[Prix_Unit_HT]]*Tableau1[[#This Row],[Qte_commande]]</f>
        <v>583.20000000000005</v>
      </c>
      <c r="P511" s="60">
        <f>Tableau1[[#This Row],[Prix_Unit_TTC]]*Tableau1[[#This Row],[Qte_commande]]</f>
        <v>615.27600000000007</v>
      </c>
      <c r="Q511" s="1">
        <v>205.71</v>
      </c>
      <c r="R5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512" spans="1:18" ht="12.75" x14ac:dyDescent="0.2">
      <c r="A512" s="2">
        <v>42971</v>
      </c>
      <c r="B512" s="1" t="s">
        <v>774</v>
      </c>
      <c r="C512" s="1" t="s">
        <v>94</v>
      </c>
      <c r="F512" s="1" t="s">
        <v>1245</v>
      </c>
      <c r="G512" s="1" t="s">
        <v>96</v>
      </c>
      <c r="H512" s="1" t="s">
        <v>1288</v>
      </c>
      <c r="I512" s="1" t="s">
        <v>1273</v>
      </c>
      <c r="J512" s="59">
        <v>20</v>
      </c>
      <c r="K512" s="85">
        <f t="array" ref="K512">IFERROR(INDEX(Grille_Tarifs_Modulable!$B$2:$B$204,MATCH(Tableau1[[#This Row],[Designation]]&amp;Tableau1[[#This Row],[CL]],Grille_Tarifs_Modulable!$C$2:$C$204&amp;Grille_Tarifs_Modulable!$F$2:$F$204,0)),0)</f>
        <v>4260310553818</v>
      </c>
      <c r="L5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2" s="1">
        <v>120</v>
      </c>
      <c r="O512" s="60">
        <f>Tableau1[[#This Row],[Prix_Unit_HT]]*Tableau1[[#This Row],[Qte_commande]]</f>
        <v>97.2</v>
      </c>
      <c r="P512" s="60">
        <f>Tableau1[[#This Row],[Prix_Unit_TTC]]*Tableau1[[#This Row],[Qte_commande]]</f>
        <v>102.54600000000001</v>
      </c>
      <c r="Q512" s="1">
        <v>34.29</v>
      </c>
      <c r="R5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13" spans="1:18" ht="12.75" x14ac:dyDescent="0.2">
      <c r="A513" s="2">
        <v>42982</v>
      </c>
      <c r="B513" s="1" t="s">
        <v>947</v>
      </c>
      <c r="C513" s="1" t="s">
        <v>225</v>
      </c>
      <c r="F513" s="1" t="s">
        <v>1245</v>
      </c>
      <c r="G513" s="1" t="s">
        <v>227</v>
      </c>
      <c r="H513" s="1" t="s">
        <v>1174</v>
      </c>
      <c r="I513" s="1" t="s">
        <v>1272</v>
      </c>
      <c r="J513" s="59">
        <v>70</v>
      </c>
      <c r="K513" s="85">
        <f t="array" ref="K513">IFERROR(INDEX(Grille_Tarifs_Modulable!$B$2:$B$204,MATCH(Tableau1[[#This Row],[Designation]]&amp;Tableau1[[#This Row],[CL]],Grille_Tarifs_Modulable!$C$2:$C$204&amp;Grille_Tarifs_Modulable!$F$2:$F$204,0)),0)</f>
        <v>4067700013859</v>
      </c>
      <c r="L5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3" s="1">
        <v>150</v>
      </c>
      <c r="O513" s="60">
        <f>Tableau1[[#This Row],[Prix_Unit_HT]]*Tableau1[[#This Row],[Qte_commande]]</f>
        <v>1879.8845249999997</v>
      </c>
      <c r="P513" s="60">
        <f>Tableau1[[#This Row],[Prix_Unit_TTC]]*Tableau1[[#This Row],[Qte_commande]]</f>
        <v>2255.8614299999999</v>
      </c>
      <c r="Q513" s="1">
        <v>150</v>
      </c>
      <c r="R5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14" spans="1:18" ht="12.75" x14ac:dyDescent="0.2">
      <c r="A514" s="2">
        <v>42986</v>
      </c>
      <c r="B514" s="1" t="s">
        <v>842</v>
      </c>
      <c r="C514" s="1" t="s">
        <v>799</v>
      </c>
      <c r="F514" s="1" t="s">
        <v>1162</v>
      </c>
      <c r="G514" s="1" t="s">
        <v>284</v>
      </c>
      <c r="H514" s="1" t="s">
        <v>1296</v>
      </c>
      <c r="I514" s="1" t="s">
        <v>1274</v>
      </c>
      <c r="J514" s="109">
        <v>3</v>
      </c>
      <c r="K514" s="85">
        <f t="array" ref="K514">IFERROR(INDEX(Grille_Tarifs_Modulable!$B$2:$B$204,MATCH(Tableau1[[#This Row],[Designation]]&amp;Tableau1[[#This Row],[CL]],Grille_Tarifs_Modulable!$C$2:$C$204&amp;Grille_Tarifs_Modulable!$F$2:$F$204,0)),0)</f>
        <v>121</v>
      </c>
      <c r="L5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4" s="60">
        <f>IF(Tableau1[[#This Row],[Prix_Unit_HT]]=0,0,Tableau1[[#This Row],[Prix_Unit_HT]]+(Tableau1[[#This Row],[Prix_Unit_HT]]*VLOOKUP(Tableau1[[#This Row],[EAN]],Grille_Tarifs_Modulable!$B$10:$Q$204,16,FALSE)))</f>
        <v>358.8</v>
      </c>
      <c r="N514" s="1">
        <v>1</v>
      </c>
      <c r="O514" s="60">
        <f>Tableau1[[#This Row],[Prix_Unit_HT]]*Tableau1[[#This Row],[Qte_commande]]</f>
        <v>299</v>
      </c>
      <c r="P514" s="60">
        <f>Tableau1[[#This Row],[Prix_Unit_TTC]]*Tableau1[[#This Row],[Qte_commande]]</f>
        <v>358.8</v>
      </c>
      <c r="Q514" s="1">
        <v>1</v>
      </c>
      <c r="R5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15" spans="1:18" ht="12.75" x14ac:dyDescent="0.2">
      <c r="A515" s="2">
        <v>42986</v>
      </c>
      <c r="B515" s="1" t="s">
        <v>839</v>
      </c>
      <c r="C515" s="1" t="s">
        <v>840</v>
      </c>
      <c r="F515" s="1" t="s">
        <v>1162</v>
      </c>
      <c r="G515" s="1" t="s">
        <v>8</v>
      </c>
      <c r="H515" s="1" t="s">
        <v>1296</v>
      </c>
      <c r="I515" s="1" t="s">
        <v>1274</v>
      </c>
      <c r="J515" s="109">
        <v>3</v>
      </c>
      <c r="K515" s="85">
        <f t="array" ref="K515">IFERROR(INDEX(Grille_Tarifs_Modulable!$B$2:$B$204,MATCH(Tableau1[[#This Row],[Designation]]&amp;Tableau1[[#This Row],[CL]],Grille_Tarifs_Modulable!$C$2:$C$204&amp;Grille_Tarifs_Modulable!$F$2:$F$204,0)),0)</f>
        <v>121</v>
      </c>
      <c r="L5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5" s="60">
        <f>IF(Tableau1[[#This Row],[Prix_Unit_HT]]=0,0,Tableau1[[#This Row],[Prix_Unit_HT]]+(Tableau1[[#This Row],[Prix_Unit_HT]]*VLOOKUP(Tableau1[[#This Row],[EAN]],Grille_Tarifs_Modulable!$B$10:$Q$204,16,FALSE)))</f>
        <v>358.8</v>
      </c>
      <c r="N515" s="1">
        <v>1</v>
      </c>
      <c r="O515" s="60">
        <f>Tableau1[[#This Row],[Prix_Unit_HT]]*Tableau1[[#This Row],[Qte_commande]]</f>
        <v>299</v>
      </c>
      <c r="P515" s="60">
        <f>Tableau1[[#This Row],[Prix_Unit_TTC]]*Tableau1[[#This Row],[Qte_commande]]</f>
        <v>358.8</v>
      </c>
      <c r="Q515" s="1">
        <v>1</v>
      </c>
      <c r="R5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16" spans="1:18" ht="12.75" x14ac:dyDescent="0.2">
      <c r="A516" s="2">
        <v>42986</v>
      </c>
      <c r="B516" s="1" t="s">
        <v>838</v>
      </c>
      <c r="C516" s="1" t="s">
        <v>313</v>
      </c>
      <c r="F516" s="1" t="s">
        <v>1162</v>
      </c>
      <c r="G516" s="1" t="s">
        <v>315</v>
      </c>
      <c r="H516" s="1" t="s">
        <v>1296</v>
      </c>
      <c r="I516" s="1" t="s">
        <v>1274</v>
      </c>
      <c r="J516" s="109">
        <v>3</v>
      </c>
      <c r="K516" s="85">
        <f t="array" ref="K516">IFERROR(INDEX(Grille_Tarifs_Modulable!$B$2:$B$204,MATCH(Tableau1[[#This Row],[Designation]]&amp;Tableau1[[#This Row],[CL]],Grille_Tarifs_Modulable!$C$2:$C$204&amp;Grille_Tarifs_Modulable!$F$2:$F$204,0)),0)</f>
        <v>121</v>
      </c>
      <c r="L5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6" s="60">
        <f>IF(Tableau1[[#This Row],[Prix_Unit_HT]]=0,0,Tableau1[[#This Row],[Prix_Unit_HT]]+(Tableau1[[#This Row],[Prix_Unit_HT]]*VLOOKUP(Tableau1[[#This Row],[EAN]],Grille_Tarifs_Modulable!$B$10:$Q$204,16,FALSE)))</f>
        <v>358.8</v>
      </c>
      <c r="N516" s="1">
        <v>1</v>
      </c>
      <c r="O516" s="60">
        <f>Tableau1[[#This Row],[Prix_Unit_HT]]*Tableau1[[#This Row],[Qte_commande]]</f>
        <v>299</v>
      </c>
      <c r="P516" s="60">
        <f>Tableau1[[#This Row],[Prix_Unit_TTC]]*Tableau1[[#This Row],[Qte_commande]]</f>
        <v>358.8</v>
      </c>
      <c r="Q516" s="1">
        <v>1</v>
      </c>
      <c r="R5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17" spans="1:18" ht="12.75" x14ac:dyDescent="0.2">
      <c r="A517" s="2">
        <v>42986</v>
      </c>
      <c r="B517" s="1" t="s">
        <v>845</v>
      </c>
      <c r="C517" s="1" t="s">
        <v>313</v>
      </c>
      <c r="F517" s="1" t="s">
        <v>1162</v>
      </c>
      <c r="G517" s="1" t="s">
        <v>315</v>
      </c>
      <c r="H517" s="1" t="s">
        <v>1296</v>
      </c>
      <c r="I517" s="1" t="s">
        <v>1274</v>
      </c>
      <c r="J517" s="109">
        <v>3</v>
      </c>
      <c r="K517" s="85">
        <f t="array" ref="K517">IFERROR(INDEX(Grille_Tarifs_Modulable!$B$2:$B$204,MATCH(Tableau1[[#This Row],[Designation]]&amp;Tableau1[[#This Row],[CL]],Grille_Tarifs_Modulable!$C$2:$C$204&amp;Grille_Tarifs_Modulable!$F$2:$F$204,0)),0)</f>
        <v>121</v>
      </c>
      <c r="L5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7" s="60">
        <f>IF(Tableau1[[#This Row],[Prix_Unit_HT]]=0,0,Tableau1[[#This Row],[Prix_Unit_HT]]+(Tableau1[[#This Row],[Prix_Unit_HT]]*VLOOKUP(Tableau1[[#This Row],[EAN]],Grille_Tarifs_Modulable!$B$10:$Q$204,16,FALSE)))</f>
        <v>358.8</v>
      </c>
      <c r="N517" s="1">
        <v>0</v>
      </c>
      <c r="O517" s="60">
        <f>Tableau1[[#This Row],[Prix_Unit_HT]]*Tableau1[[#This Row],[Qte_commande]]</f>
        <v>0</v>
      </c>
      <c r="P517" s="60">
        <f>Tableau1[[#This Row],[Prix_Unit_TTC]]*Tableau1[[#This Row],[Qte_commande]]</f>
        <v>0</v>
      </c>
      <c r="Q517" s="1">
        <v>0</v>
      </c>
      <c r="R5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518" spans="1:18" ht="12.75" x14ac:dyDescent="0.2">
      <c r="A518" s="2">
        <v>42986</v>
      </c>
      <c r="B518" s="1" t="s">
        <v>846</v>
      </c>
      <c r="C518" s="1" t="s">
        <v>313</v>
      </c>
      <c r="F518" s="1" t="s">
        <v>1162</v>
      </c>
      <c r="G518" s="1" t="s">
        <v>315</v>
      </c>
      <c r="H518" s="1" t="s">
        <v>1296</v>
      </c>
      <c r="I518" s="1" t="s">
        <v>1274</v>
      </c>
      <c r="J518" s="109">
        <v>3</v>
      </c>
      <c r="K518" s="85">
        <f t="array" ref="K518">IFERROR(INDEX(Grille_Tarifs_Modulable!$B$2:$B$204,MATCH(Tableau1[[#This Row],[Designation]]&amp;Tableau1[[#This Row],[CL]],Grille_Tarifs_Modulable!$C$2:$C$204&amp;Grille_Tarifs_Modulable!$F$2:$F$204,0)),0)</f>
        <v>121</v>
      </c>
      <c r="L5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8" s="60">
        <f>IF(Tableau1[[#This Row],[Prix_Unit_HT]]=0,0,Tableau1[[#This Row],[Prix_Unit_HT]]+(Tableau1[[#This Row],[Prix_Unit_HT]]*VLOOKUP(Tableau1[[#This Row],[EAN]],Grille_Tarifs_Modulable!$B$10:$Q$204,16,FALSE)))</f>
        <v>358.8</v>
      </c>
      <c r="N518" s="1">
        <v>2</v>
      </c>
      <c r="O518" s="60">
        <f>Tableau1[[#This Row],[Prix_Unit_HT]]*Tableau1[[#This Row],[Qte_commande]]</f>
        <v>598</v>
      </c>
      <c r="P518" s="60">
        <f>Tableau1[[#This Row],[Prix_Unit_TTC]]*Tableau1[[#This Row],[Qte_commande]]</f>
        <v>717.6</v>
      </c>
      <c r="Q518" s="1">
        <v>2</v>
      </c>
      <c r="R5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519" spans="1:18" ht="12.75" x14ac:dyDescent="0.2">
      <c r="A519" s="2">
        <v>42986</v>
      </c>
      <c r="B519" s="1" t="s">
        <v>841</v>
      </c>
      <c r="C519" s="1" t="s">
        <v>297</v>
      </c>
      <c r="F519" s="1" t="s">
        <v>1162</v>
      </c>
      <c r="G519" s="1" t="s">
        <v>299</v>
      </c>
      <c r="H519" s="1" t="s">
        <v>1296</v>
      </c>
      <c r="I519" s="1" t="s">
        <v>1274</v>
      </c>
      <c r="J519" s="109">
        <v>3</v>
      </c>
      <c r="K519" s="85">
        <f t="array" ref="K519">IFERROR(INDEX(Grille_Tarifs_Modulable!$B$2:$B$204,MATCH(Tableau1[[#This Row],[Designation]]&amp;Tableau1[[#This Row],[CL]],Grille_Tarifs_Modulable!$C$2:$C$204&amp;Grille_Tarifs_Modulable!$F$2:$F$204,0)),0)</f>
        <v>121</v>
      </c>
      <c r="L5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9" s="60">
        <f>IF(Tableau1[[#This Row],[Prix_Unit_HT]]=0,0,Tableau1[[#This Row],[Prix_Unit_HT]]+(Tableau1[[#This Row],[Prix_Unit_HT]]*VLOOKUP(Tableau1[[#This Row],[EAN]],Grille_Tarifs_Modulable!$B$10:$Q$204,16,FALSE)))</f>
        <v>358.8</v>
      </c>
      <c r="N519" s="1">
        <v>1</v>
      </c>
      <c r="O519" s="60">
        <f>Tableau1[[#This Row],[Prix_Unit_HT]]*Tableau1[[#This Row],[Qte_commande]]</f>
        <v>299</v>
      </c>
      <c r="P519" s="60">
        <f>Tableau1[[#This Row],[Prix_Unit_TTC]]*Tableau1[[#This Row],[Qte_commande]]</f>
        <v>358.8</v>
      </c>
      <c r="Q519" s="1">
        <v>1</v>
      </c>
      <c r="R5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0" spans="1:18" ht="12.75" x14ac:dyDescent="0.2">
      <c r="A520" s="2">
        <v>42986</v>
      </c>
      <c r="B520" s="1" t="s">
        <v>836</v>
      </c>
      <c r="C520" s="1" t="s">
        <v>433</v>
      </c>
      <c r="F520" s="1" t="s">
        <v>1162</v>
      </c>
      <c r="G520" s="1" t="s">
        <v>20</v>
      </c>
      <c r="H520" s="1" t="s">
        <v>1296</v>
      </c>
      <c r="I520" s="1" t="s">
        <v>1274</v>
      </c>
      <c r="J520" s="109">
        <v>3</v>
      </c>
      <c r="K520" s="85">
        <f t="array" ref="K520">IFERROR(INDEX(Grille_Tarifs_Modulable!$B$2:$B$204,MATCH(Tableau1[[#This Row],[Designation]]&amp;Tableau1[[#This Row],[CL]],Grille_Tarifs_Modulable!$C$2:$C$204&amp;Grille_Tarifs_Modulable!$F$2:$F$204,0)),0)</f>
        <v>121</v>
      </c>
      <c r="L5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0" s="60">
        <f>IF(Tableau1[[#This Row],[Prix_Unit_HT]]=0,0,Tableau1[[#This Row],[Prix_Unit_HT]]+(Tableau1[[#This Row],[Prix_Unit_HT]]*VLOOKUP(Tableau1[[#This Row],[EAN]],Grille_Tarifs_Modulable!$B$10:$Q$204,16,FALSE)))</f>
        <v>358.8</v>
      </c>
      <c r="N520" s="1">
        <v>1</v>
      </c>
      <c r="O520" s="60">
        <f>Tableau1[[#This Row],[Prix_Unit_HT]]*Tableau1[[#This Row],[Qte_commande]]</f>
        <v>299</v>
      </c>
      <c r="P520" s="60">
        <f>Tableau1[[#This Row],[Prix_Unit_TTC]]*Tableau1[[#This Row],[Qte_commande]]</f>
        <v>358.8</v>
      </c>
      <c r="Q520" s="1">
        <v>1</v>
      </c>
      <c r="R5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1" spans="1:18" ht="12.75" x14ac:dyDescent="0.2">
      <c r="A521" s="2">
        <v>42986</v>
      </c>
      <c r="B521" s="1" t="s">
        <v>843</v>
      </c>
      <c r="C521" s="1" t="s">
        <v>844</v>
      </c>
      <c r="F521" s="1" t="s">
        <v>1162</v>
      </c>
      <c r="G521" s="1" t="s">
        <v>20</v>
      </c>
      <c r="H521" s="1" t="s">
        <v>1296</v>
      </c>
      <c r="I521" s="1" t="s">
        <v>1274</v>
      </c>
      <c r="J521" s="109">
        <v>3</v>
      </c>
      <c r="K521" s="85">
        <f t="array" ref="K521">IFERROR(INDEX(Grille_Tarifs_Modulable!$B$2:$B$204,MATCH(Tableau1[[#This Row],[Designation]]&amp;Tableau1[[#This Row],[CL]],Grille_Tarifs_Modulable!$C$2:$C$204&amp;Grille_Tarifs_Modulable!$F$2:$F$204,0)),0)</f>
        <v>121</v>
      </c>
      <c r="L5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1" s="60">
        <f>IF(Tableau1[[#This Row],[Prix_Unit_HT]]=0,0,Tableau1[[#This Row],[Prix_Unit_HT]]+(Tableau1[[#This Row],[Prix_Unit_HT]]*VLOOKUP(Tableau1[[#This Row],[EAN]],Grille_Tarifs_Modulable!$B$10:$Q$204,16,FALSE)))</f>
        <v>358.8</v>
      </c>
      <c r="N521" s="1">
        <v>1</v>
      </c>
      <c r="O521" s="60">
        <f>Tableau1[[#This Row],[Prix_Unit_HT]]*Tableau1[[#This Row],[Qte_commande]]</f>
        <v>299</v>
      </c>
      <c r="P521" s="60">
        <f>Tableau1[[#This Row],[Prix_Unit_TTC]]*Tableau1[[#This Row],[Qte_commande]]</f>
        <v>358.8</v>
      </c>
      <c r="Q521" s="1">
        <v>1</v>
      </c>
      <c r="R5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2" spans="1:18" ht="12.75" x14ac:dyDescent="0.2">
      <c r="A522" s="2">
        <v>42986</v>
      </c>
      <c r="B522" s="1" t="s">
        <v>837</v>
      </c>
      <c r="C522" s="1" t="s">
        <v>97</v>
      </c>
      <c r="F522" s="1" t="s">
        <v>1245</v>
      </c>
      <c r="G522" s="1" t="s">
        <v>20</v>
      </c>
      <c r="H522" s="1" t="s">
        <v>1296</v>
      </c>
      <c r="I522" s="1" t="s">
        <v>1274</v>
      </c>
      <c r="J522" s="109">
        <v>3</v>
      </c>
      <c r="K522" s="85">
        <f t="array" ref="K522">IFERROR(INDEX(Grille_Tarifs_Modulable!$B$2:$B$204,MATCH(Tableau1[[#This Row],[Designation]]&amp;Tableau1[[#This Row],[CL]],Grille_Tarifs_Modulable!$C$2:$C$204&amp;Grille_Tarifs_Modulable!$F$2:$F$204,0)),0)</f>
        <v>121</v>
      </c>
      <c r="L5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2" s="60">
        <f>IF(Tableau1[[#This Row],[Prix_Unit_HT]]=0,0,Tableau1[[#This Row],[Prix_Unit_HT]]+(Tableau1[[#This Row],[Prix_Unit_HT]]*VLOOKUP(Tableau1[[#This Row],[EAN]],Grille_Tarifs_Modulable!$B$10:$Q$204,16,FALSE)))</f>
        <v>358.8</v>
      </c>
      <c r="N522" s="1">
        <v>1</v>
      </c>
      <c r="O522" s="60">
        <f>Tableau1[[#This Row],[Prix_Unit_HT]]*Tableau1[[#This Row],[Qte_commande]]</f>
        <v>299</v>
      </c>
      <c r="P522" s="60">
        <f>Tableau1[[#This Row],[Prix_Unit_TTC]]*Tableau1[[#This Row],[Qte_commande]]</f>
        <v>358.8</v>
      </c>
      <c r="Q522" s="1">
        <v>1</v>
      </c>
      <c r="R5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3" spans="1:18" ht="12.75" x14ac:dyDescent="0.2">
      <c r="A523" s="2">
        <v>42989</v>
      </c>
      <c r="B523" s="1" t="s">
        <v>764</v>
      </c>
      <c r="C523" s="1" t="s">
        <v>70</v>
      </c>
      <c r="F523" s="1" t="s">
        <v>1162</v>
      </c>
      <c r="G523" s="1" t="s">
        <v>20</v>
      </c>
      <c r="H523" s="1" t="s">
        <v>1174</v>
      </c>
      <c r="I523" s="1" t="s">
        <v>1272</v>
      </c>
      <c r="J523" s="59">
        <v>100</v>
      </c>
      <c r="K523" s="85">
        <f t="array" ref="K523">IFERROR(INDEX(Grille_Tarifs_Modulable!$B$2:$B$204,MATCH(Tableau1[[#This Row],[Designation]]&amp;Tableau1[[#This Row],[CL]],Grille_Tarifs_Modulable!$C$2:$C$204&amp;Grille_Tarifs_Modulable!$F$2:$F$204,0)),0)</f>
        <v>4067700013842</v>
      </c>
      <c r="L5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523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523" s="1">
        <v>6</v>
      </c>
      <c r="O523" s="60">
        <f>Tableau1[[#This Row],[Prix_Unit_HT]]*Tableau1[[#This Row],[Qte_commande]]</f>
        <v>114.90482999999999</v>
      </c>
      <c r="P523" s="60">
        <f>Tableau1[[#This Row],[Prix_Unit_TTC]]*Tableau1[[#This Row],[Qte_commande]]</f>
        <v>137.885796</v>
      </c>
      <c r="Q523" s="1">
        <v>8.57</v>
      </c>
      <c r="R5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524" spans="1:18" ht="12.75" x14ac:dyDescent="0.2">
      <c r="A524" s="2">
        <v>42989</v>
      </c>
      <c r="B524" s="1" t="s">
        <v>764</v>
      </c>
      <c r="C524" s="1" t="s">
        <v>70</v>
      </c>
      <c r="F524" s="1" t="s">
        <v>1162</v>
      </c>
      <c r="G524" s="1" t="s">
        <v>20</v>
      </c>
      <c r="H524" s="1" t="s">
        <v>1217</v>
      </c>
      <c r="I524" s="1" t="s">
        <v>1272</v>
      </c>
      <c r="J524" s="59">
        <v>70</v>
      </c>
      <c r="K524" s="85">
        <f t="array" ref="K524">IFERROR(INDEX(Grille_Tarifs_Modulable!$B$2:$B$204,MATCH(Tableau1[[#This Row],[Designation]]&amp;Tableau1[[#This Row],[CL]],Grille_Tarifs_Modulable!$C$2:$C$204&amp;Grille_Tarifs_Modulable!$F$2:$F$204,0)),0)</f>
        <v>8500000916445</v>
      </c>
      <c r="L5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524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524" s="1">
        <v>1</v>
      </c>
      <c r="O524" s="60">
        <f>Tableau1[[#This Row],[Prix_Unit_HT]]*Tableau1[[#This Row],[Qte_commande]]</f>
        <v>43.608643999999998</v>
      </c>
      <c r="P524" s="60">
        <f>Tableau1[[#This Row],[Prix_Unit_TTC]]*Tableau1[[#This Row],[Qte_commande]]</f>
        <v>52.330372799999999</v>
      </c>
      <c r="Q524" s="1">
        <v>1</v>
      </c>
      <c r="R5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25" spans="1:18" ht="12.75" x14ac:dyDescent="0.2">
      <c r="A525" s="2">
        <v>42989</v>
      </c>
      <c r="B525" s="1" t="s">
        <v>764</v>
      </c>
      <c r="C525" s="1" t="s">
        <v>70</v>
      </c>
      <c r="F525" s="1" t="s">
        <v>1162</v>
      </c>
      <c r="G525" s="1" t="s">
        <v>20</v>
      </c>
      <c r="H525" s="1" t="s">
        <v>1214</v>
      </c>
      <c r="I525" s="1" t="s">
        <v>1272</v>
      </c>
      <c r="J525" s="59">
        <v>100</v>
      </c>
      <c r="K525" s="85">
        <f t="array" ref="K525">IFERROR(INDEX(Grille_Tarifs_Modulable!$B$2:$B$204,MATCH(Tableau1[[#This Row],[Designation]]&amp;Tableau1[[#This Row],[CL]],Grille_Tarifs_Modulable!$C$2:$C$204&amp;Grille_Tarifs_Modulable!$F$2:$F$204,0)),0)</f>
        <v>0</v>
      </c>
      <c r="L5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5" s="60">
        <f>IF(Tableau1[[#This Row],[Prix_Unit_HT]]=0,0,Tableau1[[#This Row],[Prix_Unit_HT]]+(Tableau1[[#This Row],[Prix_Unit_HT]]*VLOOKUP(Tableau1[[#This Row],[EAN]],Grille_Tarifs_Modulable!$B$10:$Q$204,16,FALSE)))</f>
        <v>0</v>
      </c>
      <c r="N525" s="1">
        <v>48</v>
      </c>
      <c r="O525" s="60">
        <f>Tableau1[[#This Row],[Prix_Unit_HT]]*Tableau1[[#This Row],[Qte_commande]]</f>
        <v>0</v>
      </c>
      <c r="P525" s="60">
        <f>Tableau1[[#This Row],[Prix_Unit_TTC]]*Tableau1[[#This Row],[Qte_commande]]</f>
        <v>0</v>
      </c>
      <c r="Q525" s="1">
        <v>68.569999999999993</v>
      </c>
      <c r="R5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526" spans="1:18" ht="12.75" x14ac:dyDescent="0.2">
      <c r="A526" s="2">
        <v>42989</v>
      </c>
      <c r="B526" s="1" t="s">
        <v>764</v>
      </c>
      <c r="C526" s="1" t="s">
        <v>70</v>
      </c>
      <c r="F526" s="1" t="s">
        <v>1162</v>
      </c>
      <c r="G526" s="1" t="s">
        <v>20</v>
      </c>
      <c r="H526" s="1" t="s">
        <v>1301</v>
      </c>
      <c r="I526" s="1" t="s">
        <v>1272</v>
      </c>
      <c r="J526" s="59">
        <v>100</v>
      </c>
      <c r="K526" s="85">
        <f t="array" ref="K526">IFERROR(INDEX(Grille_Tarifs_Modulable!$B$2:$B$204,MATCH(Tableau1[[#This Row],[Designation]]&amp;Tableau1[[#This Row],[CL]],Grille_Tarifs_Modulable!$C$2:$C$204&amp;Grille_Tarifs_Modulable!$F$2:$F$204,0)),0)</f>
        <v>4603514006849</v>
      </c>
      <c r="L5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526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526" s="1">
        <v>12</v>
      </c>
      <c r="O526" s="60">
        <f>Tableau1[[#This Row],[Prix_Unit_HT]]*Tableau1[[#This Row],[Qte_commande]]</f>
        <v>208.45104000000003</v>
      </c>
      <c r="P526" s="60">
        <f>Tableau1[[#This Row],[Prix_Unit_TTC]]*Tableau1[[#This Row],[Qte_commande]]</f>
        <v>250.14124800000002</v>
      </c>
      <c r="Q526" s="1">
        <v>17.14</v>
      </c>
      <c r="R5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527" spans="1:18" ht="12.75" x14ac:dyDescent="0.2">
      <c r="A527" s="2">
        <v>42990</v>
      </c>
      <c r="B527" s="1" t="s">
        <v>775</v>
      </c>
      <c r="C527" s="1" t="s">
        <v>94</v>
      </c>
      <c r="F527" s="1" t="s">
        <v>1245</v>
      </c>
      <c r="G527" s="1" t="s">
        <v>96</v>
      </c>
      <c r="H527" s="7" t="s">
        <v>1287</v>
      </c>
      <c r="I527" s="7" t="s">
        <v>1272</v>
      </c>
      <c r="J527" s="59">
        <v>70</v>
      </c>
      <c r="K527" s="85">
        <f t="array" ref="K527">IFERROR(INDEX(Grille_Tarifs_Modulable!$B$2:$B$204,MATCH(Tableau1[[#This Row],[Designation]]&amp;Tableau1[[#This Row],[CL]],Grille_Tarifs_Modulable!$C$2:$C$204&amp;Grille_Tarifs_Modulable!$F$2:$F$204,0)),0)</f>
        <v>3257150107012</v>
      </c>
      <c r="L5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2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27" s="1">
        <v>6</v>
      </c>
      <c r="O527" s="60">
        <f>Tableau1[[#This Row],[Prix_Unit_HT]]*Tableau1[[#This Row],[Qte_commande]]</f>
        <v>178.97186399999998</v>
      </c>
      <c r="P527" s="60">
        <f>Tableau1[[#This Row],[Prix_Unit_TTC]]*Tableau1[[#This Row],[Qte_commande]]</f>
        <v>214.7662368</v>
      </c>
      <c r="Q527" s="1">
        <v>6</v>
      </c>
      <c r="R5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28" spans="1:18" ht="12.75" x14ac:dyDescent="0.2">
      <c r="A528" s="2">
        <v>42990</v>
      </c>
      <c r="B528" s="1" t="s">
        <v>775</v>
      </c>
      <c r="C528" s="1" t="s">
        <v>94</v>
      </c>
      <c r="F528" s="1" t="s">
        <v>1245</v>
      </c>
      <c r="G528" s="1" t="s">
        <v>96</v>
      </c>
      <c r="H528" s="1" t="s">
        <v>1174</v>
      </c>
      <c r="I528" s="1" t="s">
        <v>1272</v>
      </c>
      <c r="J528" s="59">
        <v>70</v>
      </c>
      <c r="K528" s="85">
        <f t="array" ref="K528">IFERROR(INDEX(Grille_Tarifs_Modulable!$B$2:$B$204,MATCH(Tableau1[[#This Row],[Designation]]&amp;Tableau1[[#This Row],[CL]],Grille_Tarifs_Modulable!$C$2:$C$204&amp;Grille_Tarifs_Modulable!$F$2:$F$204,0)),0)</f>
        <v>4067700013859</v>
      </c>
      <c r="L5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2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28" s="1">
        <v>60</v>
      </c>
      <c r="O528" s="60">
        <f>Tableau1[[#This Row],[Prix_Unit_HT]]*Tableau1[[#This Row],[Qte_commande]]</f>
        <v>751.95380999999986</v>
      </c>
      <c r="P528" s="60">
        <f>Tableau1[[#This Row],[Prix_Unit_TTC]]*Tableau1[[#This Row],[Qte_commande]]</f>
        <v>902.34457199999986</v>
      </c>
      <c r="Q528" s="1">
        <v>60</v>
      </c>
      <c r="R5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529" spans="1:18" ht="12.75" x14ac:dyDescent="0.2">
      <c r="A529" s="2">
        <v>42990</v>
      </c>
      <c r="B529" s="1" t="s">
        <v>775</v>
      </c>
      <c r="C529" s="1" t="s">
        <v>94</v>
      </c>
      <c r="F529" s="1" t="s">
        <v>1245</v>
      </c>
      <c r="G529" s="1" t="s">
        <v>96</v>
      </c>
      <c r="H529" s="1" t="s">
        <v>1174</v>
      </c>
      <c r="I529" s="1" t="s">
        <v>1272</v>
      </c>
      <c r="J529" s="59">
        <v>100</v>
      </c>
      <c r="K529" s="85">
        <f t="array" ref="K529">IFERROR(INDEX(Grille_Tarifs_Modulable!$B$2:$B$204,MATCH(Tableau1[[#This Row],[Designation]]&amp;Tableau1[[#This Row],[CL]],Grille_Tarifs_Modulable!$C$2:$C$204&amp;Grille_Tarifs_Modulable!$F$2:$F$204,0)),0)</f>
        <v>4067700013842</v>
      </c>
      <c r="L5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2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29" s="1">
        <v>24</v>
      </c>
      <c r="O529" s="60">
        <f>Tableau1[[#This Row],[Prix_Unit_HT]]*Tableau1[[#This Row],[Qte_commande]]</f>
        <v>410.41931999999997</v>
      </c>
      <c r="P529" s="60">
        <f>Tableau1[[#This Row],[Prix_Unit_TTC]]*Tableau1[[#This Row],[Qte_commande]]</f>
        <v>492.50318399999992</v>
      </c>
      <c r="Q529" s="1">
        <v>34.29</v>
      </c>
      <c r="R5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30" spans="1:18" ht="12.75" x14ac:dyDescent="0.2">
      <c r="A530" s="2">
        <v>42990</v>
      </c>
      <c r="B530" s="1" t="s">
        <v>775</v>
      </c>
      <c r="C530" s="1" t="s">
        <v>94</v>
      </c>
      <c r="F530" s="1" t="s">
        <v>1245</v>
      </c>
      <c r="G530" s="1" t="s">
        <v>96</v>
      </c>
      <c r="H530" s="7" t="s">
        <v>1204</v>
      </c>
      <c r="I530" s="1" t="s">
        <v>1272</v>
      </c>
      <c r="J530" s="59">
        <v>10</v>
      </c>
      <c r="K530" s="85">
        <f t="array" ref="K530">IFERROR(INDEX(Grille_Tarifs_Modulable!$B$2:$B$204,MATCH(Tableau1[[#This Row],[Designation]]&amp;Tableau1[[#This Row],[CL]],Grille_Tarifs_Modulable!$C$2:$C$204&amp;Grille_Tarifs_Modulable!$F$2:$F$204,0)),0)</f>
        <v>3257150102314</v>
      </c>
      <c r="L5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530" s="60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530" s="1">
        <v>6</v>
      </c>
      <c r="O530" s="60">
        <f>Tableau1[[#This Row],[Prix_Unit_HT]]*Tableau1[[#This Row],[Qte_commande]]</f>
        <v>91.65682799999999</v>
      </c>
      <c r="P530" s="60">
        <f>Tableau1[[#This Row],[Prix_Unit_TTC]]*Tableau1[[#This Row],[Qte_commande]]</f>
        <v>109.98819359999999</v>
      </c>
      <c r="Q530" s="1">
        <v>0.86</v>
      </c>
      <c r="R5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531" spans="1:18" ht="12.75" x14ac:dyDescent="0.2">
      <c r="A531" s="2">
        <v>42990</v>
      </c>
      <c r="B531" s="1" t="s">
        <v>775</v>
      </c>
      <c r="C531" s="1" t="s">
        <v>94</v>
      </c>
      <c r="F531" s="1" t="s">
        <v>1245</v>
      </c>
      <c r="G531" s="1" t="s">
        <v>96</v>
      </c>
      <c r="H531" s="7" t="s">
        <v>1205</v>
      </c>
      <c r="I531" s="1" t="s">
        <v>1272</v>
      </c>
      <c r="J531" s="59">
        <v>10</v>
      </c>
      <c r="K531" s="85">
        <f t="array" ref="K531">IFERROR(INDEX(Grille_Tarifs_Modulable!$B$2:$B$204,MATCH(Tableau1[[#This Row],[Designation]]&amp;Tableau1[[#This Row],[CL]],Grille_Tarifs_Modulable!$C$2:$C$204&amp;Grille_Tarifs_Modulable!$F$2:$F$204,0)),0)</f>
        <v>3257150102284</v>
      </c>
      <c r="L5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531" s="60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531" s="1">
        <v>6</v>
      </c>
      <c r="O531" s="60">
        <f>Tableau1[[#This Row],[Prix_Unit_HT]]*Tableau1[[#This Row],[Qte_commande]]</f>
        <v>123.99682799999998</v>
      </c>
      <c r="P531" s="60">
        <f>Tableau1[[#This Row],[Prix_Unit_TTC]]*Tableau1[[#This Row],[Qte_commande]]</f>
        <v>148.79619359999998</v>
      </c>
      <c r="Q531" s="1">
        <v>0.86</v>
      </c>
      <c r="R5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0.85714285714285721</v>
      </c>
    </row>
    <row r="532" spans="1:18" ht="12.75" x14ac:dyDescent="0.2">
      <c r="A532" s="2">
        <v>42990</v>
      </c>
      <c r="B532" s="1" t="s">
        <v>775</v>
      </c>
      <c r="C532" s="1" t="s">
        <v>94</v>
      </c>
      <c r="F532" s="1" t="s">
        <v>1245</v>
      </c>
      <c r="G532" s="1" t="s">
        <v>96</v>
      </c>
      <c r="H532" s="1" t="s">
        <v>1221</v>
      </c>
      <c r="I532" s="1" t="s">
        <v>1272</v>
      </c>
      <c r="J532" s="59">
        <v>50</v>
      </c>
      <c r="K532" s="85">
        <f t="array" ref="K532">IFERROR(INDEX(Grille_Tarifs_Modulable!$B$2:$B$204,MATCH(Tableau1[[#This Row],[Designation]]&amp;Tableau1[[#This Row],[CL]],Grille_Tarifs_Modulable!$C$2:$C$204&amp;Grille_Tarifs_Modulable!$F$2:$F$204,0)),0)</f>
        <v>4260270192645</v>
      </c>
      <c r="L5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3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32" s="1">
        <v>6</v>
      </c>
      <c r="O532" s="60">
        <f>Tableau1[[#This Row],[Prix_Unit_HT]]*Tableau1[[#This Row],[Qte_commande]]</f>
        <v>151.155036</v>
      </c>
      <c r="P532" s="60">
        <f>Tableau1[[#This Row],[Prix_Unit_TTC]]*Tableau1[[#This Row],[Qte_commande]]</f>
        <v>181.38604320000002</v>
      </c>
      <c r="Q532" s="1">
        <v>4.29</v>
      </c>
      <c r="R5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533" spans="1:18" ht="12.75" x14ac:dyDescent="0.2">
      <c r="A533" s="2">
        <v>42990</v>
      </c>
      <c r="B533" s="1" t="s">
        <v>775</v>
      </c>
      <c r="C533" s="1" t="s">
        <v>94</v>
      </c>
      <c r="F533" s="1" t="s">
        <v>1245</v>
      </c>
      <c r="G533" s="1" t="s">
        <v>96</v>
      </c>
      <c r="H533" s="1" t="s">
        <v>1243</v>
      </c>
      <c r="I533" s="1" t="s">
        <v>1272</v>
      </c>
      <c r="J533" s="59">
        <v>70</v>
      </c>
      <c r="K533" s="85">
        <f t="array" ref="K533">IFERROR(INDEX(Grille_Tarifs_Modulable!$B$2:$B$204,MATCH(Tableau1[[#This Row],[Designation]]&amp;Tableau1[[#This Row],[CL]],Grille_Tarifs_Modulable!$C$2:$C$204&amp;Grille_Tarifs_Modulable!$F$2:$F$204,0)),0)</f>
        <v>3257150688009</v>
      </c>
      <c r="L5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3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33" s="1">
        <v>12</v>
      </c>
      <c r="O533" s="60">
        <f>Tableau1[[#This Row],[Prix_Unit_HT]]*Tableau1[[#This Row],[Qte_commande]]</f>
        <v>150.68298239999999</v>
      </c>
      <c r="P533" s="60">
        <f>Tableau1[[#This Row],[Prix_Unit_TTC]]*Tableau1[[#This Row],[Qte_commande]]</f>
        <v>180.81957887999999</v>
      </c>
      <c r="Q533" s="1">
        <v>12</v>
      </c>
      <c r="R5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34" spans="1:18" ht="12.75" x14ac:dyDescent="0.2">
      <c r="A534" s="2">
        <v>42990</v>
      </c>
      <c r="B534" s="1" t="s">
        <v>848</v>
      </c>
      <c r="C534" s="1" t="s">
        <v>456</v>
      </c>
      <c r="F534" s="1" t="s">
        <v>1162</v>
      </c>
      <c r="G534" s="1" t="s">
        <v>20</v>
      </c>
      <c r="H534" s="1" t="s">
        <v>1296</v>
      </c>
      <c r="I534" s="1" t="s">
        <v>1274</v>
      </c>
      <c r="J534" s="109">
        <v>3</v>
      </c>
      <c r="K534" s="85">
        <f t="array" ref="K534">IFERROR(INDEX(Grille_Tarifs_Modulable!$B$2:$B$204,MATCH(Tableau1[[#This Row],[Designation]]&amp;Tableau1[[#This Row],[CL]],Grille_Tarifs_Modulable!$C$2:$C$204&amp;Grille_Tarifs_Modulable!$F$2:$F$204,0)),0)</f>
        <v>121</v>
      </c>
      <c r="L5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4" s="60">
        <f>IF(Tableau1[[#This Row],[Prix_Unit_HT]]=0,0,Tableau1[[#This Row],[Prix_Unit_HT]]+(Tableau1[[#This Row],[Prix_Unit_HT]]*VLOOKUP(Tableau1[[#This Row],[EAN]],Grille_Tarifs_Modulable!$B$10:$Q$204,16,FALSE)))</f>
        <v>358.8</v>
      </c>
      <c r="N534" s="1">
        <v>1</v>
      </c>
      <c r="O534" s="60">
        <f>Tableau1[[#This Row],[Prix_Unit_HT]]*Tableau1[[#This Row],[Qte_commande]]</f>
        <v>299</v>
      </c>
      <c r="P534" s="60">
        <f>Tableau1[[#This Row],[Prix_Unit_TTC]]*Tableau1[[#This Row],[Qte_commande]]</f>
        <v>358.8</v>
      </c>
      <c r="Q534" s="1">
        <v>1</v>
      </c>
      <c r="R5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35" spans="1:18" ht="12.75" x14ac:dyDescent="0.2">
      <c r="A535" s="2">
        <v>42990</v>
      </c>
      <c r="B535" s="1" t="s">
        <v>849</v>
      </c>
      <c r="C535" s="1" t="s">
        <v>850</v>
      </c>
      <c r="F535" s="1" t="s">
        <v>1162</v>
      </c>
      <c r="G535" s="1" t="s">
        <v>8</v>
      </c>
      <c r="H535" s="1" t="s">
        <v>1296</v>
      </c>
      <c r="I535" s="1" t="s">
        <v>1274</v>
      </c>
      <c r="J535" s="109">
        <v>3</v>
      </c>
      <c r="K535" s="85">
        <f t="array" ref="K535">IFERROR(INDEX(Grille_Tarifs_Modulable!$B$2:$B$204,MATCH(Tableau1[[#This Row],[Designation]]&amp;Tableau1[[#This Row],[CL]],Grille_Tarifs_Modulable!$C$2:$C$204&amp;Grille_Tarifs_Modulable!$F$2:$F$204,0)),0)</f>
        <v>121</v>
      </c>
      <c r="L5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5" s="60">
        <f>IF(Tableau1[[#This Row],[Prix_Unit_HT]]=0,0,Tableau1[[#This Row],[Prix_Unit_HT]]+(Tableau1[[#This Row],[Prix_Unit_HT]]*VLOOKUP(Tableau1[[#This Row],[EAN]],Grille_Tarifs_Modulable!$B$10:$Q$204,16,FALSE)))</f>
        <v>358.8</v>
      </c>
      <c r="N535" s="1">
        <v>2</v>
      </c>
      <c r="O535" s="60">
        <f>Tableau1[[#This Row],[Prix_Unit_HT]]*Tableau1[[#This Row],[Qte_commande]]</f>
        <v>598</v>
      </c>
      <c r="P535" s="60">
        <f>Tableau1[[#This Row],[Prix_Unit_TTC]]*Tableau1[[#This Row],[Qte_commande]]</f>
        <v>717.6</v>
      </c>
      <c r="Q535" s="1">
        <v>2</v>
      </c>
      <c r="R5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536" spans="1:18" ht="12.75" x14ac:dyDescent="0.2">
      <c r="A536" s="2">
        <v>42990</v>
      </c>
      <c r="B536" s="1" t="s">
        <v>847</v>
      </c>
      <c r="C536" s="1" t="s">
        <v>316</v>
      </c>
      <c r="F536" s="1" t="s">
        <v>1162</v>
      </c>
      <c r="G536" s="1" t="s">
        <v>318</v>
      </c>
      <c r="H536" s="1" t="s">
        <v>1296</v>
      </c>
      <c r="I536" s="1" t="s">
        <v>1274</v>
      </c>
      <c r="J536" s="109">
        <v>3</v>
      </c>
      <c r="K536" s="85">
        <f t="array" ref="K536">IFERROR(INDEX(Grille_Tarifs_Modulable!$B$2:$B$204,MATCH(Tableau1[[#This Row],[Designation]]&amp;Tableau1[[#This Row],[CL]],Grille_Tarifs_Modulable!$C$2:$C$204&amp;Grille_Tarifs_Modulable!$F$2:$F$204,0)),0)</f>
        <v>121</v>
      </c>
      <c r="L5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6" s="60">
        <f>IF(Tableau1[[#This Row],[Prix_Unit_HT]]=0,0,Tableau1[[#This Row],[Prix_Unit_HT]]+(Tableau1[[#This Row],[Prix_Unit_HT]]*VLOOKUP(Tableau1[[#This Row],[EAN]],Grille_Tarifs_Modulable!$B$10:$Q$204,16,FALSE)))</f>
        <v>358.8</v>
      </c>
      <c r="N536" s="1">
        <v>1</v>
      </c>
      <c r="O536" s="60">
        <f>Tableau1[[#This Row],[Prix_Unit_HT]]*Tableau1[[#This Row],[Qte_commande]]</f>
        <v>299</v>
      </c>
      <c r="P536" s="60">
        <f>Tableau1[[#This Row],[Prix_Unit_TTC]]*Tableau1[[#This Row],[Qte_commande]]</f>
        <v>358.8</v>
      </c>
      <c r="Q536" s="1">
        <v>1</v>
      </c>
      <c r="R5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37" spans="1:18" ht="12.75" x14ac:dyDescent="0.2">
      <c r="A537" s="2">
        <v>42992</v>
      </c>
      <c r="B537" s="1" t="s">
        <v>752</v>
      </c>
      <c r="C537" s="1" t="s">
        <v>157</v>
      </c>
      <c r="F537" s="1" t="s">
        <v>1245</v>
      </c>
      <c r="G537" s="1" t="s">
        <v>159</v>
      </c>
      <c r="H537" s="1" t="s">
        <v>1174</v>
      </c>
      <c r="I537" s="1" t="s">
        <v>1272</v>
      </c>
      <c r="J537" s="59">
        <v>100</v>
      </c>
      <c r="K537" s="85">
        <f t="array" ref="K537">IFERROR(INDEX(Grille_Tarifs_Modulable!$B$2:$B$204,MATCH(Tableau1[[#This Row],[Designation]]&amp;Tableau1[[#This Row],[CL]],Grille_Tarifs_Modulable!$C$2:$C$204&amp;Grille_Tarifs_Modulable!$F$2:$F$204,0)),0)</f>
        <v>4067700013842</v>
      </c>
      <c r="L5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3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37" s="1">
        <v>240</v>
      </c>
      <c r="O537" s="60">
        <f>Tableau1[[#This Row],[Prix_Unit_HT]]*Tableau1[[#This Row],[Qte_commande]]</f>
        <v>4104.1931999999997</v>
      </c>
      <c r="P537" s="60">
        <f>Tableau1[[#This Row],[Prix_Unit_TTC]]*Tableau1[[#This Row],[Qte_commande]]</f>
        <v>4925.0318399999996</v>
      </c>
      <c r="Q537" s="1">
        <v>342.86</v>
      </c>
      <c r="R5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538" spans="1:18" ht="12.75" x14ac:dyDescent="0.2">
      <c r="A538" s="2">
        <v>42992</v>
      </c>
      <c r="B538" s="1" t="s">
        <v>727</v>
      </c>
      <c r="C538" s="1" t="s">
        <v>157</v>
      </c>
      <c r="F538" s="1" t="s">
        <v>1245</v>
      </c>
      <c r="G538" s="1" t="s">
        <v>159</v>
      </c>
      <c r="H538" s="1" t="s">
        <v>1186</v>
      </c>
      <c r="I538" s="1" t="s">
        <v>1272</v>
      </c>
      <c r="J538" s="59">
        <v>70</v>
      </c>
      <c r="K538" s="85">
        <f t="array" ref="K538">IFERROR(INDEX(Grille_Tarifs_Modulable!$B$2:$B$204,MATCH(Tableau1[[#This Row],[Designation]]&amp;Tableau1[[#This Row],[CL]],Grille_Tarifs_Modulable!$C$2:$C$204&amp;Grille_Tarifs_Modulable!$F$2:$F$204,0)),0)</f>
        <v>3257150101904</v>
      </c>
      <c r="L5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3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538" s="1">
        <v>1</v>
      </c>
      <c r="O538" s="60">
        <f>Tableau1[[#This Row],[Prix_Unit_HT]]*Tableau1[[#This Row],[Qte_commande]]</f>
        <v>16.346482999999999</v>
      </c>
      <c r="P538" s="60">
        <f>Tableau1[[#This Row],[Prix_Unit_TTC]]*Tableau1[[#This Row],[Qte_commande]]</f>
        <v>19.6157796</v>
      </c>
      <c r="Q538" s="1">
        <v>1</v>
      </c>
      <c r="R5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39" spans="1:18" ht="12.75" x14ac:dyDescent="0.2">
      <c r="A539" s="2">
        <v>42992</v>
      </c>
      <c r="B539" s="1" t="s">
        <v>727</v>
      </c>
      <c r="C539" s="1" t="s">
        <v>157</v>
      </c>
      <c r="F539" s="1" t="s">
        <v>1245</v>
      </c>
      <c r="G539" s="1" t="s">
        <v>159</v>
      </c>
      <c r="H539" s="7" t="s">
        <v>1188</v>
      </c>
      <c r="I539" s="1" t="s">
        <v>1272</v>
      </c>
      <c r="J539" s="59">
        <v>70</v>
      </c>
      <c r="K539" s="85">
        <f t="array" ref="K539">IFERROR(INDEX(Grille_Tarifs_Modulable!$B$2:$B$204,MATCH(Tableau1[[#This Row],[Designation]]&amp;Tableau1[[#This Row],[CL]],Grille_Tarifs_Modulable!$C$2:$C$204&amp;Grille_Tarifs_Modulable!$F$2:$F$204,0)),0)</f>
        <v>3257150100228</v>
      </c>
      <c r="L5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3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39" s="1">
        <v>1</v>
      </c>
      <c r="O539" s="60">
        <f>Tableau1[[#This Row],[Prix_Unit_HT]]*Tableau1[[#This Row],[Qte_commande]]</f>
        <v>19.998643999999999</v>
      </c>
      <c r="P539" s="60">
        <f>Tableau1[[#This Row],[Prix_Unit_TTC]]*Tableau1[[#This Row],[Qte_commande]]</f>
        <v>23.998372799999999</v>
      </c>
      <c r="Q539" s="1">
        <v>1</v>
      </c>
      <c r="R5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0" spans="1:18" ht="12.75" x14ac:dyDescent="0.2">
      <c r="A540" s="2">
        <v>42992</v>
      </c>
      <c r="B540" s="1" t="s">
        <v>727</v>
      </c>
      <c r="C540" s="1" t="s">
        <v>157</v>
      </c>
      <c r="F540" s="1" t="s">
        <v>1245</v>
      </c>
      <c r="G540" s="1" t="s">
        <v>159</v>
      </c>
      <c r="H540" s="1" t="s">
        <v>1187</v>
      </c>
      <c r="I540" s="1" t="s">
        <v>1272</v>
      </c>
      <c r="J540" s="59">
        <v>70</v>
      </c>
      <c r="K540" s="85">
        <f t="array" ref="K540">IFERROR(INDEX(Grille_Tarifs_Modulable!$B$2:$B$204,MATCH(Tableau1[[#This Row],[Designation]]&amp;Tableau1[[#This Row],[CL]],Grille_Tarifs_Modulable!$C$2:$C$204&amp;Grille_Tarifs_Modulable!$F$2:$F$204,0)),0)</f>
        <v>3257150102017</v>
      </c>
      <c r="L5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4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540" s="1">
        <v>1</v>
      </c>
      <c r="O540" s="60">
        <f>Tableau1[[#This Row],[Prix_Unit_HT]]*Tableau1[[#This Row],[Qte_commande]]</f>
        <v>14.694322</v>
      </c>
      <c r="P540" s="60">
        <f>Tableau1[[#This Row],[Prix_Unit_TTC]]*Tableau1[[#This Row],[Qte_commande]]</f>
        <v>17.6331864</v>
      </c>
      <c r="Q540" s="1">
        <v>1</v>
      </c>
      <c r="R5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1" spans="1:18" ht="12.75" x14ac:dyDescent="0.2">
      <c r="A541" s="2">
        <v>42992</v>
      </c>
      <c r="B541" s="1" t="s">
        <v>752</v>
      </c>
      <c r="C541" s="1" t="s">
        <v>157</v>
      </c>
      <c r="F541" s="1" t="s">
        <v>1245</v>
      </c>
      <c r="G541" s="1" t="s">
        <v>159</v>
      </c>
      <c r="H541" s="1" t="s">
        <v>1244</v>
      </c>
      <c r="I541" s="1" t="s">
        <v>1272</v>
      </c>
      <c r="J541" s="59">
        <v>70</v>
      </c>
      <c r="K541" s="85">
        <f t="array" ref="K541">IFERROR(INDEX(Grille_Tarifs_Modulable!$B$2:$B$204,MATCH(Tableau1[[#This Row],[Designation]]&amp;Tableau1[[#This Row],[CL]],Grille_Tarifs_Modulable!$C$2:$C$204&amp;Grille_Tarifs_Modulable!$F$2:$F$204,0)),0)</f>
        <v>8002095100001</v>
      </c>
      <c r="L5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1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1" s="1">
        <v>12</v>
      </c>
      <c r="O541" s="60">
        <f>Tableau1[[#This Row],[Prix_Unit_HT]]*Tableau1[[#This Row],[Qte_commande]]</f>
        <v>192.343728</v>
      </c>
      <c r="P541" s="60">
        <f>Tableau1[[#This Row],[Prix_Unit_TTC]]*Tableau1[[#This Row],[Qte_commande]]</f>
        <v>230.81247359999998</v>
      </c>
      <c r="Q541" s="1">
        <v>12</v>
      </c>
      <c r="R5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42" spans="1:18" ht="12.75" x14ac:dyDescent="0.2">
      <c r="A542" s="2">
        <v>42992</v>
      </c>
      <c r="B542" s="1" t="s">
        <v>752</v>
      </c>
      <c r="C542" s="1" t="s">
        <v>157</v>
      </c>
      <c r="F542" s="1" t="s">
        <v>1245</v>
      </c>
      <c r="G542" s="1" t="s">
        <v>159</v>
      </c>
      <c r="H542" s="1" t="s">
        <v>1244</v>
      </c>
      <c r="I542" s="1" t="s">
        <v>1272</v>
      </c>
      <c r="J542" s="59">
        <v>70</v>
      </c>
      <c r="K542" s="85">
        <f t="array" ref="K542">IFERROR(INDEX(Grille_Tarifs_Modulable!$B$2:$B$204,MATCH(Tableau1[[#This Row],[Designation]]&amp;Tableau1[[#This Row],[CL]],Grille_Tarifs_Modulable!$C$2:$C$204&amp;Grille_Tarifs_Modulable!$F$2:$F$204,0)),0)</f>
        <v>8002095100001</v>
      </c>
      <c r="L5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2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2" s="1">
        <v>30</v>
      </c>
      <c r="O542" s="60">
        <f>Tableau1[[#This Row],[Prix_Unit_HT]]*Tableau1[[#This Row],[Qte_commande]]</f>
        <v>480.85932000000003</v>
      </c>
      <c r="P542" s="60">
        <f>Tableau1[[#This Row],[Prix_Unit_TTC]]*Tableau1[[#This Row],[Qte_commande]]</f>
        <v>577.03118399999994</v>
      </c>
      <c r="Q542" s="1">
        <v>30</v>
      </c>
      <c r="R5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543" spans="1:18" ht="12.75" x14ac:dyDescent="0.2">
      <c r="A543" s="2">
        <v>43000</v>
      </c>
      <c r="B543" s="1" t="s">
        <v>948</v>
      </c>
      <c r="C543" s="1" t="s">
        <v>225</v>
      </c>
      <c r="F543" s="1" t="s">
        <v>1245</v>
      </c>
      <c r="G543" s="1" t="s">
        <v>227</v>
      </c>
      <c r="H543" s="1" t="s">
        <v>1174</v>
      </c>
      <c r="I543" s="1" t="s">
        <v>1272</v>
      </c>
      <c r="J543" s="59">
        <v>70</v>
      </c>
      <c r="K543" s="85">
        <f t="array" ref="K543">IFERROR(INDEX(Grille_Tarifs_Modulable!$B$2:$B$204,MATCH(Tableau1[[#This Row],[Designation]]&amp;Tableau1[[#This Row],[CL]],Grille_Tarifs_Modulable!$C$2:$C$204&amp;Grille_Tarifs_Modulable!$F$2:$F$204,0)),0)</f>
        <v>4067700013859</v>
      </c>
      <c r="L5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4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43" s="1">
        <v>150</v>
      </c>
      <c r="O543" s="60">
        <f>Tableau1[[#This Row],[Prix_Unit_HT]]*Tableau1[[#This Row],[Qte_commande]]</f>
        <v>1879.8845249999997</v>
      </c>
      <c r="P543" s="60">
        <f>Tableau1[[#This Row],[Prix_Unit_TTC]]*Tableau1[[#This Row],[Qte_commande]]</f>
        <v>2255.8614299999999</v>
      </c>
      <c r="Q543" s="1">
        <v>150</v>
      </c>
      <c r="R5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544" spans="1:18" ht="12.75" x14ac:dyDescent="0.2">
      <c r="A544" s="2">
        <v>43006</v>
      </c>
      <c r="B544" s="1" t="s">
        <v>857</v>
      </c>
      <c r="C544" s="1" t="s">
        <v>397</v>
      </c>
      <c r="F544" s="1" t="s">
        <v>1162</v>
      </c>
      <c r="G544" s="1" t="s">
        <v>4</v>
      </c>
      <c r="H544" s="1" t="s">
        <v>1296</v>
      </c>
      <c r="I544" s="1" t="s">
        <v>1274</v>
      </c>
      <c r="J544" s="109">
        <v>3</v>
      </c>
      <c r="K544" s="85">
        <f t="array" ref="K544">IFERROR(INDEX(Grille_Tarifs_Modulable!$B$2:$B$204,MATCH(Tableau1[[#This Row],[Designation]]&amp;Tableau1[[#This Row],[CL]],Grille_Tarifs_Modulable!$C$2:$C$204&amp;Grille_Tarifs_Modulable!$F$2:$F$204,0)),0)</f>
        <v>121</v>
      </c>
      <c r="L5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4" s="60">
        <f>IF(Tableau1[[#This Row],[Prix_Unit_HT]]=0,0,Tableau1[[#This Row],[Prix_Unit_HT]]+(Tableau1[[#This Row],[Prix_Unit_HT]]*VLOOKUP(Tableau1[[#This Row],[EAN]],Grille_Tarifs_Modulable!$B$10:$Q$204,16,FALSE)))</f>
        <v>358.8</v>
      </c>
      <c r="N544" s="1">
        <v>1</v>
      </c>
      <c r="O544" s="60">
        <f>Tableau1[[#This Row],[Prix_Unit_HT]]*Tableau1[[#This Row],[Qte_commande]]</f>
        <v>299</v>
      </c>
      <c r="P544" s="60">
        <f>Tableau1[[#This Row],[Prix_Unit_TTC]]*Tableau1[[#This Row],[Qte_commande]]</f>
        <v>358.8</v>
      </c>
      <c r="Q544" s="1">
        <v>1</v>
      </c>
      <c r="R5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5" spans="1:18" ht="12.75" x14ac:dyDescent="0.2">
      <c r="A545" s="2">
        <v>43006</v>
      </c>
      <c r="B545" s="1" t="s">
        <v>851</v>
      </c>
      <c r="C545" s="1" t="s">
        <v>852</v>
      </c>
      <c r="F545" s="1" t="s">
        <v>1162</v>
      </c>
      <c r="G545" s="1" t="s">
        <v>853</v>
      </c>
      <c r="H545" s="1" t="s">
        <v>1296</v>
      </c>
      <c r="I545" s="1" t="s">
        <v>1274</v>
      </c>
      <c r="J545" s="109">
        <v>3</v>
      </c>
      <c r="K545" s="85">
        <f t="array" ref="K545">IFERROR(INDEX(Grille_Tarifs_Modulable!$B$2:$B$204,MATCH(Tableau1[[#This Row],[Designation]]&amp;Tableau1[[#This Row],[CL]],Grille_Tarifs_Modulable!$C$2:$C$204&amp;Grille_Tarifs_Modulable!$F$2:$F$204,0)),0)</f>
        <v>121</v>
      </c>
      <c r="L5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5" s="60">
        <f>IF(Tableau1[[#This Row],[Prix_Unit_HT]]=0,0,Tableau1[[#This Row],[Prix_Unit_HT]]+(Tableau1[[#This Row],[Prix_Unit_HT]]*VLOOKUP(Tableau1[[#This Row],[EAN]],Grille_Tarifs_Modulable!$B$10:$Q$204,16,FALSE)))</f>
        <v>358.8</v>
      </c>
      <c r="N545" s="1">
        <v>1</v>
      </c>
      <c r="O545" s="60">
        <f>Tableau1[[#This Row],[Prix_Unit_HT]]*Tableau1[[#This Row],[Qte_commande]]</f>
        <v>299</v>
      </c>
      <c r="P545" s="60">
        <f>Tableau1[[#This Row],[Prix_Unit_TTC]]*Tableau1[[#This Row],[Qte_commande]]</f>
        <v>358.8</v>
      </c>
      <c r="Q545" s="1">
        <v>1</v>
      </c>
      <c r="R5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6" spans="1:18" ht="12.75" x14ac:dyDescent="0.2">
      <c r="A546" s="2">
        <v>43006</v>
      </c>
      <c r="B546" s="1" t="s">
        <v>854</v>
      </c>
      <c r="C546" s="1" t="s">
        <v>855</v>
      </c>
      <c r="F546" s="1" t="s">
        <v>1162</v>
      </c>
      <c r="G546" s="1" t="s">
        <v>856</v>
      </c>
      <c r="H546" s="1" t="s">
        <v>1296</v>
      </c>
      <c r="I546" s="1" t="s">
        <v>1274</v>
      </c>
      <c r="J546" s="109">
        <v>3</v>
      </c>
      <c r="K546" s="85">
        <f t="array" ref="K546">IFERROR(INDEX(Grille_Tarifs_Modulable!$B$2:$B$204,MATCH(Tableau1[[#This Row],[Designation]]&amp;Tableau1[[#This Row],[CL]],Grille_Tarifs_Modulable!$C$2:$C$204&amp;Grille_Tarifs_Modulable!$F$2:$F$204,0)),0)</f>
        <v>121</v>
      </c>
      <c r="L5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6" s="60">
        <f>IF(Tableau1[[#This Row],[Prix_Unit_HT]]=0,0,Tableau1[[#This Row],[Prix_Unit_HT]]+(Tableau1[[#This Row],[Prix_Unit_HT]]*VLOOKUP(Tableau1[[#This Row],[EAN]],Grille_Tarifs_Modulable!$B$10:$Q$204,16,FALSE)))</f>
        <v>358.8</v>
      </c>
      <c r="N546" s="1">
        <v>1</v>
      </c>
      <c r="O546" s="60">
        <f>Tableau1[[#This Row],[Prix_Unit_HT]]*Tableau1[[#This Row],[Qte_commande]]</f>
        <v>299</v>
      </c>
      <c r="P546" s="60">
        <f>Tableau1[[#This Row],[Prix_Unit_TTC]]*Tableau1[[#This Row],[Qte_commande]]</f>
        <v>358.8</v>
      </c>
      <c r="Q546" s="1">
        <v>1</v>
      </c>
      <c r="R5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7" spans="1:18" ht="12.75" x14ac:dyDescent="0.2">
      <c r="A547" s="2">
        <v>43007</v>
      </c>
      <c r="B547" s="1" t="s">
        <v>869</v>
      </c>
      <c r="C547" s="1" t="s">
        <v>870</v>
      </c>
      <c r="F547" s="1" t="s">
        <v>1162</v>
      </c>
      <c r="G547" s="1" t="s">
        <v>20</v>
      </c>
      <c r="H547" s="1" t="s">
        <v>1296</v>
      </c>
      <c r="I547" s="1" t="s">
        <v>1274</v>
      </c>
      <c r="J547" s="109">
        <v>3</v>
      </c>
      <c r="K547" s="85">
        <f t="array" ref="K547">IFERROR(INDEX(Grille_Tarifs_Modulable!$B$2:$B$204,MATCH(Tableau1[[#This Row],[Designation]]&amp;Tableau1[[#This Row],[CL]],Grille_Tarifs_Modulable!$C$2:$C$204&amp;Grille_Tarifs_Modulable!$F$2:$F$204,0)),0)</f>
        <v>121</v>
      </c>
      <c r="L5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7" s="60">
        <f>IF(Tableau1[[#This Row],[Prix_Unit_HT]]=0,0,Tableau1[[#This Row],[Prix_Unit_HT]]+(Tableau1[[#This Row],[Prix_Unit_HT]]*VLOOKUP(Tableau1[[#This Row],[EAN]],Grille_Tarifs_Modulable!$B$10:$Q$204,16,FALSE)))</f>
        <v>358.8</v>
      </c>
      <c r="N547" s="1">
        <v>1</v>
      </c>
      <c r="O547" s="60">
        <f>Tableau1[[#This Row],[Prix_Unit_HT]]*Tableau1[[#This Row],[Qte_commande]]</f>
        <v>299</v>
      </c>
      <c r="P547" s="60">
        <f>Tableau1[[#This Row],[Prix_Unit_TTC]]*Tableau1[[#This Row],[Qte_commande]]</f>
        <v>358.8</v>
      </c>
      <c r="Q547" s="1">
        <v>1</v>
      </c>
      <c r="R5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8" spans="1:18" ht="12.75" x14ac:dyDescent="0.2">
      <c r="A548" s="2">
        <v>43007</v>
      </c>
      <c r="B548" s="1" t="s">
        <v>866</v>
      </c>
      <c r="C548" s="1" t="s">
        <v>867</v>
      </c>
      <c r="F548" s="1" t="s">
        <v>1162</v>
      </c>
      <c r="G548" s="1" t="s">
        <v>865</v>
      </c>
      <c r="H548" s="1" t="s">
        <v>1296</v>
      </c>
      <c r="I548" s="1" t="s">
        <v>1274</v>
      </c>
      <c r="J548" s="109">
        <v>3</v>
      </c>
      <c r="K548" s="85">
        <f t="array" ref="K548">IFERROR(INDEX(Grille_Tarifs_Modulable!$B$2:$B$204,MATCH(Tableau1[[#This Row],[Designation]]&amp;Tableau1[[#This Row],[CL]],Grille_Tarifs_Modulable!$C$2:$C$204&amp;Grille_Tarifs_Modulable!$F$2:$F$204,0)),0)</f>
        <v>121</v>
      </c>
      <c r="L5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8" s="60">
        <f>IF(Tableau1[[#This Row],[Prix_Unit_HT]]=0,0,Tableau1[[#This Row],[Prix_Unit_HT]]+(Tableau1[[#This Row],[Prix_Unit_HT]]*VLOOKUP(Tableau1[[#This Row],[EAN]],Grille_Tarifs_Modulable!$B$10:$Q$204,16,FALSE)))</f>
        <v>358.8</v>
      </c>
      <c r="N548" s="1">
        <v>1</v>
      </c>
      <c r="O548" s="60">
        <f>Tableau1[[#This Row],[Prix_Unit_HT]]*Tableau1[[#This Row],[Qte_commande]]</f>
        <v>299</v>
      </c>
      <c r="P548" s="60">
        <f>Tableau1[[#This Row],[Prix_Unit_TTC]]*Tableau1[[#This Row],[Qte_commande]]</f>
        <v>358.8</v>
      </c>
      <c r="Q548" s="1">
        <v>1</v>
      </c>
      <c r="R5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49" spans="1:18" ht="12.75" x14ac:dyDescent="0.2">
      <c r="A549" s="2">
        <v>43007</v>
      </c>
      <c r="B549" s="1" t="s">
        <v>868</v>
      </c>
      <c r="C549" s="1" t="s">
        <v>150</v>
      </c>
      <c r="F549" s="1" t="s">
        <v>1162</v>
      </c>
      <c r="G549" s="1" t="s">
        <v>152</v>
      </c>
      <c r="H549" s="1" t="s">
        <v>1296</v>
      </c>
      <c r="I549" s="1" t="s">
        <v>1274</v>
      </c>
      <c r="J549" s="109">
        <v>3</v>
      </c>
      <c r="K549" s="85">
        <f t="array" ref="K549">IFERROR(INDEX(Grille_Tarifs_Modulable!$B$2:$B$204,MATCH(Tableau1[[#This Row],[Designation]]&amp;Tableau1[[#This Row],[CL]],Grille_Tarifs_Modulable!$C$2:$C$204&amp;Grille_Tarifs_Modulable!$F$2:$F$204,0)),0)</f>
        <v>121</v>
      </c>
      <c r="L5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9" s="60">
        <f>IF(Tableau1[[#This Row],[Prix_Unit_HT]]=0,0,Tableau1[[#This Row],[Prix_Unit_HT]]+(Tableau1[[#This Row],[Prix_Unit_HT]]*VLOOKUP(Tableau1[[#This Row],[EAN]],Grille_Tarifs_Modulable!$B$10:$Q$204,16,FALSE)))</f>
        <v>358.8</v>
      </c>
      <c r="N549" s="1">
        <v>1</v>
      </c>
      <c r="O549" s="60">
        <f>Tableau1[[#This Row],[Prix_Unit_HT]]*Tableau1[[#This Row],[Qte_commande]]</f>
        <v>299</v>
      </c>
      <c r="P549" s="60">
        <f>Tableau1[[#This Row],[Prix_Unit_TTC]]*Tableau1[[#This Row],[Qte_commande]]</f>
        <v>358.8</v>
      </c>
      <c r="Q549" s="1">
        <v>1</v>
      </c>
      <c r="R5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0" spans="1:18" ht="12.75" x14ac:dyDescent="0.2">
      <c r="A550" s="2">
        <v>43007</v>
      </c>
      <c r="B550" s="1" t="s">
        <v>858</v>
      </c>
      <c r="C550" s="1" t="s">
        <v>859</v>
      </c>
      <c r="F550" s="1" t="s">
        <v>1162</v>
      </c>
      <c r="G550" s="1" t="s">
        <v>47</v>
      </c>
      <c r="H550" s="1" t="s">
        <v>1296</v>
      </c>
      <c r="I550" s="1" t="s">
        <v>1274</v>
      </c>
      <c r="J550" s="109">
        <v>3</v>
      </c>
      <c r="K550" s="85">
        <f t="array" ref="K550">IFERROR(INDEX(Grille_Tarifs_Modulable!$B$2:$B$204,MATCH(Tableau1[[#This Row],[Designation]]&amp;Tableau1[[#This Row],[CL]],Grille_Tarifs_Modulable!$C$2:$C$204&amp;Grille_Tarifs_Modulable!$F$2:$F$204,0)),0)</f>
        <v>121</v>
      </c>
      <c r="L5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0" s="60">
        <f>IF(Tableau1[[#This Row],[Prix_Unit_HT]]=0,0,Tableau1[[#This Row],[Prix_Unit_HT]]+(Tableau1[[#This Row],[Prix_Unit_HT]]*VLOOKUP(Tableau1[[#This Row],[EAN]],Grille_Tarifs_Modulable!$B$10:$Q$204,16,FALSE)))</f>
        <v>358.8</v>
      </c>
      <c r="N550" s="1">
        <v>1</v>
      </c>
      <c r="O550" s="60">
        <f>Tableau1[[#This Row],[Prix_Unit_HT]]*Tableau1[[#This Row],[Qte_commande]]</f>
        <v>299</v>
      </c>
      <c r="P550" s="60">
        <f>Tableau1[[#This Row],[Prix_Unit_TTC]]*Tableau1[[#This Row],[Qte_commande]]</f>
        <v>358.8</v>
      </c>
      <c r="Q550" s="1">
        <v>1</v>
      </c>
      <c r="R5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1" spans="1:18" ht="12.75" x14ac:dyDescent="0.2">
      <c r="A551" s="2">
        <v>43007</v>
      </c>
      <c r="B551" s="1" t="s">
        <v>860</v>
      </c>
      <c r="C551" s="1" t="s">
        <v>861</v>
      </c>
      <c r="F551" s="1" t="s">
        <v>1162</v>
      </c>
      <c r="G551" s="1" t="s">
        <v>862</v>
      </c>
      <c r="H551" s="1" t="s">
        <v>1296</v>
      </c>
      <c r="I551" s="1" t="s">
        <v>1274</v>
      </c>
      <c r="J551" s="109">
        <v>3</v>
      </c>
      <c r="K551" s="85">
        <f t="array" ref="K551">IFERROR(INDEX(Grille_Tarifs_Modulable!$B$2:$B$204,MATCH(Tableau1[[#This Row],[Designation]]&amp;Tableau1[[#This Row],[CL]],Grille_Tarifs_Modulable!$C$2:$C$204&amp;Grille_Tarifs_Modulable!$F$2:$F$204,0)),0)</f>
        <v>121</v>
      </c>
      <c r="L5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1" s="60">
        <f>IF(Tableau1[[#This Row],[Prix_Unit_HT]]=0,0,Tableau1[[#This Row],[Prix_Unit_HT]]+(Tableau1[[#This Row],[Prix_Unit_HT]]*VLOOKUP(Tableau1[[#This Row],[EAN]],Grille_Tarifs_Modulable!$B$10:$Q$204,16,FALSE)))</f>
        <v>358.8</v>
      </c>
      <c r="N551" s="1">
        <v>1</v>
      </c>
      <c r="O551" s="60">
        <f>Tableau1[[#This Row],[Prix_Unit_HT]]*Tableau1[[#This Row],[Qte_commande]]</f>
        <v>299</v>
      </c>
      <c r="P551" s="60">
        <f>Tableau1[[#This Row],[Prix_Unit_TTC]]*Tableau1[[#This Row],[Qte_commande]]</f>
        <v>358.8</v>
      </c>
      <c r="Q551" s="1">
        <v>1</v>
      </c>
      <c r="R5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2" spans="1:18" ht="12.75" x14ac:dyDescent="0.2">
      <c r="A552" s="2">
        <v>43007</v>
      </c>
      <c r="B552" s="1" t="s">
        <v>863</v>
      </c>
      <c r="C552" s="1" t="s">
        <v>864</v>
      </c>
      <c r="F552" s="1" t="s">
        <v>1162</v>
      </c>
      <c r="G552" s="1" t="s">
        <v>865</v>
      </c>
      <c r="H552" s="1" t="s">
        <v>1296</v>
      </c>
      <c r="I552" s="1" t="s">
        <v>1274</v>
      </c>
      <c r="J552" s="109">
        <v>3</v>
      </c>
      <c r="K552" s="85">
        <f t="array" ref="K552">IFERROR(INDEX(Grille_Tarifs_Modulable!$B$2:$B$204,MATCH(Tableau1[[#This Row],[Designation]]&amp;Tableau1[[#This Row],[CL]],Grille_Tarifs_Modulable!$C$2:$C$204&amp;Grille_Tarifs_Modulable!$F$2:$F$204,0)),0)</f>
        <v>121</v>
      </c>
      <c r="L5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2" s="60">
        <f>IF(Tableau1[[#This Row],[Prix_Unit_HT]]=0,0,Tableau1[[#This Row],[Prix_Unit_HT]]+(Tableau1[[#This Row],[Prix_Unit_HT]]*VLOOKUP(Tableau1[[#This Row],[EAN]],Grille_Tarifs_Modulable!$B$10:$Q$204,16,FALSE)))</f>
        <v>358.8</v>
      </c>
      <c r="N552" s="1">
        <v>1</v>
      </c>
      <c r="O552" s="60">
        <f>Tableau1[[#This Row],[Prix_Unit_HT]]*Tableau1[[#This Row],[Qte_commande]]</f>
        <v>299</v>
      </c>
      <c r="P552" s="60">
        <f>Tableau1[[#This Row],[Prix_Unit_TTC]]*Tableau1[[#This Row],[Qte_commande]]</f>
        <v>358.8</v>
      </c>
      <c r="Q552" s="1">
        <v>1</v>
      </c>
      <c r="R5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3" spans="1:18" ht="12.75" x14ac:dyDescent="0.2">
      <c r="A553" s="2">
        <v>43011</v>
      </c>
      <c r="B553" s="1" t="s">
        <v>871</v>
      </c>
      <c r="C553" s="1" t="s">
        <v>872</v>
      </c>
      <c r="F553" s="1" t="s">
        <v>1162</v>
      </c>
      <c r="G553" s="1" t="s">
        <v>11</v>
      </c>
      <c r="H553" s="1" t="s">
        <v>1296</v>
      </c>
      <c r="I553" s="1" t="s">
        <v>1274</v>
      </c>
      <c r="J553" s="109">
        <v>3</v>
      </c>
      <c r="K553" s="85">
        <f t="array" ref="K553">IFERROR(INDEX(Grille_Tarifs_Modulable!$B$2:$B$204,MATCH(Tableau1[[#This Row],[Designation]]&amp;Tableau1[[#This Row],[CL]],Grille_Tarifs_Modulable!$C$2:$C$204&amp;Grille_Tarifs_Modulable!$F$2:$F$204,0)),0)</f>
        <v>121</v>
      </c>
      <c r="L5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3" s="60">
        <f>IF(Tableau1[[#This Row],[Prix_Unit_HT]]=0,0,Tableau1[[#This Row],[Prix_Unit_HT]]+(Tableau1[[#This Row],[Prix_Unit_HT]]*VLOOKUP(Tableau1[[#This Row],[EAN]],Grille_Tarifs_Modulable!$B$10:$Q$204,16,FALSE)))</f>
        <v>358.8</v>
      </c>
      <c r="N553" s="1">
        <v>2</v>
      </c>
      <c r="O553" s="60">
        <f>Tableau1[[#This Row],[Prix_Unit_HT]]*Tableau1[[#This Row],[Qte_commande]]</f>
        <v>598</v>
      </c>
      <c r="P553" s="60">
        <f>Tableau1[[#This Row],[Prix_Unit_TTC]]*Tableau1[[#This Row],[Qte_commande]]</f>
        <v>717.6</v>
      </c>
      <c r="Q553" s="1">
        <v>2</v>
      </c>
      <c r="R5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554" spans="1:18" ht="12.75" x14ac:dyDescent="0.2">
      <c r="A554" s="2">
        <v>43014</v>
      </c>
      <c r="B554" s="1" t="s">
        <v>873</v>
      </c>
      <c r="C554" s="1" t="s">
        <v>874</v>
      </c>
      <c r="F554" s="1" t="s">
        <v>1162</v>
      </c>
      <c r="G554" s="1" t="s">
        <v>875</v>
      </c>
      <c r="H554" s="1" t="s">
        <v>1296</v>
      </c>
      <c r="I554" s="1" t="s">
        <v>1274</v>
      </c>
      <c r="J554" s="109">
        <v>3</v>
      </c>
      <c r="K554" s="85">
        <f t="array" ref="K554">IFERROR(INDEX(Grille_Tarifs_Modulable!$B$2:$B$204,MATCH(Tableau1[[#This Row],[Designation]]&amp;Tableau1[[#This Row],[CL]],Grille_Tarifs_Modulable!$C$2:$C$204&amp;Grille_Tarifs_Modulable!$F$2:$F$204,0)),0)</f>
        <v>121</v>
      </c>
      <c r="L5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4" s="60">
        <f>IF(Tableau1[[#This Row],[Prix_Unit_HT]]=0,0,Tableau1[[#This Row],[Prix_Unit_HT]]+(Tableau1[[#This Row],[Prix_Unit_HT]]*VLOOKUP(Tableau1[[#This Row],[EAN]],Grille_Tarifs_Modulable!$B$10:$Q$204,16,FALSE)))</f>
        <v>358.8</v>
      </c>
      <c r="N554" s="1">
        <v>1</v>
      </c>
      <c r="O554" s="60">
        <f>Tableau1[[#This Row],[Prix_Unit_HT]]*Tableau1[[#This Row],[Qte_commande]]</f>
        <v>299</v>
      </c>
      <c r="P554" s="60">
        <f>Tableau1[[#This Row],[Prix_Unit_TTC]]*Tableau1[[#This Row],[Qte_commande]]</f>
        <v>358.8</v>
      </c>
      <c r="Q554" s="1">
        <v>1</v>
      </c>
      <c r="R5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5" spans="1:18" ht="12.75" x14ac:dyDescent="0.2">
      <c r="A555" s="2">
        <v>43017</v>
      </c>
      <c r="B555" s="1" t="s">
        <v>876</v>
      </c>
      <c r="C555" s="1" t="s">
        <v>591</v>
      </c>
      <c r="F555" s="1" t="s">
        <v>1162</v>
      </c>
      <c r="G555" s="1" t="s">
        <v>11</v>
      </c>
      <c r="H555" s="1" t="s">
        <v>1296</v>
      </c>
      <c r="I555" s="1" t="s">
        <v>1274</v>
      </c>
      <c r="J555" s="109">
        <v>3</v>
      </c>
      <c r="K555" s="85">
        <f t="array" ref="K555">IFERROR(INDEX(Grille_Tarifs_Modulable!$B$2:$B$204,MATCH(Tableau1[[#This Row],[Designation]]&amp;Tableau1[[#This Row],[CL]],Grille_Tarifs_Modulable!$C$2:$C$204&amp;Grille_Tarifs_Modulable!$F$2:$F$204,0)),0)</f>
        <v>121</v>
      </c>
      <c r="L5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5" s="60">
        <f>IF(Tableau1[[#This Row],[Prix_Unit_HT]]=0,0,Tableau1[[#This Row],[Prix_Unit_HT]]+(Tableau1[[#This Row],[Prix_Unit_HT]]*VLOOKUP(Tableau1[[#This Row],[EAN]],Grille_Tarifs_Modulable!$B$10:$Q$204,16,FALSE)))</f>
        <v>358.8</v>
      </c>
      <c r="N555" s="1">
        <v>1</v>
      </c>
      <c r="O555" s="60">
        <f>Tableau1[[#This Row],[Prix_Unit_HT]]*Tableau1[[#This Row],[Qte_commande]]</f>
        <v>299</v>
      </c>
      <c r="P555" s="60">
        <f>Tableau1[[#This Row],[Prix_Unit_TTC]]*Tableau1[[#This Row],[Qte_commande]]</f>
        <v>358.8</v>
      </c>
      <c r="Q555" s="1">
        <v>1</v>
      </c>
      <c r="R5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56" spans="1:18" ht="12.75" x14ac:dyDescent="0.2">
      <c r="A556" s="2">
        <v>43018</v>
      </c>
      <c r="B556" s="1" t="s">
        <v>723</v>
      </c>
      <c r="C556" s="1" t="s">
        <v>157</v>
      </c>
      <c r="F556" s="1" t="s">
        <v>1245</v>
      </c>
      <c r="G556" s="1" t="s">
        <v>159</v>
      </c>
      <c r="H556" s="1" t="s">
        <v>1174</v>
      </c>
      <c r="I556" s="1" t="s">
        <v>1272</v>
      </c>
      <c r="J556" s="59">
        <v>100</v>
      </c>
      <c r="K556" s="85">
        <f t="array" ref="K556">IFERROR(INDEX(Grille_Tarifs_Modulable!$B$2:$B$204,MATCH(Tableau1[[#This Row],[Designation]]&amp;Tableau1[[#This Row],[CL]],Grille_Tarifs_Modulable!$C$2:$C$204&amp;Grille_Tarifs_Modulable!$F$2:$F$204,0)),0)</f>
        <v>4067700013842</v>
      </c>
      <c r="L5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5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56" s="1">
        <v>240</v>
      </c>
      <c r="O556" s="60">
        <f>Tableau1[[#This Row],[Prix_Unit_HT]]*Tableau1[[#This Row],[Qte_commande]]</f>
        <v>4104.1931999999997</v>
      </c>
      <c r="P556" s="60">
        <f>Tableau1[[#This Row],[Prix_Unit_TTC]]*Tableau1[[#This Row],[Qte_commande]]</f>
        <v>4925.0318399999996</v>
      </c>
      <c r="Q556" s="1">
        <v>342.86</v>
      </c>
      <c r="R5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557" spans="1:18" ht="12.75" x14ac:dyDescent="0.2">
      <c r="A557" s="2">
        <v>43018</v>
      </c>
      <c r="B557" s="1" t="s">
        <v>723</v>
      </c>
      <c r="C557" s="1" t="s">
        <v>157</v>
      </c>
      <c r="F557" s="1" t="s">
        <v>1245</v>
      </c>
      <c r="G557" s="1" t="s">
        <v>159</v>
      </c>
      <c r="H557" s="1" t="s">
        <v>1295</v>
      </c>
      <c r="I557" s="1" t="s">
        <v>1273</v>
      </c>
      <c r="J557" s="59">
        <v>50</v>
      </c>
      <c r="K557" s="85">
        <f t="array" ref="K557">IFERROR(INDEX(Grille_Tarifs_Modulable!$B$2:$B$204,MATCH(Tableau1[[#This Row],[Designation]]&amp;Tableau1[[#This Row],[CL]],Grille_Tarifs_Modulable!$C$2:$C$204&amp;Grille_Tarifs_Modulable!$F$2:$F$204,0)),0)</f>
        <v>4260310553382</v>
      </c>
      <c r="L5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5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57" s="1">
        <v>40</v>
      </c>
      <c r="O557" s="60">
        <f>Tableau1[[#This Row],[Prix_Unit_HT]]*Tableau1[[#This Row],[Qte_commande]]</f>
        <v>40</v>
      </c>
      <c r="P557" s="60">
        <f>Tableau1[[#This Row],[Prix_Unit_TTC]]*Tableau1[[#This Row],[Qte_commande]]</f>
        <v>42.199999999999996</v>
      </c>
      <c r="Q557" s="1">
        <v>28.57</v>
      </c>
      <c r="R5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558" spans="1:18" ht="12.75" x14ac:dyDescent="0.2">
      <c r="A558" s="2">
        <v>43018</v>
      </c>
      <c r="B558" s="1" t="s">
        <v>723</v>
      </c>
      <c r="C558" s="1" t="s">
        <v>157</v>
      </c>
      <c r="F558" s="1" t="s">
        <v>1245</v>
      </c>
      <c r="G558" s="1" t="s">
        <v>159</v>
      </c>
      <c r="H558" s="7" t="s">
        <v>1188</v>
      </c>
      <c r="I558" s="1" t="s">
        <v>1272</v>
      </c>
      <c r="J558" s="59">
        <v>70</v>
      </c>
      <c r="K558" s="85">
        <f t="array" ref="K558">IFERROR(INDEX(Grille_Tarifs_Modulable!$B$2:$B$204,MATCH(Tableau1[[#This Row],[Designation]]&amp;Tableau1[[#This Row],[CL]],Grille_Tarifs_Modulable!$C$2:$C$204&amp;Grille_Tarifs_Modulable!$F$2:$F$204,0)),0)</f>
        <v>3257150100228</v>
      </c>
      <c r="L5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5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58" s="1">
        <v>6</v>
      </c>
      <c r="O558" s="60">
        <f>Tableau1[[#This Row],[Prix_Unit_HT]]*Tableau1[[#This Row],[Qte_commande]]</f>
        <v>119.99186399999999</v>
      </c>
      <c r="P558" s="60">
        <f>Tableau1[[#This Row],[Prix_Unit_TTC]]*Tableau1[[#This Row],[Qte_commande]]</f>
        <v>143.99023679999999</v>
      </c>
      <c r="Q558" s="1">
        <v>6</v>
      </c>
      <c r="R5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59" spans="1:18" ht="12.75" x14ac:dyDescent="0.2">
      <c r="A559" s="2">
        <v>43028</v>
      </c>
      <c r="B559" s="1" t="s">
        <v>961</v>
      </c>
      <c r="C559" s="1" t="s">
        <v>162</v>
      </c>
      <c r="F559" s="1" t="s">
        <v>1245</v>
      </c>
      <c r="G559" s="1" t="s">
        <v>164</v>
      </c>
      <c r="H559" s="1" t="s">
        <v>1174</v>
      </c>
      <c r="I559" s="1" t="s">
        <v>1272</v>
      </c>
      <c r="J559" s="59">
        <v>175</v>
      </c>
      <c r="K559" s="85">
        <f t="array" ref="K559">IFERROR(INDEX(Grille_Tarifs_Modulable!$B$2:$B$204,MATCH(Tableau1[[#This Row],[Designation]]&amp;Tableau1[[#This Row],[CL]],Grille_Tarifs_Modulable!$C$2:$C$204&amp;Grille_Tarifs_Modulable!$F$2:$F$204,0)),0)</f>
        <v>4067700013835</v>
      </c>
      <c r="L5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55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559" s="1">
        <v>36</v>
      </c>
      <c r="O559" s="60">
        <f>Tableau1[[#This Row],[Prix_Unit_HT]]*Tableau1[[#This Row],[Qte_commande]]</f>
        <v>1040.9907150000001</v>
      </c>
      <c r="P559" s="60">
        <f>Tableau1[[#This Row],[Prix_Unit_TTC]]*Tableau1[[#This Row],[Qte_commande]]</f>
        <v>1249.188858</v>
      </c>
      <c r="Q559" s="1">
        <v>90</v>
      </c>
      <c r="R5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560" spans="1:18" ht="12.75" x14ac:dyDescent="0.2">
      <c r="A560" s="2">
        <v>43031</v>
      </c>
      <c r="B560" s="1" t="s">
        <v>879</v>
      </c>
      <c r="C560" s="1" t="s">
        <v>880</v>
      </c>
      <c r="F560" s="1" t="s">
        <v>1162</v>
      </c>
      <c r="G560" s="1" t="s">
        <v>881</v>
      </c>
      <c r="H560" s="1" t="s">
        <v>1296</v>
      </c>
      <c r="I560" s="1" t="s">
        <v>1274</v>
      </c>
      <c r="J560" s="109">
        <v>3</v>
      </c>
      <c r="K560" s="85">
        <f t="array" ref="K560">IFERROR(INDEX(Grille_Tarifs_Modulable!$B$2:$B$204,MATCH(Tableau1[[#This Row],[Designation]]&amp;Tableau1[[#This Row],[CL]],Grille_Tarifs_Modulable!$C$2:$C$204&amp;Grille_Tarifs_Modulable!$F$2:$F$204,0)),0)</f>
        <v>121</v>
      </c>
      <c r="L5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0" s="60">
        <f>IF(Tableau1[[#This Row],[Prix_Unit_HT]]=0,0,Tableau1[[#This Row],[Prix_Unit_HT]]+(Tableau1[[#This Row],[Prix_Unit_HT]]*VLOOKUP(Tableau1[[#This Row],[EAN]],Grille_Tarifs_Modulable!$B$10:$Q$204,16,FALSE)))</f>
        <v>358.8</v>
      </c>
      <c r="N560" s="1">
        <v>1</v>
      </c>
      <c r="O560" s="60">
        <f>Tableau1[[#This Row],[Prix_Unit_HT]]*Tableau1[[#This Row],[Qte_commande]]</f>
        <v>299</v>
      </c>
      <c r="P560" s="60">
        <f>Tableau1[[#This Row],[Prix_Unit_TTC]]*Tableau1[[#This Row],[Qte_commande]]</f>
        <v>358.8</v>
      </c>
      <c r="Q560" s="1">
        <v>1</v>
      </c>
      <c r="R5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61" spans="1:18" ht="12.75" x14ac:dyDescent="0.2">
      <c r="A561" s="2">
        <v>43031</v>
      </c>
      <c r="B561" s="1" t="s">
        <v>877</v>
      </c>
      <c r="C561" s="1" t="s">
        <v>878</v>
      </c>
      <c r="F561" s="1" t="s">
        <v>1162</v>
      </c>
      <c r="G561" s="1" t="s">
        <v>4</v>
      </c>
      <c r="H561" s="1" t="s">
        <v>1296</v>
      </c>
      <c r="I561" s="1" t="s">
        <v>1274</v>
      </c>
      <c r="J561" s="109">
        <v>3</v>
      </c>
      <c r="K561" s="85">
        <f t="array" ref="K561">IFERROR(INDEX(Grille_Tarifs_Modulable!$B$2:$B$204,MATCH(Tableau1[[#This Row],[Designation]]&amp;Tableau1[[#This Row],[CL]],Grille_Tarifs_Modulable!$C$2:$C$204&amp;Grille_Tarifs_Modulable!$F$2:$F$204,0)),0)</f>
        <v>121</v>
      </c>
      <c r="L5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1" s="60">
        <f>IF(Tableau1[[#This Row],[Prix_Unit_HT]]=0,0,Tableau1[[#This Row],[Prix_Unit_HT]]+(Tableau1[[#This Row],[Prix_Unit_HT]]*VLOOKUP(Tableau1[[#This Row],[EAN]],Grille_Tarifs_Modulable!$B$10:$Q$204,16,FALSE)))</f>
        <v>358.8</v>
      </c>
      <c r="N561" s="1">
        <v>1</v>
      </c>
      <c r="O561" s="60">
        <f>Tableau1[[#This Row],[Prix_Unit_HT]]*Tableau1[[#This Row],[Qte_commande]]</f>
        <v>299</v>
      </c>
      <c r="P561" s="60">
        <f>Tableau1[[#This Row],[Prix_Unit_TTC]]*Tableau1[[#This Row],[Qte_commande]]</f>
        <v>358.8</v>
      </c>
      <c r="Q561" s="1">
        <v>1</v>
      </c>
      <c r="R5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62" spans="1:18" ht="12.75" x14ac:dyDescent="0.2">
      <c r="A562" s="2">
        <v>43033</v>
      </c>
      <c r="B562" s="1" t="s">
        <v>949</v>
      </c>
      <c r="C562" s="1" t="s">
        <v>225</v>
      </c>
      <c r="F562" s="1" t="s">
        <v>1245</v>
      </c>
      <c r="G562" s="1" t="s">
        <v>227</v>
      </c>
      <c r="H562" s="1" t="s">
        <v>1174</v>
      </c>
      <c r="I562" s="1" t="s">
        <v>1272</v>
      </c>
      <c r="J562" s="59">
        <v>70</v>
      </c>
      <c r="K562" s="85">
        <f t="array" ref="K562">IFERROR(INDEX(Grille_Tarifs_Modulable!$B$2:$B$204,MATCH(Tableau1[[#This Row],[Designation]]&amp;Tableau1[[#This Row],[CL]],Grille_Tarifs_Modulable!$C$2:$C$204&amp;Grille_Tarifs_Modulable!$F$2:$F$204,0)),0)</f>
        <v>4067700013859</v>
      </c>
      <c r="L5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2" s="1">
        <v>30</v>
      </c>
      <c r="O562" s="60">
        <f>Tableau1[[#This Row],[Prix_Unit_HT]]*Tableau1[[#This Row],[Qte_commande]]</f>
        <v>375.97690499999993</v>
      </c>
      <c r="P562" s="60">
        <f>Tableau1[[#This Row],[Prix_Unit_TTC]]*Tableau1[[#This Row],[Qte_commande]]</f>
        <v>451.17228599999993</v>
      </c>
      <c r="Q562" s="1">
        <v>30</v>
      </c>
      <c r="R5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563" spans="1:18" ht="12.75" x14ac:dyDescent="0.2">
      <c r="A563" s="2">
        <v>43033</v>
      </c>
      <c r="B563" s="1" t="s">
        <v>949</v>
      </c>
      <c r="C563" s="1" t="s">
        <v>225</v>
      </c>
      <c r="F563" s="1" t="s">
        <v>1245</v>
      </c>
      <c r="G563" s="1" t="s">
        <v>227</v>
      </c>
      <c r="H563" s="1" t="s">
        <v>1174</v>
      </c>
      <c r="I563" s="1" t="s">
        <v>1272</v>
      </c>
      <c r="J563" s="59">
        <v>70</v>
      </c>
      <c r="K563" s="85">
        <f t="array" ref="K563">IFERROR(INDEX(Grille_Tarifs_Modulable!$B$2:$B$204,MATCH(Tableau1[[#This Row],[Designation]]&amp;Tableau1[[#This Row],[CL]],Grille_Tarifs_Modulable!$C$2:$C$204&amp;Grille_Tarifs_Modulable!$F$2:$F$204,0)),0)</f>
        <v>4067700013859</v>
      </c>
      <c r="L5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3" s="1">
        <v>120</v>
      </c>
      <c r="O563" s="60">
        <f>Tableau1[[#This Row],[Prix_Unit_HT]]*Tableau1[[#This Row],[Qte_commande]]</f>
        <v>1503.9076199999997</v>
      </c>
      <c r="P563" s="60">
        <f>Tableau1[[#This Row],[Prix_Unit_TTC]]*Tableau1[[#This Row],[Qte_commande]]</f>
        <v>1804.6891439999997</v>
      </c>
      <c r="Q563" s="1">
        <v>120</v>
      </c>
      <c r="R5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564" spans="1:18" ht="12.75" x14ac:dyDescent="0.2">
      <c r="A564" s="2">
        <v>43038</v>
      </c>
      <c r="B564" s="1" t="s">
        <v>747</v>
      </c>
      <c r="C564" s="1" t="s">
        <v>229</v>
      </c>
      <c r="F564" s="1" t="s">
        <v>1245</v>
      </c>
      <c r="G564" s="1" t="s">
        <v>231</v>
      </c>
      <c r="H564" s="1" t="s">
        <v>1174</v>
      </c>
      <c r="I564" s="1" t="s">
        <v>1272</v>
      </c>
      <c r="J564" s="59">
        <v>70</v>
      </c>
      <c r="K564" s="85">
        <f t="array" ref="K564">IFERROR(INDEX(Grille_Tarifs_Modulable!$B$2:$B$204,MATCH(Tableau1[[#This Row],[Designation]]&amp;Tableau1[[#This Row],[CL]],Grille_Tarifs_Modulable!$C$2:$C$204&amp;Grille_Tarifs_Modulable!$F$2:$F$204,0)),0)</f>
        <v>4067700013859</v>
      </c>
      <c r="L5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4" s="1">
        <v>300</v>
      </c>
      <c r="O564" s="60">
        <f>Tableau1[[#This Row],[Prix_Unit_HT]]*Tableau1[[#This Row],[Qte_commande]]</f>
        <v>3759.7690499999994</v>
      </c>
      <c r="P564" s="60">
        <f>Tableau1[[#This Row],[Prix_Unit_TTC]]*Tableau1[[#This Row],[Qte_commande]]</f>
        <v>4511.7228599999999</v>
      </c>
      <c r="Q564" s="1">
        <v>300</v>
      </c>
      <c r="R5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565" spans="1:18" ht="12.75" x14ac:dyDescent="0.2">
      <c r="A565" s="2">
        <v>43042</v>
      </c>
      <c r="B565" s="1" t="s">
        <v>755</v>
      </c>
      <c r="C565" s="1" t="s">
        <v>64</v>
      </c>
      <c r="F565" s="1" t="s">
        <v>1245</v>
      </c>
      <c r="G565" s="1" t="s">
        <v>66</v>
      </c>
      <c r="H565" s="7" t="s">
        <v>1292</v>
      </c>
      <c r="I565" s="7" t="s">
        <v>1273</v>
      </c>
      <c r="J565" s="59">
        <v>20</v>
      </c>
      <c r="K565" s="85">
        <f t="array" ref="K565">IFERROR(INDEX(Grille_Tarifs_Modulable!$B$2:$B$204,MATCH(Tableau1[[#This Row],[Designation]]&amp;Tableau1[[#This Row],[CL]],Grille_Tarifs_Modulable!$C$2:$C$204&amp;Grille_Tarifs_Modulable!$F$2:$F$204,0)),0)</f>
        <v>4260310552941</v>
      </c>
      <c r="L5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5" s="1">
        <v>72</v>
      </c>
      <c r="O565" s="60">
        <f>Tableau1[[#This Row],[Prix_Unit_HT]]*Tableau1[[#This Row],[Qte_commande]]</f>
        <v>58.320000000000007</v>
      </c>
      <c r="P565" s="60">
        <f>Tableau1[[#This Row],[Prix_Unit_TTC]]*Tableau1[[#This Row],[Qte_commande]]</f>
        <v>61.5276</v>
      </c>
      <c r="Q565" s="1">
        <v>20.57</v>
      </c>
      <c r="R5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566" spans="1:18" ht="12.75" x14ac:dyDescent="0.2">
      <c r="A566" s="2">
        <v>43042</v>
      </c>
      <c r="B566" s="1" t="s">
        <v>755</v>
      </c>
      <c r="C566" s="1" t="s">
        <v>64</v>
      </c>
      <c r="F566" s="1" t="s">
        <v>1245</v>
      </c>
      <c r="G566" s="1" t="s">
        <v>66</v>
      </c>
      <c r="H566" s="7" t="s">
        <v>1294</v>
      </c>
      <c r="I566" s="7" t="s">
        <v>1273</v>
      </c>
      <c r="J566" s="59">
        <v>20</v>
      </c>
      <c r="K566" s="85">
        <f t="array" ref="K566">IFERROR(INDEX(Grille_Tarifs_Modulable!$B$2:$B$204,MATCH(Tableau1[[#This Row],[Designation]]&amp;Tableau1[[#This Row],[CL]],Grille_Tarifs_Modulable!$C$2:$C$204&amp;Grille_Tarifs_Modulable!$F$2:$F$204,0)),0)</f>
        <v>4260310553863</v>
      </c>
      <c r="L5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6" s="1">
        <v>120</v>
      </c>
      <c r="O566" s="60">
        <f>Tableau1[[#This Row],[Prix_Unit_HT]]*Tableau1[[#This Row],[Qte_commande]]</f>
        <v>97.2</v>
      </c>
      <c r="P566" s="60">
        <f>Tableau1[[#This Row],[Prix_Unit_TTC]]*Tableau1[[#This Row],[Qte_commande]]</f>
        <v>102.54600000000001</v>
      </c>
      <c r="Q566" s="1">
        <v>34.29</v>
      </c>
      <c r="R5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67" spans="1:18" ht="12.75" x14ac:dyDescent="0.2">
      <c r="A567" s="2">
        <v>43042</v>
      </c>
      <c r="B567" s="1" t="s">
        <v>755</v>
      </c>
      <c r="C567" s="1" t="s">
        <v>64</v>
      </c>
      <c r="F567" s="1" t="s">
        <v>1245</v>
      </c>
      <c r="G567" s="1" t="s">
        <v>66</v>
      </c>
      <c r="H567" s="7" t="s">
        <v>1287</v>
      </c>
      <c r="I567" s="7" t="s">
        <v>1272</v>
      </c>
      <c r="J567" s="59">
        <v>70</v>
      </c>
      <c r="K567" s="85">
        <f t="array" ref="K567">IFERROR(INDEX(Grille_Tarifs_Modulable!$B$2:$B$204,MATCH(Tableau1[[#This Row],[Designation]]&amp;Tableau1[[#This Row],[CL]],Grille_Tarifs_Modulable!$C$2:$C$204&amp;Grille_Tarifs_Modulable!$F$2:$F$204,0)),0)</f>
        <v>3257150107012</v>
      </c>
      <c r="L5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6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67" s="1">
        <v>6</v>
      </c>
      <c r="O567" s="60">
        <f>Tableau1[[#This Row],[Prix_Unit_HT]]*Tableau1[[#This Row],[Qte_commande]]</f>
        <v>178.97186399999998</v>
      </c>
      <c r="P567" s="60">
        <f>Tableau1[[#This Row],[Prix_Unit_TTC]]*Tableau1[[#This Row],[Qte_commande]]</f>
        <v>214.7662368</v>
      </c>
      <c r="Q567" s="1">
        <v>6</v>
      </c>
      <c r="R5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68" spans="1:18" ht="12.75" x14ac:dyDescent="0.2">
      <c r="A568" s="2">
        <v>43042</v>
      </c>
      <c r="B568" s="1" t="s">
        <v>755</v>
      </c>
      <c r="C568" s="1" t="s">
        <v>64</v>
      </c>
      <c r="F568" s="1" t="s">
        <v>1245</v>
      </c>
      <c r="G568" s="1" t="s">
        <v>66</v>
      </c>
      <c r="H568" s="1" t="s">
        <v>1289</v>
      </c>
      <c r="I568" s="1" t="s">
        <v>1273</v>
      </c>
      <c r="J568" s="59">
        <v>20</v>
      </c>
      <c r="K568" s="85">
        <f t="array" ref="K568">IFERROR(INDEX(Grille_Tarifs_Modulable!$B$2:$B$204,MATCH(Tableau1[[#This Row],[Designation]]&amp;Tableau1[[#This Row],[CL]],Grille_Tarifs_Modulable!$C$2:$C$204&amp;Grille_Tarifs_Modulable!$F$2:$F$204,0)),0)</f>
        <v>4260310553832</v>
      </c>
      <c r="L5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8" s="1">
        <v>120</v>
      </c>
      <c r="O568" s="60">
        <f>Tableau1[[#This Row],[Prix_Unit_HT]]*Tableau1[[#This Row],[Qte_commande]]</f>
        <v>97.2</v>
      </c>
      <c r="P568" s="60">
        <f>Tableau1[[#This Row],[Prix_Unit_TTC]]*Tableau1[[#This Row],[Qte_commande]]</f>
        <v>102.54600000000001</v>
      </c>
      <c r="Q568" s="1">
        <v>34.29</v>
      </c>
      <c r="R5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69" spans="1:18" ht="12.75" x14ac:dyDescent="0.2">
      <c r="A569" s="2">
        <v>43042</v>
      </c>
      <c r="B569" s="1" t="s">
        <v>755</v>
      </c>
      <c r="C569" s="1" t="s">
        <v>64</v>
      </c>
      <c r="F569" s="1" t="s">
        <v>1245</v>
      </c>
      <c r="G569" s="1" t="s">
        <v>66</v>
      </c>
      <c r="H569" s="1" t="s">
        <v>1174</v>
      </c>
      <c r="I569" s="1" t="s">
        <v>1272</v>
      </c>
      <c r="J569" s="59">
        <v>70</v>
      </c>
      <c r="K569" s="85">
        <f t="array" ref="K569">IFERROR(INDEX(Grille_Tarifs_Modulable!$B$2:$B$204,MATCH(Tableau1[[#This Row],[Designation]]&amp;Tableau1[[#This Row],[CL]],Grille_Tarifs_Modulable!$C$2:$C$204&amp;Grille_Tarifs_Modulable!$F$2:$F$204,0)),0)</f>
        <v>4067700013859</v>
      </c>
      <c r="L5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9" s="1">
        <v>240</v>
      </c>
      <c r="O569" s="60">
        <f>Tableau1[[#This Row],[Prix_Unit_HT]]*Tableau1[[#This Row],[Qte_commande]]</f>
        <v>3007.8152399999994</v>
      </c>
      <c r="P569" s="60">
        <f>Tableau1[[#This Row],[Prix_Unit_TTC]]*Tableau1[[#This Row],[Qte_commande]]</f>
        <v>3609.3782879999994</v>
      </c>
      <c r="Q569" s="1">
        <v>240</v>
      </c>
      <c r="R5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570" spans="1:18" ht="12.75" x14ac:dyDescent="0.2">
      <c r="A570" s="2">
        <v>43042</v>
      </c>
      <c r="B570" s="1" t="s">
        <v>755</v>
      </c>
      <c r="C570" s="1" t="s">
        <v>64</v>
      </c>
      <c r="F570" s="1" t="s">
        <v>1245</v>
      </c>
      <c r="G570" s="1" t="s">
        <v>66</v>
      </c>
      <c r="H570" s="1" t="s">
        <v>1221</v>
      </c>
      <c r="I570" s="1" t="s">
        <v>1272</v>
      </c>
      <c r="J570" s="59">
        <v>50</v>
      </c>
      <c r="K570" s="85">
        <f t="array" ref="K570">IFERROR(INDEX(Grille_Tarifs_Modulable!$B$2:$B$204,MATCH(Tableau1[[#This Row],[Designation]]&amp;Tableau1[[#This Row],[CL]],Grille_Tarifs_Modulable!$C$2:$C$204&amp;Grille_Tarifs_Modulable!$F$2:$F$204,0)),0)</f>
        <v>4260270192645</v>
      </c>
      <c r="L5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7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70" s="1">
        <v>12</v>
      </c>
      <c r="O570" s="60">
        <f>Tableau1[[#This Row],[Prix_Unit_HT]]*Tableau1[[#This Row],[Qte_commande]]</f>
        <v>302.31007199999999</v>
      </c>
      <c r="P570" s="60">
        <f>Tableau1[[#This Row],[Prix_Unit_TTC]]*Tableau1[[#This Row],[Qte_commande]]</f>
        <v>362.77208640000003</v>
      </c>
      <c r="Q570" s="1">
        <v>8.57</v>
      </c>
      <c r="R5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571" spans="1:18" ht="12.75" x14ac:dyDescent="0.2">
      <c r="A571" s="2">
        <v>43042</v>
      </c>
      <c r="B571" s="1" t="s">
        <v>755</v>
      </c>
      <c r="C571" s="1" t="s">
        <v>64</v>
      </c>
      <c r="F571" s="1" t="s">
        <v>1245</v>
      </c>
      <c r="G571" s="1" t="s">
        <v>66</v>
      </c>
      <c r="H571" s="1" t="s">
        <v>1215</v>
      </c>
      <c r="I571" s="1" t="s">
        <v>1272</v>
      </c>
      <c r="J571" s="59">
        <v>70</v>
      </c>
      <c r="K571" s="85">
        <f t="array" ref="K571">IFERROR(INDEX(Grille_Tarifs_Modulable!$B$2:$B$204,MATCH(Tableau1[[#This Row],[Designation]]&amp;Tableau1[[#This Row],[CL]],Grille_Tarifs_Modulable!$C$2:$C$204&amp;Grille_Tarifs_Modulable!$F$2:$F$204,0)),0)</f>
        <v>8500000917008</v>
      </c>
      <c r="L5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571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571" s="1">
        <v>6</v>
      </c>
      <c r="O571" s="60">
        <f>Tableau1[[#This Row],[Prix_Unit_HT]]*Tableau1[[#This Row],[Qte_commande]]</f>
        <v>66.169270800000007</v>
      </c>
      <c r="P571" s="60">
        <f>Tableau1[[#This Row],[Prix_Unit_TTC]]*Tableau1[[#This Row],[Qte_commande]]</f>
        <v>79.403124960000014</v>
      </c>
      <c r="Q571" s="1">
        <v>6</v>
      </c>
      <c r="R5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72" spans="1:18" ht="12.75" x14ac:dyDescent="0.2">
      <c r="A572" s="2">
        <v>43042</v>
      </c>
      <c r="B572" s="1" t="s">
        <v>755</v>
      </c>
      <c r="C572" s="1" t="s">
        <v>64</v>
      </c>
      <c r="F572" s="1" t="s">
        <v>1245</v>
      </c>
      <c r="G572" s="1" t="s">
        <v>66</v>
      </c>
      <c r="H572" s="1" t="s">
        <v>1293</v>
      </c>
      <c r="I572" s="1" t="s">
        <v>1273</v>
      </c>
      <c r="J572" s="59">
        <v>20</v>
      </c>
      <c r="K572" s="85">
        <f t="array" ref="K572">IFERROR(INDEX(Grille_Tarifs_Modulable!$B$2:$B$204,MATCH(Tableau1[[#This Row],[Designation]]&amp;Tableau1[[#This Row],[CL]],Grille_Tarifs_Modulable!$C$2:$C$204&amp;Grille_Tarifs_Modulable!$F$2:$F$204,0)),0)</f>
        <v>4260310553849</v>
      </c>
      <c r="L5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2" s="1">
        <v>120</v>
      </c>
      <c r="O572" s="60">
        <f>Tableau1[[#This Row],[Prix_Unit_HT]]*Tableau1[[#This Row],[Qte_commande]]</f>
        <v>97.2</v>
      </c>
      <c r="P572" s="60">
        <f>Tableau1[[#This Row],[Prix_Unit_TTC]]*Tableau1[[#This Row],[Qte_commande]]</f>
        <v>102.54600000000001</v>
      </c>
      <c r="Q572" s="1">
        <v>34.29</v>
      </c>
      <c r="R5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573" spans="1:18" ht="12.75" x14ac:dyDescent="0.2">
      <c r="A573" s="2">
        <v>43042</v>
      </c>
      <c r="B573" s="1" t="s">
        <v>755</v>
      </c>
      <c r="C573" s="1" t="s">
        <v>64</v>
      </c>
      <c r="F573" s="1" t="s">
        <v>1245</v>
      </c>
      <c r="G573" s="1" t="s">
        <v>66</v>
      </c>
      <c r="H573" s="1" t="s">
        <v>1288</v>
      </c>
      <c r="I573" s="1" t="s">
        <v>1273</v>
      </c>
      <c r="J573" s="59">
        <v>20</v>
      </c>
      <c r="K573" s="85">
        <f t="array" ref="K573">IFERROR(INDEX(Grille_Tarifs_Modulable!$B$2:$B$204,MATCH(Tableau1[[#This Row],[Designation]]&amp;Tableau1[[#This Row],[CL]],Grille_Tarifs_Modulable!$C$2:$C$204&amp;Grille_Tarifs_Modulable!$F$2:$F$204,0)),0)</f>
        <v>4260310553818</v>
      </c>
      <c r="L5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3" s="1">
        <v>144</v>
      </c>
      <c r="O573" s="60">
        <f>Tableau1[[#This Row],[Prix_Unit_HT]]*Tableau1[[#This Row],[Qte_commande]]</f>
        <v>116.64000000000001</v>
      </c>
      <c r="P573" s="60">
        <f>Tableau1[[#This Row],[Prix_Unit_TTC]]*Tableau1[[#This Row],[Qte_commande]]</f>
        <v>123.0552</v>
      </c>
      <c r="Q573" s="1">
        <v>41.14</v>
      </c>
      <c r="R5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574" spans="1:18" ht="12.75" x14ac:dyDescent="0.2">
      <c r="A574" s="2">
        <v>43042</v>
      </c>
      <c r="B574" s="1" t="s">
        <v>755</v>
      </c>
      <c r="C574" s="1" t="s">
        <v>64</v>
      </c>
      <c r="F574" s="1" t="s">
        <v>1245</v>
      </c>
      <c r="G574" s="1" t="s">
        <v>66</v>
      </c>
      <c r="H574" s="1" t="s">
        <v>923</v>
      </c>
      <c r="I574" s="1" t="s">
        <v>1272</v>
      </c>
      <c r="J574" s="59">
        <v>70</v>
      </c>
      <c r="K574" s="85">
        <f t="array" ref="K574">IFERROR(INDEX(Grille_Tarifs_Modulable!$B$2:$B$204,MATCH(Tableau1[[#This Row],[Designation]]&amp;Tableau1[[#This Row],[CL]],Grille_Tarifs_Modulable!$C$2:$C$204&amp;Grille_Tarifs_Modulable!$F$2:$F$204,0)),0)</f>
        <v>0</v>
      </c>
      <c r="L5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4" s="60">
        <f>IF(Tableau1[[#This Row],[Prix_Unit_HT]]=0,0,Tableau1[[#This Row],[Prix_Unit_HT]]+(Tableau1[[#This Row],[Prix_Unit_HT]]*VLOOKUP(Tableau1[[#This Row],[EAN]],Grille_Tarifs_Modulable!$B$10:$Q$204,16,FALSE)))</f>
        <v>0</v>
      </c>
      <c r="N574" s="1">
        <v>6</v>
      </c>
      <c r="O574" s="60">
        <f>Tableau1[[#This Row],[Prix_Unit_HT]]*Tableau1[[#This Row],[Qte_commande]]</f>
        <v>0</v>
      </c>
      <c r="P574" s="60">
        <f>Tableau1[[#This Row],[Prix_Unit_TTC]]*Tableau1[[#This Row],[Qte_commande]]</f>
        <v>0</v>
      </c>
      <c r="Q574" s="1">
        <v>6</v>
      </c>
      <c r="R5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75" spans="1:18" ht="12.75" x14ac:dyDescent="0.2">
      <c r="A575" s="2">
        <v>43046</v>
      </c>
      <c r="B575" s="1" t="s">
        <v>885</v>
      </c>
      <c r="C575" s="1" t="s">
        <v>349</v>
      </c>
      <c r="F575" s="1" t="s">
        <v>1162</v>
      </c>
      <c r="G575" s="1" t="s">
        <v>30</v>
      </c>
      <c r="H575" s="1" t="s">
        <v>1296</v>
      </c>
      <c r="I575" s="1" t="s">
        <v>1274</v>
      </c>
      <c r="J575" s="109">
        <v>3</v>
      </c>
      <c r="K575" s="85">
        <f t="array" ref="K575">IFERROR(INDEX(Grille_Tarifs_Modulable!$B$2:$B$204,MATCH(Tableau1[[#This Row],[Designation]]&amp;Tableau1[[#This Row],[CL]],Grille_Tarifs_Modulable!$C$2:$C$204&amp;Grille_Tarifs_Modulable!$F$2:$F$204,0)),0)</f>
        <v>121</v>
      </c>
      <c r="L5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5" s="60">
        <f>IF(Tableau1[[#This Row],[Prix_Unit_HT]]=0,0,Tableau1[[#This Row],[Prix_Unit_HT]]+(Tableau1[[#This Row],[Prix_Unit_HT]]*VLOOKUP(Tableau1[[#This Row],[EAN]],Grille_Tarifs_Modulable!$B$10:$Q$204,16,FALSE)))</f>
        <v>358.8</v>
      </c>
      <c r="N575" s="1">
        <v>1</v>
      </c>
      <c r="O575" s="60">
        <f>Tableau1[[#This Row],[Prix_Unit_HT]]*Tableau1[[#This Row],[Qte_commande]]</f>
        <v>299</v>
      </c>
      <c r="P575" s="60">
        <f>Tableau1[[#This Row],[Prix_Unit_TTC]]*Tableau1[[#This Row],[Qte_commande]]</f>
        <v>358.8</v>
      </c>
      <c r="Q575" s="1">
        <v>1</v>
      </c>
      <c r="R5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76" spans="1:18" ht="12.75" x14ac:dyDescent="0.2">
      <c r="A576" s="2">
        <v>43046</v>
      </c>
      <c r="B576" s="1" t="s">
        <v>882</v>
      </c>
      <c r="C576" s="1" t="s">
        <v>883</v>
      </c>
      <c r="F576" s="1" t="s">
        <v>1162</v>
      </c>
      <c r="G576" s="1" t="s">
        <v>884</v>
      </c>
      <c r="H576" s="1" t="s">
        <v>1296</v>
      </c>
      <c r="I576" s="1" t="s">
        <v>1274</v>
      </c>
      <c r="J576" s="109">
        <v>3</v>
      </c>
      <c r="K576" s="85">
        <f t="array" ref="K576">IFERROR(INDEX(Grille_Tarifs_Modulable!$B$2:$B$204,MATCH(Tableau1[[#This Row],[Designation]]&amp;Tableau1[[#This Row],[CL]],Grille_Tarifs_Modulable!$C$2:$C$204&amp;Grille_Tarifs_Modulable!$F$2:$F$204,0)),0)</f>
        <v>121</v>
      </c>
      <c r="L5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6" s="60">
        <f>IF(Tableau1[[#This Row],[Prix_Unit_HT]]=0,0,Tableau1[[#This Row],[Prix_Unit_HT]]+(Tableau1[[#This Row],[Prix_Unit_HT]]*VLOOKUP(Tableau1[[#This Row],[EAN]],Grille_Tarifs_Modulable!$B$10:$Q$204,16,FALSE)))</f>
        <v>358.8</v>
      </c>
      <c r="N576" s="1">
        <v>1</v>
      </c>
      <c r="O576" s="60">
        <f>Tableau1[[#This Row],[Prix_Unit_HT]]*Tableau1[[#This Row],[Qte_commande]]</f>
        <v>299</v>
      </c>
      <c r="P576" s="60">
        <f>Tableau1[[#This Row],[Prix_Unit_TTC]]*Tableau1[[#This Row],[Qte_commande]]</f>
        <v>358.8</v>
      </c>
      <c r="Q576" s="1">
        <v>1</v>
      </c>
      <c r="R5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77" spans="1:18" ht="14.65" customHeight="1" x14ac:dyDescent="0.2">
      <c r="A577" s="2">
        <v>43047</v>
      </c>
      <c r="B577" s="1" t="s">
        <v>921</v>
      </c>
      <c r="C577" s="1" t="s">
        <v>142</v>
      </c>
      <c r="F577" s="1" t="s">
        <v>1245</v>
      </c>
      <c r="G577" s="1" t="s">
        <v>144</v>
      </c>
      <c r="H577" s="1" t="s">
        <v>1174</v>
      </c>
      <c r="I577" s="1" t="s">
        <v>1272</v>
      </c>
      <c r="J577" s="59">
        <v>70</v>
      </c>
      <c r="K577" s="85">
        <f t="array" ref="K577">IFERROR(INDEX(Grille_Tarifs_Modulable!$B$2:$B$204,MATCH(Tableau1[[#This Row],[Designation]]&amp;Tableau1[[#This Row],[CL]],Grille_Tarifs_Modulable!$C$2:$C$204&amp;Grille_Tarifs_Modulable!$F$2:$F$204,0)),0)</f>
        <v>4067700013859</v>
      </c>
      <c r="L5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7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77" s="1">
        <v>600</v>
      </c>
      <c r="O577" s="60">
        <f>Tableau1[[#This Row],[Prix_Unit_HT]]*Tableau1[[#This Row],[Qte_commande]]</f>
        <v>7519.5380999999988</v>
      </c>
      <c r="P577" s="60">
        <f>Tableau1[[#This Row],[Prix_Unit_TTC]]*Tableau1[[#This Row],[Qte_commande]]</f>
        <v>9023.4457199999997</v>
      </c>
      <c r="Q577" s="1">
        <v>600</v>
      </c>
      <c r="R5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600</v>
      </c>
    </row>
    <row r="578" spans="1:18" ht="14.65" customHeight="1" x14ac:dyDescent="0.2">
      <c r="A578" s="2">
        <v>43047</v>
      </c>
      <c r="B578" s="1" t="s">
        <v>921</v>
      </c>
      <c r="C578" s="1" t="s">
        <v>142</v>
      </c>
      <c r="F578" s="1" t="s">
        <v>1245</v>
      </c>
      <c r="G578" s="1" t="s">
        <v>144</v>
      </c>
      <c r="H578" s="1" t="s">
        <v>922</v>
      </c>
      <c r="J578" s="60" t="s">
        <v>5</v>
      </c>
      <c r="K578" s="85">
        <f t="array" ref="K578">IFERROR(INDEX(Grille_Tarifs_Modulable!$B$2:$B$204,MATCH(Tableau1[[#This Row],[Designation]]&amp;Tableau1[[#This Row],[CL]],Grille_Tarifs_Modulable!$C$2:$C$204&amp;Grille_Tarifs_Modulable!$F$2:$F$204,0)),0)</f>
        <v>0</v>
      </c>
      <c r="L5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8" s="60">
        <f>IF(Tableau1[[#This Row],[Prix_Unit_HT]]=0,0,Tableau1[[#This Row],[Prix_Unit_HT]]+(Tableau1[[#This Row],[Prix_Unit_HT]]*VLOOKUP(Tableau1[[#This Row],[EAN]],Grille_Tarifs_Modulable!$B$10:$Q$204,16,FALSE)))</f>
        <v>0</v>
      </c>
      <c r="N578" s="1">
        <v>1200</v>
      </c>
      <c r="O578" s="60">
        <f>Tableau1[[#This Row],[Prix_Unit_HT]]*Tableau1[[#This Row],[Qte_commande]]</f>
        <v>0</v>
      </c>
      <c r="P578" s="60">
        <f>Tableau1[[#This Row],[Prix_Unit_TTC]]*Tableau1[[#This Row],[Qte_commande]]</f>
        <v>0</v>
      </c>
      <c r="Q578" s="1">
        <v>1200</v>
      </c>
      <c r="R578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579" spans="1:18" ht="14.65" customHeight="1" x14ac:dyDescent="0.2">
      <c r="A579" s="2">
        <v>43049</v>
      </c>
      <c r="B579" s="1" t="s">
        <v>924</v>
      </c>
      <c r="C579" s="1" t="s">
        <v>641</v>
      </c>
      <c r="F579" s="1" t="s">
        <v>1162</v>
      </c>
      <c r="G579" s="1" t="s">
        <v>476</v>
      </c>
      <c r="H579" s="7" t="s">
        <v>1291</v>
      </c>
      <c r="I579" s="7" t="s">
        <v>1273</v>
      </c>
      <c r="J579" s="59">
        <v>20</v>
      </c>
      <c r="K579" s="85">
        <f t="array" ref="K579">IFERROR(INDEX(Grille_Tarifs_Modulable!$B$2:$B$204,MATCH(Tableau1[[#This Row],[Designation]]&amp;Tableau1[[#This Row],[CL]],Grille_Tarifs_Modulable!$C$2:$C$204&amp;Grille_Tarifs_Modulable!$F$2:$F$204,0)),0)</f>
        <v>4260310550305</v>
      </c>
      <c r="L5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7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79" s="1">
        <v>24</v>
      </c>
      <c r="O579" s="60">
        <f>Tableau1[[#This Row],[Prix_Unit_HT]]*Tableau1[[#This Row],[Qte_commande]]</f>
        <v>21.36</v>
      </c>
      <c r="P579" s="60">
        <f>Tableau1[[#This Row],[Prix_Unit_TTC]]*Tableau1[[#This Row],[Qte_commande]]</f>
        <v>22.534800000000001</v>
      </c>
      <c r="Q579" s="1">
        <v>6.86</v>
      </c>
      <c r="R5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80" spans="1:18" ht="14.65" customHeight="1" x14ac:dyDescent="0.2">
      <c r="A580" s="2">
        <v>43049</v>
      </c>
      <c r="B580" s="1" t="s">
        <v>924</v>
      </c>
      <c r="C580" s="1" t="s">
        <v>641</v>
      </c>
      <c r="F580" s="1" t="s">
        <v>1162</v>
      </c>
      <c r="G580" s="1" t="s">
        <v>476</v>
      </c>
      <c r="H580" s="7" t="s">
        <v>1292</v>
      </c>
      <c r="I580" s="7" t="s">
        <v>1273</v>
      </c>
      <c r="J580" s="59">
        <v>20</v>
      </c>
      <c r="K580" s="85">
        <f t="array" ref="K580">IFERROR(INDEX(Grille_Tarifs_Modulable!$B$2:$B$204,MATCH(Tableau1[[#This Row],[Designation]]&amp;Tableau1[[#This Row],[CL]],Grille_Tarifs_Modulable!$C$2:$C$204&amp;Grille_Tarifs_Modulable!$F$2:$F$204,0)),0)</f>
        <v>4260310552941</v>
      </c>
      <c r="L5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0" s="1">
        <v>24</v>
      </c>
      <c r="O580" s="60">
        <f>Tableau1[[#This Row],[Prix_Unit_HT]]*Tableau1[[#This Row],[Qte_commande]]</f>
        <v>21.36</v>
      </c>
      <c r="P580" s="60">
        <f>Tableau1[[#This Row],[Prix_Unit_TTC]]*Tableau1[[#This Row],[Qte_commande]]</f>
        <v>22.534800000000001</v>
      </c>
      <c r="Q580" s="1">
        <v>6.86</v>
      </c>
      <c r="R5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81" spans="1:18" ht="14.65" customHeight="1" x14ac:dyDescent="0.2">
      <c r="A581" s="2">
        <v>43049</v>
      </c>
      <c r="B581" s="1" t="s">
        <v>924</v>
      </c>
      <c r="C581" s="1" t="s">
        <v>641</v>
      </c>
      <c r="F581" s="1" t="s">
        <v>1162</v>
      </c>
      <c r="G581" s="1" t="s">
        <v>476</v>
      </c>
      <c r="H581" s="7" t="s">
        <v>1294</v>
      </c>
      <c r="I581" s="7" t="s">
        <v>1273</v>
      </c>
      <c r="J581" s="59">
        <v>20</v>
      </c>
      <c r="K581" s="85">
        <f t="array" ref="K581">IFERROR(INDEX(Grille_Tarifs_Modulable!$B$2:$B$204,MATCH(Tableau1[[#This Row],[Designation]]&amp;Tableau1[[#This Row],[CL]],Grille_Tarifs_Modulable!$C$2:$C$204&amp;Grille_Tarifs_Modulable!$F$2:$F$204,0)),0)</f>
        <v>4260310553863</v>
      </c>
      <c r="L5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1" s="1">
        <v>24</v>
      </c>
      <c r="O581" s="60">
        <f>Tableau1[[#This Row],[Prix_Unit_HT]]*Tableau1[[#This Row],[Qte_commande]]</f>
        <v>21.36</v>
      </c>
      <c r="P581" s="60">
        <f>Tableau1[[#This Row],[Prix_Unit_TTC]]*Tableau1[[#This Row],[Qte_commande]]</f>
        <v>22.534800000000001</v>
      </c>
      <c r="Q581" s="1">
        <v>6.86</v>
      </c>
      <c r="R5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582" spans="1:18" ht="14.65" customHeight="1" x14ac:dyDescent="0.2">
      <c r="A582" s="2">
        <v>43049</v>
      </c>
      <c r="B582" s="1" t="s">
        <v>924</v>
      </c>
      <c r="C582" s="1" t="s">
        <v>641</v>
      </c>
      <c r="F582" s="1" t="s">
        <v>1162</v>
      </c>
      <c r="G582" s="1" t="s">
        <v>476</v>
      </c>
      <c r="H582" s="1" t="s">
        <v>1221</v>
      </c>
      <c r="I582" s="1" t="s">
        <v>1272</v>
      </c>
      <c r="J582" s="59">
        <v>50</v>
      </c>
      <c r="K582" s="85">
        <f t="array" ref="K582">IFERROR(INDEX(Grille_Tarifs_Modulable!$B$2:$B$204,MATCH(Tableau1[[#This Row],[Designation]]&amp;Tableau1[[#This Row],[CL]],Grille_Tarifs_Modulable!$C$2:$C$204&amp;Grille_Tarifs_Modulable!$F$2:$F$204,0)),0)</f>
        <v>4260270192645</v>
      </c>
      <c r="L5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58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582" s="1">
        <v>6</v>
      </c>
      <c r="O582" s="60">
        <f>Tableau1[[#This Row],[Prix_Unit_HT]]*Tableau1[[#This Row],[Qte_commande]]</f>
        <v>168.31503600000002</v>
      </c>
      <c r="P582" s="60">
        <f>Tableau1[[#This Row],[Prix_Unit_TTC]]*Tableau1[[#This Row],[Qte_commande]]</f>
        <v>201.9780432</v>
      </c>
      <c r="Q582" s="1">
        <v>4.29</v>
      </c>
      <c r="R5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583" spans="1:18" ht="14.65" customHeight="1" x14ac:dyDescent="0.2">
      <c r="A583" s="2">
        <v>43049</v>
      </c>
      <c r="B583" s="1" t="s">
        <v>924</v>
      </c>
      <c r="C583" s="1" t="s">
        <v>641</v>
      </c>
      <c r="F583" s="1" t="s">
        <v>1162</v>
      </c>
      <c r="G583" s="1" t="s">
        <v>476</v>
      </c>
      <c r="H583" s="1" t="s">
        <v>1293</v>
      </c>
      <c r="I583" s="1" t="s">
        <v>1273</v>
      </c>
      <c r="J583" s="59">
        <v>20</v>
      </c>
      <c r="K583" s="85">
        <f t="array" ref="K583">IFERROR(INDEX(Grille_Tarifs_Modulable!$B$2:$B$204,MATCH(Tableau1[[#This Row],[Designation]]&amp;Tableau1[[#This Row],[CL]],Grille_Tarifs_Modulable!$C$2:$C$204&amp;Grille_Tarifs_Modulable!$F$2:$F$204,0)),0)</f>
        <v>4260310553849</v>
      </c>
      <c r="L5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3" s="1">
        <v>48</v>
      </c>
      <c r="O583" s="60">
        <f>Tableau1[[#This Row],[Prix_Unit_HT]]*Tableau1[[#This Row],[Qte_commande]]</f>
        <v>42.72</v>
      </c>
      <c r="P583" s="60">
        <f>Tableau1[[#This Row],[Prix_Unit_TTC]]*Tableau1[[#This Row],[Qte_commande]]</f>
        <v>45.069600000000001</v>
      </c>
      <c r="Q583" s="1">
        <v>13.71</v>
      </c>
      <c r="R5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84" spans="1:18" ht="14.65" customHeight="1" x14ac:dyDescent="0.2">
      <c r="A584" s="2">
        <v>43049</v>
      </c>
      <c r="B584" s="1" t="s">
        <v>924</v>
      </c>
      <c r="C584" s="1" t="s">
        <v>641</v>
      </c>
      <c r="F584" s="1" t="s">
        <v>1162</v>
      </c>
      <c r="G584" s="1" t="s">
        <v>476</v>
      </c>
      <c r="H584" s="1" t="s">
        <v>1288</v>
      </c>
      <c r="I584" s="1" t="s">
        <v>1273</v>
      </c>
      <c r="J584" s="59">
        <v>20</v>
      </c>
      <c r="K584" s="85">
        <f t="array" ref="K584">IFERROR(INDEX(Grille_Tarifs_Modulable!$B$2:$B$204,MATCH(Tableau1[[#This Row],[Designation]]&amp;Tableau1[[#This Row],[CL]],Grille_Tarifs_Modulable!$C$2:$C$204&amp;Grille_Tarifs_Modulable!$F$2:$F$204,0)),0)</f>
        <v>4260310553818</v>
      </c>
      <c r="L5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4" s="1">
        <v>48</v>
      </c>
      <c r="O584" s="60">
        <f>Tableau1[[#This Row],[Prix_Unit_HT]]*Tableau1[[#This Row],[Qte_commande]]</f>
        <v>42.72</v>
      </c>
      <c r="P584" s="60">
        <f>Tableau1[[#This Row],[Prix_Unit_TTC]]*Tableau1[[#This Row],[Qte_commande]]</f>
        <v>45.069600000000001</v>
      </c>
      <c r="Q584" s="1">
        <v>13.71</v>
      </c>
      <c r="R5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85" spans="1:18" ht="14.65" customHeight="1" x14ac:dyDescent="0.2">
      <c r="A585" s="2">
        <v>43055</v>
      </c>
      <c r="B585" s="1" t="s">
        <v>776</v>
      </c>
      <c r="C585" s="1" t="s">
        <v>94</v>
      </c>
      <c r="F585" s="1" t="s">
        <v>1245</v>
      </c>
      <c r="G585" s="1" t="s">
        <v>96</v>
      </c>
      <c r="H585" s="7" t="s">
        <v>1294</v>
      </c>
      <c r="I585" s="7" t="s">
        <v>1273</v>
      </c>
      <c r="J585" s="59">
        <v>20</v>
      </c>
      <c r="K585" s="85">
        <f t="array" ref="K585">IFERROR(INDEX(Grille_Tarifs_Modulable!$B$2:$B$204,MATCH(Tableau1[[#This Row],[Designation]]&amp;Tableau1[[#This Row],[CL]],Grille_Tarifs_Modulable!$C$2:$C$204&amp;Grille_Tarifs_Modulable!$F$2:$F$204,0)),0)</f>
        <v>4260310553863</v>
      </c>
      <c r="L5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8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85" s="1">
        <v>48</v>
      </c>
      <c r="O585" s="60">
        <f>Tableau1[[#This Row],[Prix_Unit_HT]]*Tableau1[[#This Row],[Qte_commande]]</f>
        <v>38.880000000000003</v>
      </c>
      <c r="P585" s="60">
        <f>Tableau1[[#This Row],[Prix_Unit_TTC]]*Tableau1[[#This Row],[Qte_commande]]</f>
        <v>41.0184</v>
      </c>
      <c r="Q585" s="1">
        <v>13.71</v>
      </c>
      <c r="R5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586" spans="1:18" ht="14.65" customHeight="1" x14ac:dyDescent="0.2">
      <c r="A586" s="2">
        <v>43055</v>
      </c>
      <c r="B586" s="1" t="s">
        <v>776</v>
      </c>
      <c r="C586" s="1" t="s">
        <v>94</v>
      </c>
      <c r="F586" s="1" t="s">
        <v>1245</v>
      </c>
      <c r="G586" s="1" t="s">
        <v>96</v>
      </c>
      <c r="H586" s="1" t="s">
        <v>1174</v>
      </c>
      <c r="I586" s="1" t="s">
        <v>1272</v>
      </c>
      <c r="J586" s="59">
        <v>70</v>
      </c>
      <c r="K586" s="85">
        <f t="array" ref="K586">IFERROR(INDEX(Grille_Tarifs_Modulable!$B$2:$B$204,MATCH(Tableau1[[#This Row],[Designation]]&amp;Tableau1[[#This Row],[CL]],Grille_Tarifs_Modulable!$C$2:$C$204&amp;Grille_Tarifs_Modulable!$F$2:$F$204,0)),0)</f>
        <v>4067700013859</v>
      </c>
      <c r="L5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8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86" s="1">
        <v>12</v>
      </c>
      <c r="O586" s="60">
        <f>Tableau1[[#This Row],[Prix_Unit_HT]]*Tableau1[[#This Row],[Qte_commande]]</f>
        <v>150.390762</v>
      </c>
      <c r="P586" s="60">
        <f>Tableau1[[#This Row],[Prix_Unit_TTC]]*Tableau1[[#This Row],[Qte_commande]]</f>
        <v>180.46891439999999</v>
      </c>
      <c r="Q586" s="1">
        <v>12</v>
      </c>
      <c r="R5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87" spans="1:18" ht="14.65" customHeight="1" x14ac:dyDescent="0.2">
      <c r="A587" s="2">
        <v>43055</v>
      </c>
      <c r="B587" s="1" t="s">
        <v>776</v>
      </c>
      <c r="C587" s="1" t="s">
        <v>94</v>
      </c>
      <c r="F587" s="1" t="s">
        <v>1245</v>
      </c>
      <c r="G587" s="1" t="s">
        <v>96</v>
      </c>
      <c r="H587" s="1" t="s">
        <v>1174</v>
      </c>
      <c r="I587" s="1" t="s">
        <v>1272</v>
      </c>
      <c r="J587" s="59">
        <v>100</v>
      </c>
      <c r="K587" s="85">
        <f t="array" ref="K587">IFERROR(INDEX(Grille_Tarifs_Modulable!$B$2:$B$204,MATCH(Tableau1[[#This Row],[Designation]]&amp;Tableau1[[#This Row],[CL]],Grille_Tarifs_Modulable!$C$2:$C$204&amp;Grille_Tarifs_Modulable!$F$2:$F$204,0)),0)</f>
        <v>4067700013842</v>
      </c>
      <c r="L5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8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87" s="1">
        <v>12</v>
      </c>
      <c r="O587" s="60">
        <f>Tableau1[[#This Row],[Prix_Unit_HT]]*Tableau1[[#This Row],[Qte_commande]]</f>
        <v>205.20965999999999</v>
      </c>
      <c r="P587" s="60">
        <f>Tableau1[[#This Row],[Prix_Unit_TTC]]*Tableau1[[#This Row],[Qte_commande]]</f>
        <v>246.25159199999996</v>
      </c>
      <c r="Q587" s="1">
        <v>17.14</v>
      </c>
      <c r="R5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588" spans="1:18" ht="14.65" customHeight="1" x14ac:dyDescent="0.2">
      <c r="A588" s="2">
        <v>43055</v>
      </c>
      <c r="B588" s="1" t="s">
        <v>776</v>
      </c>
      <c r="C588" s="1" t="s">
        <v>94</v>
      </c>
      <c r="F588" s="1" t="s">
        <v>1245</v>
      </c>
      <c r="G588" s="1" t="s">
        <v>96</v>
      </c>
      <c r="H588" s="1" t="s">
        <v>1295</v>
      </c>
      <c r="I588" s="1" t="s">
        <v>1273</v>
      </c>
      <c r="J588" s="59">
        <v>50</v>
      </c>
      <c r="K588" s="85">
        <f t="array" ref="K588">IFERROR(INDEX(Grille_Tarifs_Modulable!$B$2:$B$204,MATCH(Tableau1[[#This Row],[Designation]]&amp;Tableau1[[#This Row],[CL]],Grille_Tarifs_Modulable!$C$2:$C$204&amp;Grille_Tarifs_Modulable!$F$2:$F$204,0)),0)</f>
        <v>4260310553382</v>
      </c>
      <c r="L5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88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88" s="1">
        <v>200</v>
      </c>
      <c r="O588" s="60">
        <f>Tableau1[[#This Row],[Prix_Unit_HT]]*Tableau1[[#This Row],[Qte_commande]]</f>
        <v>200</v>
      </c>
      <c r="P588" s="60">
        <f>Tableau1[[#This Row],[Prix_Unit_TTC]]*Tableau1[[#This Row],[Qte_commande]]</f>
        <v>211</v>
      </c>
      <c r="Q588" s="1">
        <v>142.86000000000001</v>
      </c>
      <c r="R5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589" spans="1:18" ht="14.65" customHeight="1" x14ac:dyDescent="0.2">
      <c r="A589" s="2">
        <v>43055</v>
      </c>
      <c r="B589" s="1" t="s">
        <v>776</v>
      </c>
      <c r="C589" s="1" t="s">
        <v>94</v>
      </c>
      <c r="F589" s="1" t="s">
        <v>1245</v>
      </c>
      <c r="G589" s="1" t="s">
        <v>96</v>
      </c>
      <c r="H589" s="1" t="s">
        <v>1243</v>
      </c>
      <c r="I589" s="1" t="s">
        <v>1272</v>
      </c>
      <c r="J589" s="59">
        <v>70</v>
      </c>
      <c r="K589" s="85">
        <f t="array" ref="K589">IFERROR(INDEX(Grille_Tarifs_Modulable!$B$2:$B$204,MATCH(Tableau1[[#This Row],[Designation]]&amp;Tableau1[[#This Row],[CL]],Grille_Tarifs_Modulable!$C$2:$C$204&amp;Grille_Tarifs_Modulable!$F$2:$F$204,0)),0)</f>
        <v>3257150688009</v>
      </c>
      <c r="L5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89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89" s="1">
        <v>12</v>
      </c>
      <c r="O589" s="60">
        <f>Tableau1[[#This Row],[Prix_Unit_HT]]*Tableau1[[#This Row],[Qte_commande]]</f>
        <v>150.68298239999999</v>
      </c>
      <c r="P589" s="60">
        <f>Tableau1[[#This Row],[Prix_Unit_TTC]]*Tableau1[[#This Row],[Qte_commande]]</f>
        <v>180.81957887999999</v>
      </c>
      <c r="Q589" s="1">
        <v>12</v>
      </c>
      <c r="R5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590" spans="1:18" ht="14.65" customHeight="1" x14ac:dyDescent="0.2">
      <c r="A590" s="2">
        <v>43055</v>
      </c>
      <c r="B590" s="1" t="s">
        <v>776</v>
      </c>
      <c r="C590" s="1" t="s">
        <v>94</v>
      </c>
      <c r="F590" s="1" t="s">
        <v>1245</v>
      </c>
      <c r="G590" s="1" t="s">
        <v>96</v>
      </c>
      <c r="H590" s="1" t="s">
        <v>1288</v>
      </c>
      <c r="I590" s="1" t="s">
        <v>1273</v>
      </c>
      <c r="J590" s="59">
        <v>20</v>
      </c>
      <c r="K590" s="85">
        <f t="array" ref="K590">IFERROR(INDEX(Grille_Tarifs_Modulable!$B$2:$B$204,MATCH(Tableau1[[#This Row],[Designation]]&amp;Tableau1[[#This Row],[CL]],Grille_Tarifs_Modulable!$C$2:$C$204&amp;Grille_Tarifs_Modulable!$F$2:$F$204,0)),0)</f>
        <v>4260310553818</v>
      </c>
      <c r="L5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9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90" s="1">
        <v>96</v>
      </c>
      <c r="O590" s="60">
        <f>Tableau1[[#This Row],[Prix_Unit_HT]]*Tableau1[[#This Row],[Qte_commande]]</f>
        <v>77.760000000000005</v>
      </c>
      <c r="P590" s="60">
        <f>Tableau1[[#This Row],[Prix_Unit_TTC]]*Tableau1[[#This Row],[Qte_commande]]</f>
        <v>82.036799999999999</v>
      </c>
      <c r="Q590" s="1">
        <v>27.43</v>
      </c>
      <c r="R5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591" spans="1:18" ht="14.65" customHeight="1" x14ac:dyDescent="0.2">
      <c r="A591" s="2">
        <v>43056</v>
      </c>
      <c r="B591" s="1" t="s">
        <v>950</v>
      </c>
      <c r="C591" s="1" t="s">
        <v>225</v>
      </c>
      <c r="F591" s="1" t="s">
        <v>1245</v>
      </c>
      <c r="G591" s="1" t="s">
        <v>227</v>
      </c>
      <c r="H591" s="1" t="s">
        <v>1174</v>
      </c>
      <c r="I591" s="1" t="s">
        <v>1272</v>
      </c>
      <c r="J591" s="59">
        <v>70</v>
      </c>
      <c r="K591" s="85">
        <f t="array" ref="K591">IFERROR(INDEX(Grille_Tarifs_Modulable!$B$2:$B$204,MATCH(Tableau1[[#This Row],[Designation]]&amp;Tableau1[[#This Row],[CL]],Grille_Tarifs_Modulable!$C$2:$C$204&amp;Grille_Tarifs_Modulable!$F$2:$F$204,0)),0)</f>
        <v>4067700013859</v>
      </c>
      <c r="L5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1" s="1">
        <v>18</v>
      </c>
      <c r="O591" s="60">
        <f>Tableau1[[#This Row],[Prix_Unit_HT]]*Tableau1[[#This Row],[Qte_commande]]</f>
        <v>225.58614299999996</v>
      </c>
      <c r="P591" s="60">
        <f>Tableau1[[#This Row],[Prix_Unit_TTC]]*Tableau1[[#This Row],[Qte_commande]]</f>
        <v>270.70337159999997</v>
      </c>
      <c r="Q591" s="1">
        <v>18</v>
      </c>
      <c r="R5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592" spans="1:18" ht="14.65" customHeight="1" x14ac:dyDescent="0.2">
      <c r="A592" s="2">
        <v>43056</v>
      </c>
      <c r="B592" s="1" t="s">
        <v>950</v>
      </c>
      <c r="C592" s="1" t="s">
        <v>225</v>
      </c>
      <c r="F592" s="1" t="s">
        <v>1245</v>
      </c>
      <c r="G592" s="1" t="s">
        <v>227</v>
      </c>
      <c r="H592" s="1" t="s">
        <v>1174</v>
      </c>
      <c r="I592" s="1" t="s">
        <v>1272</v>
      </c>
      <c r="J592" s="59">
        <v>70</v>
      </c>
      <c r="K592" s="85">
        <f t="array" ref="K592">IFERROR(INDEX(Grille_Tarifs_Modulable!$B$2:$B$204,MATCH(Tableau1[[#This Row],[Designation]]&amp;Tableau1[[#This Row],[CL]],Grille_Tarifs_Modulable!$C$2:$C$204&amp;Grille_Tarifs_Modulable!$F$2:$F$204,0)),0)</f>
        <v>4067700013859</v>
      </c>
      <c r="L5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2" s="1">
        <v>132</v>
      </c>
      <c r="O592" s="60">
        <f>Tableau1[[#This Row],[Prix_Unit_HT]]*Tableau1[[#This Row],[Qte_commande]]</f>
        <v>1654.2983819999997</v>
      </c>
      <c r="P592" s="60">
        <f>Tableau1[[#This Row],[Prix_Unit_TTC]]*Tableau1[[#This Row],[Qte_commande]]</f>
        <v>1985.1580583999998</v>
      </c>
      <c r="Q592" s="1">
        <v>132</v>
      </c>
      <c r="R5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132.00000000000003</v>
      </c>
    </row>
    <row r="593" spans="1:18" ht="14.65" customHeight="1" x14ac:dyDescent="0.2">
      <c r="A593" s="2">
        <v>43059</v>
      </c>
      <c r="B593" s="1" t="s">
        <v>728</v>
      </c>
      <c r="C593" s="1" t="s">
        <v>157</v>
      </c>
      <c r="F593" s="1" t="s">
        <v>1245</v>
      </c>
      <c r="G593" s="1" t="s">
        <v>159</v>
      </c>
      <c r="H593" s="1" t="s">
        <v>1242</v>
      </c>
      <c r="I593" s="7" t="s">
        <v>1272</v>
      </c>
      <c r="J593" s="59">
        <v>70</v>
      </c>
      <c r="K593" s="85">
        <f t="array" ref="K593">IFERROR(INDEX(Grille_Tarifs_Modulable!$B$2:$B$204,MATCH(Tableau1[[#This Row],[Designation]]&amp;Tableau1[[#This Row],[CL]],Grille_Tarifs_Modulable!$C$2:$C$204&amp;Grille_Tarifs_Modulable!$F$2:$F$204,0)),0)</f>
        <v>4055800060200</v>
      </c>
      <c r="L5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93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93" s="1">
        <v>6</v>
      </c>
      <c r="O593" s="60">
        <f>Tableau1[[#This Row],[Prix_Unit_HT]]*Tableau1[[#This Row],[Qte_commande]]</f>
        <v>104.45186400000001</v>
      </c>
      <c r="P593" s="60">
        <f>Tableau1[[#This Row],[Prix_Unit_TTC]]*Tableau1[[#This Row],[Qte_commande]]</f>
        <v>125.34223680000001</v>
      </c>
      <c r="Q593" s="1">
        <v>6</v>
      </c>
      <c r="R5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594" spans="1:18" ht="14.65" customHeight="1" x14ac:dyDescent="0.2">
      <c r="A594" s="2">
        <v>43059</v>
      </c>
      <c r="B594" s="1" t="s">
        <v>728</v>
      </c>
      <c r="C594" s="1" t="s">
        <v>157</v>
      </c>
      <c r="F594" s="1" t="s">
        <v>1245</v>
      </c>
      <c r="G594" s="1" t="s">
        <v>159</v>
      </c>
      <c r="H594" s="1" t="s">
        <v>1174</v>
      </c>
      <c r="I594" s="1" t="s">
        <v>1272</v>
      </c>
      <c r="J594" s="59">
        <v>100</v>
      </c>
      <c r="K594" s="85">
        <f t="array" ref="K594">IFERROR(INDEX(Grille_Tarifs_Modulable!$B$2:$B$204,MATCH(Tableau1[[#This Row],[Designation]]&amp;Tableau1[[#This Row],[CL]],Grille_Tarifs_Modulable!$C$2:$C$204&amp;Grille_Tarifs_Modulable!$F$2:$F$204,0)),0)</f>
        <v>4067700013842</v>
      </c>
      <c r="L5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9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94" s="1">
        <v>150</v>
      </c>
      <c r="O594" s="60">
        <f>Tableau1[[#This Row],[Prix_Unit_HT]]*Tableau1[[#This Row],[Qte_commande]]</f>
        <v>2565.1207499999996</v>
      </c>
      <c r="P594" s="60">
        <f>Tableau1[[#This Row],[Prix_Unit_TTC]]*Tableau1[[#This Row],[Qte_commande]]</f>
        <v>3078.1448999999998</v>
      </c>
      <c r="Q594" s="1">
        <v>214.29</v>
      </c>
      <c r="R5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595" spans="1:18" ht="14.65" customHeight="1" x14ac:dyDescent="0.2">
      <c r="A595" s="2">
        <v>43059</v>
      </c>
      <c r="B595" s="1" t="s">
        <v>728</v>
      </c>
      <c r="C595" s="1" t="s">
        <v>157</v>
      </c>
      <c r="F595" s="1" t="s">
        <v>1245</v>
      </c>
      <c r="G595" s="1" t="s">
        <v>159</v>
      </c>
      <c r="H595" s="1" t="s">
        <v>1295</v>
      </c>
      <c r="I595" s="1" t="s">
        <v>1273</v>
      </c>
      <c r="J595" s="59">
        <v>50</v>
      </c>
      <c r="K595" s="85">
        <f t="array" ref="K595">IFERROR(INDEX(Grille_Tarifs_Modulable!$B$2:$B$204,MATCH(Tableau1[[#This Row],[Designation]]&amp;Tableau1[[#This Row],[CL]],Grille_Tarifs_Modulable!$C$2:$C$204&amp;Grille_Tarifs_Modulable!$F$2:$F$204,0)),0)</f>
        <v>4260310553382</v>
      </c>
      <c r="L5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9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95" s="1">
        <v>80</v>
      </c>
      <c r="O595" s="60">
        <f>Tableau1[[#This Row],[Prix_Unit_HT]]*Tableau1[[#This Row],[Qte_commande]]</f>
        <v>80</v>
      </c>
      <c r="P595" s="60">
        <f>Tableau1[[#This Row],[Prix_Unit_TTC]]*Tableau1[[#This Row],[Qte_commande]]</f>
        <v>84.399999999999991</v>
      </c>
      <c r="Q595" s="1">
        <v>57.14</v>
      </c>
      <c r="R5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596" spans="1:18" ht="14.65" customHeight="1" x14ac:dyDescent="0.2">
      <c r="A596" s="2">
        <v>43059</v>
      </c>
      <c r="B596" s="1" t="s">
        <v>728</v>
      </c>
      <c r="C596" s="1" t="s">
        <v>157</v>
      </c>
      <c r="F596" s="1" t="s">
        <v>1245</v>
      </c>
      <c r="G596" s="1" t="s">
        <v>159</v>
      </c>
      <c r="H596" s="1" t="s">
        <v>1186</v>
      </c>
      <c r="I596" s="1" t="s">
        <v>1272</v>
      </c>
      <c r="J596" s="59">
        <v>70</v>
      </c>
      <c r="K596" s="85">
        <f t="array" ref="K596">IFERROR(INDEX(Grille_Tarifs_Modulable!$B$2:$B$204,MATCH(Tableau1[[#This Row],[Designation]]&amp;Tableau1[[#This Row],[CL]],Grille_Tarifs_Modulable!$C$2:$C$204&amp;Grille_Tarifs_Modulable!$F$2:$F$204,0)),0)</f>
        <v>3257150101904</v>
      </c>
      <c r="L5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596" s="1">
        <v>1</v>
      </c>
      <c r="O596" s="60">
        <f>Tableau1[[#This Row],[Prix_Unit_HT]]*Tableau1[[#This Row],[Qte_commande]]</f>
        <v>16.346482999999999</v>
      </c>
      <c r="P596" s="60">
        <f>Tableau1[[#This Row],[Prix_Unit_TTC]]*Tableau1[[#This Row],[Qte_commande]]</f>
        <v>19.6157796</v>
      </c>
      <c r="Q596" s="1">
        <v>1</v>
      </c>
      <c r="R5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97" spans="1:18" ht="14.65" customHeight="1" x14ac:dyDescent="0.2">
      <c r="A597" s="2">
        <v>43059</v>
      </c>
      <c r="B597" s="1" t="s">
        <v>728</v>
      </c>
      <c r="C597" s="1" t="s">
        <v>157</v>
      </c>
      <c r="F597" s="1" t="s">
        <v>1245</v>
      </c>
      <c r="G597" s="1" t="s">
        <v>159</v>
      </c>
      <c r="H597" s="7" t="s">
        <v>1188</v>
      </c>
      <c r="I597" s="1" t="s">
        <v>1272</v>
      </c>
      <c r="J597" s="59">
        <v>70</v>
      </c>
      <c r="K597" s="85">
        <f t="array" ref="K597">IFERROR(INDEX(Grille_Tarifs_Modulable!$B$2:$B$204,MATCH(Tableau1[[#This Row],[Designation]]&amp;Tableau1[[#This Row],[CL]],Grille_Tarifs_Modulable!$C$2:$C$204&amp;Grille_Tarifs_Modulable!$F$2:$F$204,0)),0)</f>
        <v>3257150100228</v>
      </c>
      <c r="L5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9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97" s="1">
        <v>1</v>
      </c>
      <c r="O597" s="60">
        <f>Tableau1[[#This Row],[Prix_Unit_HT]]*Tableau1[[#This Row],[Qte_commande]]</f>
        <v>19.998643999999999</v>
      </c>
      <c r="P597" s="60">
        <f>Tableau1[[#This Row],[Prix_Unit_TTC]]*Tableau1[[#This Row],[Qte_commande]]</f>
        <v>23.998372799999999</v>
      </c>
      <c r="Q597" s="1">
        <v>1</v>
      </c>
      <c r="R5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98" spans="1:18" ht="14.65" customHeight="1" x14ac:dyDescent="0.2">
      <c r="A598" s="2">
        <v>43059</v>
      </c>
      <c r="B598" s="1" t="s">
        <v>728</v>
      </c>
      <c r="C598" s="1" t="s">
        <v>157</v>
      </c>
      <c r="F598" s="1" t="s">
        <v>1245</v>
      </c>
      <c r="G598" s="1" t="s">
        <v>159</v>
      </c>
      <c r="H598" s="1" t="s">
        <v>1187</v>
      </c>
      <c r="I598" s="1" t="s">
        <v>1272</v>
      </c>
      <c r="J598" s="59">
        <v>70</v>
      </c>
      <c r="K598" s="85">
        <f t="array" ref="K598">IFERROR(INDEX(Grille_Tarifs_Modulable!$B$2:$B$204,MATCH(Tableau1[[#This Row],[Designation]]&amp;Tableau1[[#This Row],[CL]],Grille_Tarifs_Modulable!$C$2:$C$204&amp;Grille_Tarifs_Modulable!$F$2:$F$204,0)),0)</f>
        <v>3257150102017</v>
      </c>
      <c r="L5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9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598" s="1">
        <v>1</v>
      </c>
      <c r="O598" s="60">
        <f>Tableau1[[#This Row],[Prix_Unit_HT]]*Tableau1[[#This Row],[Qte_commande]]</f>
        <v>14.694322</v>
      </c>
      <c r="P598" s="60">
        <f>Tableau1[[#This Row],[Prix_Unit_TTC]]*Tableau1[[#This Row],[Qte_commande]]</f>
        <v>17.6331864</v>
      </c>
      <c r="Q598" s="1">
        <v>1</v>
      </c>
      <c r="R5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599" spans="1:18" ht="14.65" customHeight="1" x14ac:dyDescent="0.2">
      <c r="A599" s="2">
        <v>43060</v>
      </c>
      <c r="B599" s="1" t="s">
        <v>768</v>
      </c>
      <c r="C599" s="1" t="s">
        <v>18</v>
      </c>
      <c r="F599" s="1" t="s">
        <v>1245</v>
      </c>
      <c r="G599" s="1" t="s">
        <v>20</v>
      </c>
      <c r="H599" s="1" t="s">
        <v>1216</v>
      </c>
      <c r="I599" s="1" t="s">
        <v>1272</v>
      </c>
      <c r="J599" s="59">
        <v>100</v>
      </c>
      <c r="K599" s="85">
        <f t="array" ref="K599">IFERROR(INDEX(Grille_Tarifs_Modulable!$B$2:$B$204,MATCH(Tableau1[[#This Row],[Designation]]&amp;Tableau1[[#This Row],[CL]],Grille_Tarifs_Modulable!$C$2:$C$204&amp;Grille_Tarifs_Modulable!$F$2:$F$204,0)),0)</f>
        <v>3257150410167</v>
      </c>
      <c r="L5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59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599" s="1">
        <v>60</v>
      </c>
      <c r="O599" s="60">
        <f>Tableau1[[#This Row],[Prix_Unit_HT]]*Tableau1[[#This Row],[Qte_commande]]</f>
        <v>946.73244</v>
      </c>
      <c r="P599" s="60">
        <f>Tableau1[[#This Row],[Prix_Unit_TTC]]*Tableau1[[#This Row],[Qte_commande]]</f>
        <v>1136.0789280000001</v>
      </c>
      <c r="Q599" s="1">
        <v>85.71</v>
      </c>
      <c r="R5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600" spans="1:18" ht="14.65" customHeight="1" x14ac:dyDescent="0.2">
      <c r="A600" s="2">
        <v>43062</v>
      </c>
      <c r="B600" s="1" t="s">
        <v>962</v>
      </c>
      <c r="C600" s="1" t="s">
        <v>162</v>
      </c>
      <c r="F600" s="1" t="s">
        <v>1245</v>
      </c>
      <c r="G600" s="1" t="s">
        <v>164</v>
      </c>
      <c r="H600" s="1" t="s">
        <v>1174</v>
      </c>
      <c r="I600" s="1" t="s">
        <v>1272</v>
      </c>
      <c r="J600" s="59">
        <v>175</v>
      </c>
      <c r="K600" s="85">
        <f t="array" ref="K600">IFERROR(INDEX(Grille_Tarifs_Modulable!$B$2:$B$204,MATCH(Tableau1[[#This Row],[Designation]]&amp;Tableau1[[#This Row],[CL]],Grille_Tarifs_Modulable!$C$2:$C$204&amp;Grille_Tarifs_Modulable!$F$2:$F$204,0)),0)</f>
        <v>4067700013835</v>
      </c>
      <c r="L6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0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00" s="1">
        <v>72</v>
      </c>
      <c r="O600" s="60">
        <f>Tableau1[[#This Row],[Prix_Unit_HT]]*Tableau1[[#This Row],[Qte_commande]]</f>
        <v>2081.9814300000003</v>
      </c>
      <c r="P600" s="60">
        <f>Tableau1[[#This Row],[Prix_Unit_TTC]]*Tableau1[[#This Row],[Qte_commande]]</f>
        <v>2498.377716</v>
      </c>
      <c r="Q600" s="1">
        <v>180</v>
      </c>
      <c r="R6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601" spans="1:18" ht="14.65" customHeight="1" x14ac:dyDescent="0.2">
      <c r="A601" s="2">
        <v>43067</v>
      </c>
      <c r="B601" s="1" t="s">
        <v>769</v>
      </c>
      <c r="C601" s="1" t="s">
        <v>12</v>
      </c>
      <c r="F601" s="1" t="s">
        <v>1245</v>
      </c>
      <c r="G601" s="1" t="s">
        <v>14</v>
      </c>
      <c r="H601" s="7" t="s">
        <v>1294</v>
      </c>
      <c r="I601" s="7" t="s">
        <v>1273</v>
      </c>
      <c r="J601" s="59">
        <v>20</v>
      </c>
      <c r="K601" s="85">
        <f t="array" ref="K601">IFERROR(INDEX(Grille_Tarifs_Modulable!$B$2:$B$204,MATCH(Tableau1[[#This Row],[Designation]]&amp;Tableau1[[#This Row],[CL]],Grille_Tarifs_Modulable!$C$2:$C$204&amp;Grille_Tarifs_Modulable!$F$2:$F$204,0)),0)</f>
        <v>4260310553863</v>
      </c>
      <c r="L6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1" s="1">
        <v>72</v>
      </c>
      <c r="O601" s="60">
        <f>Tableau1[[#This Row],[Prix_Unit_HT]]*Tableau1[[#This Row],[Qte_commande]]</f>
        <v>58.320000000000007</v>
      </c>
      <c r="P601" s="60">
        <f>Tableau1[[#This Row],[Prix_Unit_TTC]]*Tableau1[[#This Row],[Qte_commande]]</f>
        <v>61.5276</v>
      </c>
      <c r="Q601" s="1">
        <v>20.57</v>
      </c>
      <c r="R6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02" spans="1:18" ht="14.65" customHeight="1" x14ac:dyDescent="0.2">
      <c r="A602" s="2">
        <v>43067</v>
      </c>
      <c r="B602" s="1" t="s">
        <v>769</v>
      </c>
      <c r="C602" s="1" t="s">
        <v>12</v>
      </c>
      <c r="F602" s="1" t="s">
        <v>1245</v>
      </c>
      <c r="G602" s="1" t="s">
        <v>14</v>
      </c>
      <c r="H602" s="1" t="s">
        <v>1289</v>
      </c>
      <c r="I602" s="1" t="s">
        <v>1273</v>
      </c>
      <c r="J602" s="59">
        <v>20</v>
      </c>
      <c r="K602" s="85">
        <f t="array" ref="K602">IFERROR(INDEX(Grille_Tarifs_Modulable!$B$2:$B$204,MATCH(Tableau1[[#This Row],[Designation]]&amp;Tableau1[[#This Row],[CL]],Grille_Tarifs_Modulable!$C$2:$C$204&amp;Grille_Tarifs_Modulable!$F$2:$F$204,0)),0)</f>
        <v>4260310553832</v>
      </c>
      <c r="L6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2" s="1">
        <v>240</v>
      </c>
      <c r="O602" s="60">
        <f>Tableau1[[#This Row],[Prix_Unit_HT]]*Tableau1[[#This Row],[Qte_commande]]</f>
        <v>194.4</v>
      </c>
      <c r="P602" s="60">
        <f>Tableau1[[#This Row],[Prix_Unit_TTC]]*Tableau1[[#This Row],[Qte_commande]]</f>
        <v>205.09200000000001</v>
      </c>
      <c r="Q602" s="1">
        <v>68.569999999999993</v>
      </c>
      <c r="R6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603" spans="1:18" ht="14.65" customHeight="1" x14ac:dyDescent="0.2">
      <c r="A603" s="2">
        <v>43067</v>
      </c>
      <c r="B603" s="1" t="s">
        <v>951</v>
      </c>
      <c r="C603" s="1" t="s">
        <v>225</v>
      </c>
      <c r="F603" s="1" t="s">
        <v>1245</v>
      </c>
      <c r="G603" s="1" t="s">
        <v>227</v>
      </c>
      <c r="H603" s="1" t="s">
        <v>1174</v>
      </c>
      <c r="I603" s="1" t="s">
        <v>1272</v>
      </c>
      <c r="J603" s="59">
        <v>70</v>
      </c>
      <c r="K603" s="85">
        <f t="array" ref="K603">IFERROR(INDEX(Grille_Tarifs_Modulable!$B$2:$B$204,MATCH(Tableau1[[#This Row],[Designation]]&amp;Tableau1[[#This Row],[CL]],Grille_Tarifs_Modulable!$C$2:$C$204&amp;Grille_Tarifs_Modulable!$F$2:$F$204,0)),0)</f>
        <v>4067700013859</v>
      </c>
      <c r="L6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0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03" s="1">
        <v>150</v>
      </c>
      <c r="O603" s="60">
        <f>Tableau1[[#This Row],[Prix_Unit_HT]]*Tableau1[[#This Row],[Qte_commande]]</f>
        <v>1879.8845249999997</v>
      </c>
      <c r="P603" s="60">
        <f>Tableau1[[#This Row],[Prix_Unit_TTC]]*Tableau1[[#This Row],[Qte_commande]]</f>
        <v>2255.8614299999999</v>
      </c>
      <c r="Q603" s="1">
        <v>150</v>
      </c>
      <c r="R6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04" spans="1:18" ht="14.65" customHeight="1" x14ac:dyDescent="0.2">
      <c r="A604" s="2">
        <v>43067</v>
      </c>
      <c r="B604" s="1" t="s">
        <v>769</v>
      </c>
      <c r="C604" s="1" t="s">
        <v>12</v>
      </c>
      <c r="F604" s="1" t="s">
        <v>1245</v>
      </c>
      <c r="G604" s="1" t="s">
        <v>14</v>
      </c>
      <c r="H604" s="1" t="s">
        <v>1211</v>
      </c>
      <c r="I604" s="1" t="s">
        <v>1272</v>
      </c>
      <c r="J604" s="59">
        <v>70</v>
      </c>
      <c r="K604" s="85">
        <f t="array" ref="K604">IFERROR(INDEX(Grille_Tarifs_Modulable!$B$2:$B$204,MATCH(Tableau1[[#This Row],[Designation]]&amp;Tableau1[[#This Row],[CL]],Grille_Tarifs_Modulable!$C$2:$C$204&amp;Grille_Tarifs_Modulable!$F$2:$F$204,0)),0)</f>
        <v>8017450002104</v>
      </c>
      <c r="L6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60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604" s="1">
        <v>12</v>
      </c>
      <c r="O604" s="60">
        <f>Tableau1[[#This Row],[Prix_Unit_HT]]*Tableau1[[#This Row],[Qte_commande]]</f>
        <v>171.19779599999998</v>
      </c>
      <c r="P604" s="60">
        <f>Tableau1[[#This Row],[Prix_Unit_TTC]]*Tableau1[[#This Row],[Qte_commande]]</f>
        <v>205.43735520000001</v>
      </c>
      <c r="Q604" s="1">
        <v>12</v>
      </c>
      <c r="R6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05" spans="1:18" ht="14.65" customHeight="1" x14ac:dyDescent="0.2">
      <c r="A605" s="2">
        <v>43067</v>
      </c>
      <c r="B605" s="1" t="s">
        <v>769</v>
      </c>
      <c r="C605" s="1" t="s">
        <v>12</v>
      </c>
      <c r="F605" s="1" t="s">
        <v>1245</v>
      </c>
      <c r="G605" s="1" t="s">
        <v>14</v>
      </c>
      <c r="H605" s="1" t="s">
        <v>1221</v>
      </c>
      <c r="I605" s="1" t="s">
        <v>1272</v>
      </c>
      <c r="J605" s="59">
        <v>50</v>
      </c>
      <c r="K605" s="85">
        <f t="array" ref="K605">IFERROR(INDEX(Grille_Tarifs_Modulable!$B$2:$B$204,MATCH(Tableau1[[#This Row],[Designation]]&amp;Tableau1[[#This Row],[CL]],Grille_Tarifs_Modulable!$C$2:$C$204&amp;Grille_Tarifs_Modulable!$F$2:$F$204,0)),0)</f>
        <v>4260270192645</v>
      </c>
      <c r="L6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0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05" s="1">
        <v>6</v>
      </c>
      <c r="O605" s="60">
        <f>Tableau1[[#This Row],[Prix_Unit_HT]]*Tableau1[[#This Row],[Qte_commande]]</f>
        <v>151.155036</v>
      </c>
      <c r="P605" s="60">
        <f>Tableau1[[#This Row],[Prix_Unit_TTC]]*Tableau1[[#This Row],[Qte_commande]]</f>
        <v>181.38604320000002</v>
      </c>
      <c r="Q605" s="1">
        <v>4.29</v>
      </c>
      <c r="R6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606" spans="1:18" ht="14.65" customHeight="1" x14ac:dyDescent="0.2">
      <c r="A606" s="2">
        <v>43067</v>
      </c>
      <c r="B606" s="1" t="s">
        <v>769</v>
      </c>
      <c r="C606" s="1" t="s">
        <v>12</v>
      </c>
      <c r="F606" s="1" t="s">
        <v>1245</v>
      </c>
      <c r="G606" s="1" t="s">
        <v>14</v>
      </c>
      <c r="H606" s="1" t="s">
        <v>1217</v>
      </c>
      <c r="I606" s="1" t="s">
        <v>1272</v>
      </c>
      <c r="J606" s="59">
        <v>70</v>
      </c>
      <c r="K606" s="85">
        <f t="array" ref="K606">IFERROR(INDEX(Grille_Tarifs_Modulable!$B$2:$B$204,MATCH(Tableau1[[#This Row],[Designation]]&amp;Tableau1[[#This Row],[CL]],Grille_Tarifs_Modulable!$C$2:$C$204&amp;Grille_Tarifs_Modulable!$F$2:$F$204,0)),0)</f>
        <v>8500000916445</v>
      </c>
      <c r="L6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06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06" s="1">
        <v>6</v>
      </c>
      <c r="O606" s="60">
        <f>Tableau1[[#This Row],[Prix_Unit_HT]]*Tableau1[[#This Row],[Qte_commande]]</f>
        <v>224.451864</v>
      </c>
      <c r="P606" s="60">
        <f>Tableau1[[#This Row],[Prix_Unit_TTC]]*Tableau1[[#This Row],[Qte_commande]]</f>
        <v>269.34223680000002</v>
      </c>
      <c r="Q606" s="1">
        <v>6</v>
      </c>
      <c r="R6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07" spans="1:18" ht="14.65" customHeight="1" x14ac:dyDescent="0.2">
      <c r="A607" s="2">
        <v>43067</v>
      </c>
      <c r="B607" s="1" t="s">
        <v>769</v>
      </c>
      <c r="C607" s="1" t="s">
        <v>12</v>
      </c>
      <c r="F607" s="1" t="s">
        <v>1245</v>
      </c>
      <c r="G607" s="1" t="s">
        <v>14</v>
      </c>
      <c r="H607" s="1" t="s">
        <v>1288</v>
      </c>
      <c r="I607" s="1" t="s">
        <v>1273</v>
      </c>
      <c r="J607" s="59">
        <v>20</v>
      </c>
      <c r="K607" s="85">
        <f t="array" ref="K607">IFERROR(INDEX(Grille_Tarifs_Modulable!$B$2:$B$204,MATCH(Tableau1[[#This Row],[Designation]]&amp;Tableau1[[#This Row],[CL]],Grille_Tarifs_Modulable!$C$2:$C$204&amp;Grille_Tarifs_Modulable!$F$2:$F$204,0)),0)</f>
        <v>4260310553818</v>
      </c>
      <c r="L6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7" s="1">
        <v>72</v>
      </c>
      <c r="O607" s="60">
        <f>Tableau1[[#This Row],[Prix_Unit_HT]]*Tableau1[[#This Row],[Qte_commande]]</f>
        <v>58.320000000000007</v>
      </c>
      <c r="P607" s="60">
        <f>Tableau1[[#This Row],[Prix_Unit_TTC]]*Tableau1[[#This Row],[Qte_commande]]</f>
        <v>61.5276</v>
      </c>
      <c r="Q607" s="1">
        <v>20.57</v>
      </c>
      <c r="R6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08" spans="1:18" ht="14.65" customHeight="1" x14ac:dyDescent="0.2">
      <c r="A608" s="2">
        <v>43067</v>
      </c>
      <c r="B608" s="1" t="s">
        <v>769</v>
      </c>
      <c r="C608" s="1" t="s">
        <v>12</v>
      </c>
      <c r="F608" s="1" t="s">
        <v>1245</v>
      </c>
      <c r="G608" s="1" t="s">
        <v>14</v>
      </c>
      <c r="H608" s="1" t="s">
        <v>639</v>
      </c>
      <c r="I608" s="1" t="s">
        <v>1272</v>
      </c>
      <c r="J608" s="59">
        <v>70</v>
      </c>
      <c r="K608" s="85">
        <f t="array" ref="K608">IFERROR(INDEX(Grille_Tarifs_Modulable!$B$2:$B$204,MATCH(Tableau1[[#This Row],[Designation]]&amp;Tableau1[[#This Row],[CL]],Grille_Tarifs_Modulable!$C$2:$C$204&amp;Grille_Tarifs_Modulable!$F$2:$F$204,0)),0)</f>
        <v>0</v>
      </c>
      <c r="L6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8" s="60">
        <f>IF(Tableau1[[#This Row],[Prix_Unit_HT]]=0,0,Tableau1[[#This Row],[Prix_Unit_HT]]+(Tableau1[[#This Row],[Prix_Unit_HT]]*VLOOKUP(Tableau1[[#This Row],[EAN]],Grille_Tarifs_Modulable!$B$10:$Q$204,16,FALSE)))</f>
        <v>0</v>
      </c>
      <c r="N608" s="1">
        <v>18</v>
      </c>
      <c r="O608" s="60">
        <f>Tableau1[[#This Row],[Prix_Unit_HT]]*Tableau1[[#This Row],[Qte_commande]]</f>
        <v>0</v>
      </c>
      <c r="P608" s="60">
        <f>Tableau1[[#This Row],[Prix_Unit_TTC]]*Tableau1[[#This Row],[Qte_commande]]</f>
        <v>0</v>
      </c>
      <c r="Q608" s="1">
        <v>18</v>
      </c>
      <c r="R6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609" spans="1:18" ht="14.65" customHeight="1" x14ac:dyDescent="0.2">
      <c r="A609" s="2">
        <v>43067</v>
      </c>
      <c r="B609" s="1" t="s">
        <v>769</v>
      </c>
      <c r="C609" s="1" t="s">
        <v>12</v>
      </c>
      <c r="F609" s="1" t="s">
        <v>1245</v>
      </c>
      <c r="G609" s="1" t="s">
        <v>14</v>
      </c>
      <c r="H609" s="1" t="s">
        <v>923</v>
      </c>
      <c r="I609" s="1" t="s">
        <v>1272</v>
      </c>
      <c r="J609" s="59">
        <v>70</v>
      </c>
      <c r="K609" s="85">
        <f t="array" ref="K609">IFERROR(INDEX(Grille_Tarifs_Modulable!$B$2:$B$204,MATCH(Tableau1[[#This Row],[Designation]]&amp;Tableau1[[#This Row],[CL]],Grille_Tarifs_Modulable!$C$2:$C$204&amp;Grille_Tarifs_Modulable!$F$2:$F$204,0)),0)</f>
        <v>0</v>
      </c>
      <c r="L6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9" s="60">
        <f>IF(Tableau1[[#This Row],[Prix_Unit_HT]]=0,0,Tableau1[[#This Row],[Prix_Unit_HT]]+(Tableau1[[#This Row],[Prix_Unit_HT]]*VLOOKUP(Tableau1[[#This Row],[EAN]],Grille_Tarifs_Modulable!$B$10:$Q$204,16,FALSE)))</f>
        <v>0</v>
      </c>
      <c r="N609" s="1">
        <v>18</v>
      </c>
      <c r="O609" s="60">
        <f>Tableau1[[#This Row],[Prix_Unit_HT]]*Tableau1[[#This Row],[Qte_commande]]</f>
        <v>0</v>
      </c>
      <c r="P609" s="60">
        <f>Tableau1[[#This Row],[Prix_Unit_TTC]]*Tableau1[[#This Row],[Qte_commande]]</f>
        <v>0</v>
      </c>
      <c r="Q609" s="1">
        <v>18</v>
      </c>
      <c r="R6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610" spans="1:18" ht="14.65" customHeight="1" x14ac:dyDescent="0.2">
      <c r="A610" s="2">
        <v>43069</v>
      </c>
      <c r="B610" s="1" t="s">
        <v>753</v>
      </c>
      <c r="C610" s="1" t="s">
        <v>61</v>
      </c>
      <c r="F610" s="1" t="s">
        <v>1245</v>
      </c>
      <c r="G610" s="1" t="s">
        <v>63</v>
      </c>
      <c r="H610" s="7" t="s">
        <v>1291</v>
      </c>
      <c r="I610" s="7" t="s">
        <v>1273</v>
      </c>
      <c r="J610" s="59">
        <v>20</v>
      </c>
      <c r="K610" s="85">
        <f t="array" ref="K610">IFERROR(INDEX(Grille_Tarifs_Modulable!$B$2:$B$204,MATCH(Tableau1[[#This Row],[Designation]]&amp;Tableau1[[#This Row],[CL]],Grille_Tarifs_Modulable!$C$2:$C$204&amp;Grille_Tarifs_Modulable!$F$2:$F$204,0)),0)</f>
        <v>4260310550305</v>
      </c>
      <c r="L6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0" s="1">
        <v>72</v>
      </c>
      <c r="O610" s="60">
        <f>Tableau1[[#This Row],[Prix_Unit_HT]]*Tableau1[[#This Row],[Qte_commande]]</f>
        <v>58.320000000000007</v>
      </c>
      <c r="P610" s="60">
        <f>Tableau1[[#This Row],[Prix_Unit_TTC]]*Tableau1[[#This Row],[Qte_commande]]</f>
        <v>61.5276</v>
      </c>
      <c r="Q610" s="1">
        <v>20.57</v>
      </c>
      <c r="R6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11" spans="1:18" ht="14.65" customHeight="1" x14ac:dyDescent="0.2">
      <c r="A611" s="2">
        <v>43069</v>
      </c>
      <c r="B611" s="1" t="s">
        <v>753</v>
      </c>
      <c r="C611" s="1" t="s">
        <v>61</v>
      </c>
      <c r="F611" s="1" t="s">
        <v>1245</v>
      </c>
      <c r="G611" s="1" t="s">
        <v>63</v>
      </c>
      <c r="H611" s="7" t="s">
        <v>1292</v>
      </c>
      <c r="I611" s="7" t="s">
        <v>1273</v>
      </c>
      <c r="J611" s="59">
        <v>20</v>
      </c>
      <c r="K611" s="85">
        <f t="array" ref="K611">IFERROR(INDEX(Grille_Tarifs_Modulable!$B$2:$B$204,MATCH(Tableau1[[#This Row],[Designation]]&amp;Tableau1[[#This Row],[CL]],Grille_Tarifs_Modulable!$C$2:$C$204&amp;Grille_Tarifs_Modulable!$F$2:$F$204,0)),0)</f>
        <v>4260310552941</v>
      </c>
      <c r="L6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1" s="1">
        <v>72</v>
      </c>
      <c r="O611" s="60">
        <f>Tableau1[[#This Row],[Prix_Unit_HT]]*Tableau1[[#This Row],[Qte_commande]]</f>
        <v>58.320000000000007</v>
      </c>
      <c r="P611" s="60">
        <f>Tableau1[[#This Row],[Prix_Unit_TTC]]*Tableau1[[#This Row],[Qte_commande]]</f>
        <v>61.5276</v>
      </c>
      <c r="Q611" s="1">
        <v>20.57</v>
      </c>
      <c r="R6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12" spans="1:18" ht="14.65" customHeight="1" x14ac:dyDescent="0.2">
      <c r="A612" s="2">
        <v>43069</v>
      </c>
      <c r="B612" s="1" t="s">
        <v>753</v>
      </c>
      <c r="C612" s="1" t="s">
        <v>61</v>
      </c>
      <c r="F612" s="1" t="s">
        <v>1245</v>
      </c>
      <c r="G612" s="1" t="s">
        <v>63</v>
      </c>
      <c r="H612" s="7" t="s">
        <v>1294</v>
      </c>
      <c r="I612" s="7" t="s">
        <v>1273</v>
      </c>
      <c r="J612" s="59">
        <v>20</v>
      </c>
      <c r="K612" s="85">
        <f t="array" ref="K612">IFERROR(INDEX(Grille_Tarifs_Modulable!$B$2:$B$204,MATCH(Tableau1[[#This Row],[Designation]]&amp;Tableau1[[#This Row],[CL]],Grille_Tarifs_Modulable!$C$2:$C$204&amp;Grille_Tarifs_Modulable!$F$2:$F$204,0)),0)</f>
        <v>4260310553863</v>
      </c>
      <c r="L6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2" s="1">
        <v>24</v>
      </c>
      <c r="O612" s="60">
        <f>Tableau1[[#This Row],[Prix_Unit_HT]]*Tableau1[[#This Row],[Qte_commande]]</f>
        <v>19.440000000000001</v>
      </c>
      <c r="P612" s="60">
        <f>Tableau1[[#This Row],[Prix_Unit_TTC]]*Tableau1[[#This Row],[Qte_commande]]</f>
        <v>20.5092</v>
      </c>
      <c r="Q612" s="1">
        <v>6.86</v>
      </c>
      <c r="R6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613" spans="1:18" ht="14.65" customHeight="1" x14ac:dyDescent="0.2">
      <c r="A613" s="2">
        <v>43069</v>
      </c>
      <c r="B613" s="1" t="s">
        <v>753</v>
      </c>
      <c r="C613" s="1" t="s">
        <v>61</v>
      </c>
      <c r="F613" s="1" t="s">
        <v>1245</v>
      </c>
      <c r="G613" s="1" t="s">
        <v>63</v>
      </c>
      <c r="H613" s="7" t="s">
        <v>1294</v>
      </c>
      <c r="I613" s="7" t="s">
        <v>1273</v>
      </c>
      <c r="J613" s="59">
        <v>20</v>
      </c>
      <c r="K613" s="85">
        <f t="array" ref="K613">IFERROR(INDEX(Grille_Tarifs_Modulable!$B$2:$B$204,MATCH(Tableau1[[#This Row],[Designation]]&amp;Tableau1[[#This Row],[CL]],Grille_Tarifs_Modulable!$C$2:$C$204&amp;Grille_Tarifs_Modulable!$F$2:$F$204,0)),0)</f>
        <v>4260310553863</v>
      </c>
      <c r="L6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3" s="1">
        <v>216</v>
      </c>
      <c r="O613" s="60">
        <f>Tableau1[[#This Row],[Prix_Unit_HT]]*Tableau1[[#This Row],[Qte_commande]]</f>
        <v>174.96</v>
      </c>
      <c r="P613" s="60">
        <f>Tableau1[[#This Row],[Prix_Unit_TTC]]*Tableau1[[#This Row],[Qte_commande]]</f>
        <v>184.58280000000002</v>
      </c>
      <c r="Q613" s="1">
        <v>61.71</v>
      </c>
      <c r="R6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61.714285714285722</v>
      </c>
    </row>
    <row r="614" spans="1:18" ht="14.65" customHeight="1" x14ac:dyDescent="0.2">
      <c r="A614" s="2">
        <v>43069</v>
      </c>
      <c r="B614" s="1" t="s">
        <v>753</v>
      </c>
      <c r="C614" s="1" t="s">
        <v>61</v>
      </c>
      <c r="F614" s="1" t="s">
        <v>1245</v>
      </c>
      <c r="G614" s="1" t="s">
        <v>63</v>
      </c>
      <c r="H614" s="1" t="s">
        <v>1289</v>
      </c>
      <c r="I614" s="1" t="s">
        <v>1273</v>
      </c>
      <c r="J614" s="59">
        <v>20</v>
      </c>
      <c r="K614" s="85">
        <f t="array" ref="K614">IFERROR(INDEX(Grille_Tarifs_Modulable!$B$2:$B$204,MATCH(Tableau1[[#This Row],[Designation]]&amp;Tableau1[[#This Row],[CL]],Grille_Tarifs_Modulable!$C$2:$C$204&amp;Grille_Tarifs_Modulable!$F$2:$F$204,0)),0)</f>
        <v>4260310553832</v>
      </c>
      <c r="L6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4" s="1">
        <v>72</v>
      </c>
      <c r="O614" s="60">
        <f>Tableau1[[#This Row],[Prix_Unit_HT]]*Tableau1[[#This Row],[Qte_commande]]</f>
        <v>58.320000000000007</v>
      </c>
      <c r="P614" s="60">
        <f>Tableau1[[#This Row],[Prix_Unit_TTC]]*Tableau1[[#This Row],[Qte_commande]]</f>
        <v>61.5276</v>
      </c>
      <c r="Q614" s="1">
        <v>20.57</v>
      </c>
      <c r="R6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15" spans="1:18" ht="14.65" customHeight="1" x14ac:dyDescent="0.2">
      <c r="A615" s="2">
        <v>43069</v>
      </c>
      <c r="B615" s="1" t="s">
        <v>753</v>
      </c>
      <c r="C615" s="1" t="s">
        <v>61</v>
      </c>
      <c r="F615" s="1" t="s">
        <v>1245</v>
      </c>
      <c r="G615" s="1" t="s">
        <v>63</v>
      </c>
      <c r="H615" s="1" t="s">
        <v>1295</v>
      </c>
      <c r="I615" s="1" t="s">
        <v>1273</v>
      </c>
      <c r="J615" s="59">
        <v>50</v>
      </c>
      <c r="K615" s="85">
        <f t="array" ref="K615">IFERROR(INDEX(Grille_Tarifs_Modulable!$B$2:$B$204,MATCH(Tableau1[[#This Row],[Designation]]&amp;Tableau1[[#This Row],[CL]],Grille_Tarifs_Modulable!$C$2:$C$204&amp;Grille_Tarifs_Modulable!$F$2:$F$204,0)),0)</f>
        <v>4260310553382</v>
      </c>
      <c r="L6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1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15" s="1">
        <v>20</v>
      </c>
      <c r="O615" s="60">
        <f>Tableau1[[#This Row],[Prix_Unit_HT]]*Tableau1[[#This Row],[Qte_commande]]</f>
        <v>20</v>
      </c>
      <c r="P615" s="60">
        <f>Tableau1[[#This Row],[Prix_Unit_TTC]]*Tableau1[[#This Row],[Qte_commande]]</f>
        <v>21.099999999999998</v>
      </c>
      <c r="Q615" s="1">
        <v>14.29</v>
      </c>
      <c r="R6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616" spans="1:18" ht="14.65" customHeight="1" x14ac:dyDescent="0.2">
      <c r="A616" s="2">
        <v>43069</v>
      </c>
      <c r="B616" s="1" t="s">
        <v>753</v>
      </c>
      <c r="C616" s="1" t="s">
        <v>61</v>
      </c>
      <c r="F616" s="1" t="s">
        <v>1245</v>
      </c>
      <c r="G616" s="1" t="s">
        <v>63</v>
      </c>
      <c r="H616" s="1" t="s">
        <v>1221</v>
      </c>
      <c r="I616" s="1" t="s">
        <v>1272</v>
      </c>
      <c r="J616" s="59">
        <v>50</v>
      </c>
      <c r="K616" s="85">
        <f t="array" ref="K616">IFERROR(INDEX(Grille_Tarifs_Modulable!$B$2:$B$204,MATCH(Tableau1[[#This Row],[Designation]]&amp;Tableau1[[#This Row],[CL]],Grille_Tarifs_Modulable!$C$2:$C$204&amp;Grille_Tarifs_Modulable!$F$2:$F$204,0)),0)</f>
        <v>4260270192645</v>
      </c>
      <c r="L6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6" s="1">
        <v>6</v>
      </c>
      <c r="O616" s="60">
        <f>Tableau1[[#This Row],[Prix_Unit_HT]]*Tableau1[[#This Row],[Qte_commande]]</f>
        <v>151.155036</v>
      </c>
      <c r="P616" s="60">
        <f>Tableau1[[#This Row],[Prix_Unit_TTC]]*Tableau1[[#This Row],[Qte_commande]]</f>
        <v>181.38604320000002</v>
      </c>
      <c r="Q616" s="1">
        <v>4.29</v>
      </c>
      <c r="R6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617" spans="1:18" ht="14.65" customHeight="1" x14ac:dyDescent="0.2">
      <c r="A617" s="2">
        <v>43069</v>
      </c>
      <c r="B617" s="1" t="s">
        <v>938</v>
      </c>
      <c r="C617" s="1" t="s">
        <v>12</v>
      </c>
      <c r="F617" s="1" t="s">
        <v>1245</v>
      </c>
      <c r="G617" s="1" t="s">
        <v>14</v>
      </c>
      <c r="H617" s="1" t="s">
        <v>1221</v>
      </c>
      <c r="I617" s="1" t="s">
        <v>1272</v>
      </c>
      <c r="J617" s="59">
        <v>50</v>
      </c>
      <c r="K617" s="85">
        <f t="array" ref="K617">IFERROR(INDEX(Grille_Tarifs_Modulable!$B$2:$B$204,MATCH(Tableau1[[#This Row],[Designation]]&amp;Tableau1[[#This Row],[CL]],Grille_Tarifs_Modulable!$C$2:$C$204&amp;Grille_Tarifs_Modulable!$F$2:$F$204,0)),0)</f>
        <v>4260270192645</v>
      </c>
      <c r="L6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7" s="1">
        <v>24</v>
      </c>
      <c r="O617" s="60">
        <f>Tableau1[[#This Row],[Prix_Unit_HT]]*Tableau1[[#This Row],[Qte_commande]]</f>
        <v>604.62014399999998</v>
      </c>
      <c r="P617" s="60">
        <f>Tableau1[[#This Row],[Prix_Unit_TTC]]*Tableau1[[#This Row],[Qte_commande]]</f>
        <v>725.54417280000007</v>
      </c>
      <c r="Q617" s="1">
        <v>17.14</v>
      </c>
      <c r="R6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618" spans="1:18" ht="14.65" customHeight="1" x14ac:dyDescent="0.2">
      <c r="A618" s="2">
        <v>43069</v>
      </c>
      <c r="B618" s="1" t="s">
        <v>753</v>
      </c>
      <c r="C618" s="1" t="s">
        <v>61</v>
      </c>
      <c r="F618" s="1" t="s">
        <v>1245</v>
      </c>
      <c r="G618" s="1" t="s">
        <v>63</v>
      </c>
      <c r="H618" s="1" t="s">
        <v>1244</v>
      </c>
      <c r="I618" s="1" t="s">
        <v>1272</v>
      </c>
      <c r="J618" s="59">
        <v>70</v>
      </c>
      <c r="K618" s="85">
        <f t="array" ref="K618">IFERROR(INDEX(Grille_Tarifs_Modulable!$B$2:$B$204,MATCH(Tableau1[[#This Row],[Designation]]&amp;Tableau1[[#This Row],[CL]],Grille_Tarifs_Modulable!$C$2:$C$204&amp;Grille_Tarifs_Modulable!$F$2:$F$204,0)),0)</f>
        <v>8002095100001</v>
      </c>
      <c r="L6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618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618" s="1">
        <v>6</v>
      </c>
      <c r="O618" s="60">
        <f>Tableau1[[#This Row],[Prix_Unit_HT]]*Tableau1[[#This Row],[Qte_commande]]</f>
        <v>96.171863999999999</v>
      </c>
      <c r="P618" s="60">
        <f>Tableau1[[#This Row],[Prix_Unit_TTC]]*Tableau1[[#This Row],[Qte_commande]]</f>
        <v>115.40623679999999</v>
      </c>
      <c r="Q618" s="1">
        <v>6</v>
      </c>
      <c r="R6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19" spans="1:18" ht="14.65" customHeight="1" x14ac:dyDescent="0.2">
      <c r="A619" s="2">
        <v>43069</v>
      </c>
      <c r="B619" s="1" t="s">
        <v>753</v>
      </c>
      <c r="C619" s="1" t="s">
        <v>61</v>
      </c>
      <c r="F619" s="1" t="s">
        <v>1245</v>
      </c>
      <c r="G619" s="1" t="s">
        <v>63</v>
      </c>
      <c r="H619" s="1" t="s">
        <v>1293</v>
      </c>
      <c r="I619" s="1" t="s">
        <v>1273</v>
      </c>
      <c r="J619" s="59">
        <v>20</v>
      </c>
      <c r="K619" s="85">
        <f t="array" ref="K619">IFERROR(INDEX(Grille_Tarifs_Modulable!$B$2:$B$204,MATCH(Tableau1[[#This Row],[Designation]]&amp;Tableau1[[#This Row],[CL]],Grille_Tarifs_Modulable!$C$2:$C$204&amp;Grille_Tarifs_Modulable!$F$2:$F$204,0)),0)</f>
        <v>4260310553849</v>
      </c>
      <c r="L6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9" s="1">
        <v>72</v>
      </c>
      <c r="O619" s="60">
        <f>Tableau1[[#This Row],[Prix_Unit_HT]]*Tableau1[[#This Row],[Qte_commande]]</f>
        <v>58.320000000000007</v>
      </c>
      <c r="P619" s="60">
        <f>Tableau1[[#This Row],[Prix_Unit_TTC]]*Tableau1[[#This Row],[Qte_commande]]</f>
        <v>61.5276</v>
      </c>
      <c r="Q619" s="1">
        <v>20.57</v>
      </c>
      <c r="R6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620" spans="1:18" ht="14.65" customHeight="1" x14ac:dyDescent="0.2">
      <c r="A620" s="2">
        <v>43069</v>
      </c>
      <c r="B620" s="1" t="s">
        <v>753</v>
      </c>
      <c r="C620" s="1" t="s">
        <v>61</v>
      </c>
      <c r="F620" s="1" t="s">
        <v>1245</v>
      </c>
      <c r="G620" s="1" t="s">
        <v>63</v>
      </c>
      <c r="H620" s="1" t="s">
        <v>1288</v>
      </c>
      <c r="I620" s="1" t="s">
        <v>1273</v>
      </c>
      <c r="J620" s="59">
        <v>20</v>
      </c>
      <c r="K620" s="85">
        <f t="array" ref="K620">IFERROR(INDEX(Grille_Tarifs_Modulable!$B$2:$B$204,MATCH(Tableau1[[#This Row],[Designation]]&amp;Tableau1[[#This Row],[CL]],Grille_Tarifs_Modulable!$C$2:$C$204&amp;Grille_Tarifs_Modulable!$F$2:$F$204,0)),0)</f>
        <v>4260310553818</v>
      </c>
      <c r="L6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20" s="1">
        <v>480</v>
      </c>
      <c r="O620" s="60">
        <f>Tableau1[[#This Row],[Prix_Unit_HT]]*Tableau1[[#This Row],[Qte_commande]]</f>
        <v>388.8</v>
      </c>
      <c r="P620" s="60">
        <f>Tableau1[[#This Row],[Prix_Unit_TTC]]*Tableau1[[#This Row],[Qte_commande]]</f>
        <v>410.18400000000003</v>
      </c>
      <c r="Q620" s="1">
        <v>137.13999999999999</v>
      </c>
      <c r="R6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621" spans="1:18" ht="14.65" customHeight="1" x14ac:dyDescent="0.2">
      <c r="A621" s="2">
        <v>43077</v>
      </c>
      <c r="B621" s="1" t="s">
        <v>765</v>
      </c>
      <c r="C621" s="1" t="s">
        <v>70</v>
      </c>
      <c r="F621" s="1" t="s">
        <v>1162</v>
      </c>
      <c r="G621" s="1" t="s">
        <v>20</v>
      </c>
      <c r="H621" s="1" t="s">
        <v>1174</v>
      </c>
      <c r="I621" s="1" t="s">
        <v>1272</v>
      </c>
      <c r="J621" s="59">
        <v>100</v>
      </c>
      <c r="K621" s="85">
        <f t="array" ref="K621">IFERROR(INDEX(Grille_Tarifs_Modulable!$B$2:$B$204,MATCH(Tableau1[[#This Row],[Designation]]&amp;Tableau1[[#This Row],[CL]],Grille_Tarifs_Modulable!$C$2:$C$204&amp;Grille_Tarifs_Modulable!$F$2:$F$204,0)),0)</f>
        <v>4067700013842</v>
      </c>
      <c r="L6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621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621" s="1">
        <v>12</v>
      </c>
      <c r="O621" s="60">
        <f>Tableau1[[#This Row],[Prix_Unit_HT]]*Tableau1[[#This Row],[Qte_commande]]</f>
        <v>229.80965999999998</v>
      </c>
      <c r="P621" s="60">
        <f>Tableau1[[#This Row],[Prix_Unit_TTC]]*Tableau1[[#This Row],[Qte_commande]]</f>
        <v>275.771592</v>
      </c>
      <c r="Q621" s="1">
        <v>17.14</v>
      </c>
      <c r="R6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622" spans="1:18" ht="14.65" customHeight="1" x14ac:dyDescent="0.2">
      <c r="A622" s="2">
        <v>43077</v>
      </c>
      <c r="B622" s="1" t="s">
        <v>765</v>
      </c>
      <c r="C622" s="1" t="s">
        <v>70</v>
      </c>
      <c r="F622" s="1" t="s">
        <v>1162</v>
      </c>
      <c r="G622" s="1" t="s">
        <v>20</v>
      </c>
      <c r="H622" s="1" t="s">
        <v>1218</v>
      </c>
      <c r="I622" s="1" t="s">
        <v>1272</v>
      </c>
      <c r="J622" s="59">
        <v>70</v>
      </c>
      <c r="K622" s="85">
        <f t="array" ref="K622">IFERROR(INDEX(Grille_Tarifs_Modulable!$B$2:$B$204,MATCH(Tableau1[[#This Row],[Designation]]&amp;Tableau1[[#This Row],[CL]],Grille_Tarifs_Modulable!$C$2:$C$204&amp;Grille_Tarifs_Modulable!$F$2:$F$204,0)),0)</f>
        <v>8500000917022</v>
      </c>
      <c r="L6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80.608643999999998</v>
      </c>
      <c r="M622" s="60">
        <f>IF(Tableau1[[#This Row],[Prix_Unit_HT]]=0,0,Tableau1[[#This Row],[Prix_Unit_HT]]+(Tableau1[[#This Row],[Prix_Unit_HT]]*VLOOKUP(Tableau1[[#This Row],[EAN]],Grille_Tarifs_Modulable!$B$10:$Q$204,16,FALSE)))</f>
        <v>96.730372799999998</v>
      </c>
      <c r="N622" s="1">
        <v>1</v>
      </c>
      <c r="O622" s="60">
        <f>Tableau1[[#This Row],[Prix_Unit_HT]]*Tableau1[[#This Row],[Qte_commande]]</f>
        <v>80.608643999999998</v>
      </c>
      <c r="P622" s="60">
        <f>Tableau1[[#This Row],[Prix_Unit_TTC]]*Tableau1[[#This Row],[Qte_commande]]</f>
        <v>96.730372799999998</v>
      </c>
      <c r="Q622" s="1">
        <v>1</v>
      </c>
      <c r="R6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3" spans="1:18" ht="14.65" customHeight="1" x14ac:dyDescent="0.2">
      <c r="A623" s="2">
        <v>43077</v>
      </c>
      <c r="B623" s="1" t="s">
        <v>765</v>
      </c>
      <c r="C623" s="1" t="s">
        <v>70</v>
      </c>
      <c r="F623" s="1" t="s">
        <v>1162</v>
      </c>
      <c r="G623" s="1" t="s">
        <v>20</v>
      </c>
      <c r="H623" s="1" t="s">
        <v>1214</v>
      </c>
      <c r="I623" s="1" t="s">
        <v>1272</v>
      </c>
      <c r="J623" s="59">
        <v>100</v>
      </c>
      <c r="K623" s="85">
        <f t="array" ref="K623">IFERROR(INDEX(Grille_Tarifs_Modulable!$B$2:$B$204,MATCH(Tableau1[[#This Row],[Designation]]&amp;Tableau1[[#This Row],[CL]],Grille_Tarifs_Modulable!$C$2:$C$204&amp;Grille_Tarifs_Modulable!$F$2:$F$204,0)),0)</f>
        <v>0</v>
      </c>
      <c r="L6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23" s="60">
        <f>IF(Tableau1[[#This Row],[Prix_Unit_HT]]=0,0,Tableau1[[#This Row],[Prix_Unit_HT]]+(Tableau1[[#This Row],[Prix_Unit_HT]]*VLOOKUP(Tableau1[[#This Row],[EAN]],Grille_Tarifs_Modulable!$B$10:$Q$204,16,FALSE)))</f>
        <v>0</v>
      </c>
      <c r="N623" s="1">
        <v>48</v>
      </c>
      <c r="O623" s="60">
        <f>Tableau1[[#This Row],[Prix_Unit_HT]]*Tableau1[[#This Row],[Qte_commande]]</f>
        <v>0</v>
      </c>
      <c r="P623" s="60">
        <f>Tableau1[[#This Row],[Prix_Unit_TTC]]*Tableau1[[#This Row],[Qte_commande]]</f>
        <v>0</v>
      </c>
      <c r="Q623" s="1">
        <v>68.569999999999993</v>
      </c>
      <c r="R6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624" spans="1:18" ht="14.65" customHeight="1" x14ac:dyDescent="0.2">
      <c r="A624" s="2">
        <v>43077</v>
      </c>
      <c r="B624" s="1" t="s">
        <v>890</v>
      </c>
      <c r="C624" s="1" t="s">
        <v>891</v>
      </c>
      <c r="F624" s="1" t="s">
        <v>1162</v>
      </c>
      <c r="G624" s="1" t="s">
        <v>11</v>
      </c>
      <c r="H624" s="1" t="s">
        <v>1296</v>
      </c>
      <c r="I624" s="1" t="s">
        <v>1274</v>
      </c>
      <c r="J624" s="109">
        <v>3</v>
      </c>
      <c r="K624" s="85">
        <f t="array" ref="K624">IFERROR(INDEX(Grille_Tarifs_Modulable!$B$2:$B$204,MATCH(Tableau1[[#This Row],[Designation]]&amp;Tableau1[[#This Row],[CL]],Grille_Tarifs_Modulable!$C$2:$C$204&amp;Grille_Tarifs_Modulable!$F$2:$F$204,0)),0)</f>
        <v>121</v>
      </c>
      <c r="L6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4" s="60">
        <f>IF(Tableau1[[#This Row],[Prix_Unit_HT]]=0,0,Tableau1[[#This Row],[Prix_Unit_HT]]+(Tableau1[[#This Row],[Prix_Unit_HT]]*VLOOKUP(Tableau1[[#This Row],[EAN]],Grille_Tarifs_Modulable!$B$10:$Q$204,16,FALSE)))</f>
        <v>358.8</v>
      </c>
      <c r="N624" s="1">
        <v>1</v>
      </c>
      <c r="O624" s="60">
        <f>Tableau1[[#This Row],[Prix_Unit_HT]]*Tableau1[[#This Row],[Qte_commande]]</f>
        <v>299</v>
      </c>
      <c r="P624" s="60">
        <f>Tableau1[[#This Row],[Prix_Unit_TTC]]*Tableau1[[#This Row],[Qte_commande]]</f>
        <v>358.8</v>
      </c>
      <c r="Q624" s="1">
        <v>1</v>
      </c>
      <c r="R6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5" spans="1:18" ht="14.65" customHeight="1" x14ac:dyDescent="0.2">
      <c r="A625" s="2">
        <v>43077</v>
      </c>
      <c r="B625" s="1" t="s">
        <v>889</v>
      </c>
      <c r="C625" s="1" t="s">
        <v>139</v>
      </c>
      <c r="F625" s="1" t="s">
        <v>1245</v>
      </c>
      <c r="G625" s="1" t="s">
        <v>141</v>
      </c>
      <c r="H625" s="1" t="s">
        <v>1296</v>
      </c>
      <c r="I625" s="1" t="s">
        <v>1274</v>
      </c>
      <c r="J625" s="109">
        <v>3</v>
      </c>
      <c r="K625" s="85">
        <f t="array" ref="K625">IFERROR(INDEX(Grille_Tarifs_Modulable!$B$2:$B$204,MATCH(Tableau1[[#This Row],[Designation]]&amp;Tableau1[[#This Row],[CL]],Grille_Tarifs_Modulable!$C$2:$C$204&amp;Grille_Tarifs_Modulable!$F$2:$F$204,0)),0)</f>
        <v>121</v>
      </c>
      <c r="L6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5" s="60">
        <f>IF(Tableau1[[#This Row],[Prix_Unit_HT]]=0,0,Tableau1[[#This Row],[Prix_Unit_HT]]+(Tableau1[[#This Row],[Prix_Unit_HT]]*VLOOKUP(Tableau1[[#This Row],[EAN]],Grille_Tarifs_Modulable!$B$10:$Q$204,16,FALSE)))</f>
        <v>358.8</v>
      </c>
      <c r="N625" s="1">
        <v>1</v>
      </c>
      <c r="O625" s="60">
        <f>Tableau1[[#This Row],[Prix_Unit_HT]]*Tableau1[[#This Row],[Qte_commande]]</f>
        <v>299</v>
      </c>
      <c r="P625" s="60">
        <f>Tableau1[[#This Row],[Prix_Unit_TTC]]*Tableau1[[#This Row],[Qte_commande]]</f>
        <v>358.8</v>
      </c>
      <c r="Q625" s="1">
        <v>1</v>
      </c>
      <c r="R6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6" spans="1:18" ht="14.65" customHeight="1" x14ac:dyDescent="0.2">
      <c r="A626" s="2">
        <v>43077</v>
      </c>
      <c r="B626" s="1" t="s">
        <v>886</v>
      </c>
      <c r="C626" s="1" t="s">
        <v>887</v>
      </c>
      <c r="F626" s="1" t="s">
        <v>1162</v>
      </c>
      <c r="G626" s="1" t="s">
        <v>888</v>
      </c>
      <c r="H626" s="1" t="s">
        <v>1296</v>
      </c>
      <c r="I626" s="1" t="s">
        <v>1274</v>
      </c>
      <c r="J626" s="109">
        <v>3</v>
      </c>
      <c r="K626" s="85">
        <f t="array" ref="K626">IFERROR(INDEX(Grille_Tarifs_Modulable!$B$2:$B$204,MATCH(Tableau1[[#This Row],[Designation]]&amp;Tableau1[[#This Row],[CL]],Grille_Tarifs_Modulable!$C$2:$C$204&amp;Grille_Tarifs_Modulable!$F$2:$F$204,0)),0)</f>
        <v>121</v>
      </c>
      <c r="L6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6" s="60">
        <f>IF(Tableau1[[#This Row],[Prix_Unit_HT]]=0,0,Tableau1[[#This Row],[Prix_Unit_HT]]+(Tableau1[[#This Row],[Prix_Unit_HT]]*VLOOKUP(Tableau1[[#This Row],[EAN]],Grille_Tarifs_Modulable!$B$10:$Q$204,16,FALSE)))</f>
        <v>358.8</v>
      </c>
      <c r="N626" s="1">
        <v>1</v>
      </c>
      <c r="O626" s="60">
        <f>Tableau1[[#This Row],[Prix_Unit_HT]]*Tableau1[[#This Row],[Qte_commande]]</f>
        <v>299</v>
      </c>
      <c r="P626" s="60">
        <f>Tableau1[[#This Row],[Prix_Unit_TTC]]*Tableau1[[#This Row],[Qte_commande]]</f>
        <v>358.8</v>
      </c>
      <c r="Q626" s="1">
        <v>1</v>
      </c>
      <c r="R6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27" spans="1:18" ht="14.65" customHeight="1" x14ac:dyDescent="0.2">
      <c r="A627" s="2">
        <v>43080</v>
      </c>
      <c r="B627" s="1" t="s">
        <v>952</v>
      </c>
      <c r="C627" s="1" t="s">
        <v>225</v>
      </c>
      <c r="F627" s="1" t="s">
        <v>1245</v>
      </c>
      <c r="G627" s="1" t="s">
        <v>227</v>
      </c>
      <c r="H627" s="1" t="s">
        <v>1174</v>
      </c>
      <c r="I627" s="1" t="s">
        <v>1272</v>
      </c>
      <c r="J627" s="59">
        <v>70</v>
      </c>
      <c r="K627" s="85">
        <f t="array" ref="K627">IFERROR(INDEX(Grille_Tarifs_Modulable!$B$2:$B$204,MATCH(Tableau1[[#This Row],[Designation]]&amp;Tableau1[[#This Row],[CL]],Grille_Tarifs_Modulable!$C$2:$C$204&amp;Grille_Tarifs_Modulable!$F$2:$F$204,0)),0)</f>
        <v>4067700013859</v>
      </c>
      <c r="L6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2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27" s="1">
        <v>150</v>
      </c>
      <c r="O627" s="60">
        <f>Tableau1[[#This Row],[Prix_Unit_HT]]*Tableau1[[#This Row],[Qte_commande]]</f>
        <v>1879.8845249999997</v>
      </c>
      <c r="P627" s="60">
        <f>Tableau1[[#This Row],[Prix_Unit_TTC]]*Tableau1[[#This Row],[Qte_commande]]</f>
        <v>2255.8614299999999</v>
      </c>
      <c r="Q627" s="1">
        <v>150</v>
      </c>
      <c r="R6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28" spans="1:18" ht="14.65" customHeight="1" x14ac:dyDescent="0.2">
      <c r="A628" s="2">
        <v>43080</v>
      </c>
      <c r="B628" s="1" t="s">
        <v>771</v>
      </c>
      <c r="C628" s="1" t="s">
        <v>12</v>
      </c>
      <c r="F628" s="1" t="s">
        <v>1245</v>
      </c>
      <c r="G628" s="1" t="s">
        <v>14</v>
      </c>
      <c r="H628" s="1" t="s">
        <v>1218</v>
      </c>
      <c r="I628" s="1" t="s">
        <v>1272</v>
      </c>
      <c r="J628" s="59">
        <v>70</v>
      </c>
      <c r="K628" s="85">
        <f t="array" ref="K628">IFERROR(INDEX(Grille_Tarifs_Modulable!$B$2:$B$204,MATCH(Tableau1[[#This Row],[Designation]]&amp;Tableau1[[#This Row],[CL]],Grille_Tarifs_Modulable!$C$2:$C$204&amp;Grille_Tarifs_Modulable!$F$2:$F$204,0)),0)</f>
        <v>8500000917022</v>
      </c>
      <c r="L6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628" s="60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628" s="1">
        <v>6</v>
      </c>
      <c r="O628" s="60">
        <f>Tableau1[[#This Row],[Prix_Unit_HT]]*Tableau1[[#This Row],[Qte_commande]]</f>
        <v>409.25186399999996</v>
      </c>
      <c r="P628" s="60">
        <f>Tableau1[[#This Row],[Prix_Unit_TTC]]*Tableau1[[#This Row],[Qte_commande]]</f>
        <v>491.1022367999999</v>
      </c>
      <c r="Q628" s="1">
        <v>6</v>
      </c>
      <c r="R6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29" spans="1:18" ht="14.65" customHeight="1" x14ac:dyDescent="0.2">
      <c r="A629" s="2">
        <v>43081</v>
      </c>
      <c r="B629" s="1" t="s">
        <v>770</v>
      </c>
      <c r="C629" s="1" t="s">
        <v>12</v>
      </c>
      <c r="F629" s="1" t="s">
        <v>1245</v>
      </c>
      <c r="G629" s="1" t="s">
        <v>14</v>
      </c>
      <c r="H629" s="1" t="s">
        <v>1217</v>
      </c>
      <c r="I629" s="1" t="s">
        <v>1272</v>
      </c>
      <c r="J629" s="59">
        <v>70</v>
      </c>
      <c r="K629" s="85">
        <f t="array" ref="K629">IFERROR(INDEX(Grille_Tarifs_Modulable!$B$2:$B$204,MATCH(Tableau1[[#This Row],[Designation]]&amp;Tableau1[[#This Row],[CL]],Grille_Tarifs_Modulable!$C$2:$C$204&amp;Grille_Tarifs_Modulable!$F$2:$F$204,0)),0)</f>
        <v>8500000916445</v>
      </c>
      <c r="L6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29" s="60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29" s="1">
        <v>-6</v>
      </c>
      <c r="O629" s="60">
        <f>Tableau1[[#This Row],[Prix_Unit_HT]]*Tableau1[[#This Row],[Qte_commande]]</f>
        <v>-224.451864</v>
      </c>
      <c r="P629" s="60">
        <f>Tableau1[[#This Row],[Prix_Unit_TTC]]*Tableau1[[#This Row],[Qte_commande]]</f>
        <v>-269.34223680000002</v>
      </c>
      <c r="Q629" s="1">
        <v>-6</v>
      </c>
      <c r="R6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-6.0000000000000009</v>
      </c>
    </row>
    <row r="630" spans="1:18" ht="14.65" customHeight="1" x14ac:dyDescent="0.2">
      <c r="A630" s="2">
        <v>43083</v>
      </c>
      <c r="B630" s="1" t="s">
        <v>911</v>
      </c>
      <c r="C630" s="1" t="s">
        <v>157</v>
      </c>
      <c r="F630" s="1" t="s">
        <v>1245</v>
      </c>
      <c r="G630" s="1" t="s">
        <v>159</v>
      </c>
      <c r="H630" s="1" t="s">
        <v>1242</v>
      </c>
      <c r="I630" s="7" t="s">
        <v>1272</v>
      </c>
      <c r="J630" s="59">
        <v>70</v>
      </c>
      <c r="K630" s="85">
        <f t="array" ref="K630">IFERROR(INDEX(Grille_Tarifs_Modulable!$B$2:$B$204,MATCH(Tableau1[[#This Row],[Designation]]&amp;Tableau1[[#This Row],[CL]],Grille_Tarifs_Modulable!$C$2:$C$204&amp;Grille_Tarifs_Modulable!$F$2:$F$204,0)),0)</f>
        <v>4055800060200</v>
      </c>
      <c r="L6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30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30" s="1">
        <v>6</v>
      </c>
      <c r="O630" s="60">
        <f>Tableau1[[#This Row],[Prix_Unit_HT]]*Tableau1[[#This Row],[Qte_commande]]</f>
        <v>104.45186400000001</v>
      </c>
      <c r="P630" s="60">
        <f>Tableau1[[#This Row],[Prix_Unit_TTC]]*Tableau1[[#This Row],[Qte_commande]]</f>
        <v>125.34223680000001</v>
      </c>
      <c r="Q630" s="1">
        <v>6</v>
      </c>
      <c r="R6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31" spans="1:18" ht="14.65" customHeight="1" x14ac:dyDescent="0.2">
      <c r="A631" s="2">
        <v>43083</v>
      </c>
      <c r="B631" s="1" t="s">
        <v>911</v>
      </c>
      <c r="C631" s="1" t="s">
        <v>157</v>
      </c>
      <c r="F631" s="1" t="s">
        <v>1245</v>
      </c>
      <c r="G631" s="1" t="s">
        <v>159</v>
      </c>
      <c r="H631" s="1" t="s">
        <v>1174</v>
      </c>
      <c r="I631" s="1" t="s">
        <v>1272</v>
      </c>
      <c r="J631" s="59">
        <v>100</v>
      </c>
      <c r="K631" s="85">
        <f t="array" ref="K631">IFERROR(INDEX(Grille_Tarifs_Modulable!$B$2:$B$204,MATCH(Tableau1[[#This Row],[Designation]]&amp;Tableau1[[#This Row],[CL]],Grille_Tarifs_Modulable!$C$2:$C$204&amp;Grille_Tarifs_Modulable!$F$2:$F$204,0)),0)</f>
        <v>4067700013842</v>
      </c>
      <c r="L6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3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31" s="1">
        <v>306</v>
      </c>
      <c r="O631" s="60">
        <f>Tableau1[[#This Row],[Prix_Unit_HT]]*Tableau1[[#This Row],[Qte_commande]]</f>
        <v>5232.8463299999994</v>
      </c>
      <c r="P631" s="60">
        <f>Tableau1[[#This Row],[Prix_Unit_TTC]]*Tableau1[[#This Row],[Qte_commande]]</f>
        <v>6279.4155959999989</v>
      </c>
      <c r="Q631" s="1">
        <v>437.14</v>
      </c>
      <c r="R6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632" spans="1:18" ht="14.65" customHeight="1" x14ac:dyDescent="0.2">
      <c r="A632" s="2">
        <v>43083</v>
      </c>
      <c r="B632" s="1" t="s">
        <v>911</v>
      </c>
      <c r="C632" s="1" t="s">
        <v>157</v>
      </c>
      <c r="F632" s="1" t="s">
        <v>1245</v>
      </c>
      <c r="G632" s="1" t="s">
        <v>159</v>
      </c>
      <c r="H632" s="1" t="s">
        <v>1295</v>
      </c>
      <c r="I632" s="1" t="s">
        <v>1273</v>
      </c>
      <c r="J632" s="59">
        <v>50</v>
      </c>
      <c r="K632" s="85">
        <f t="array" ref="K632">IFERROR(INDEX(Grille_Tarifs_Modulable!$B$2:$B$204,MATCH(Tableau1[[#This Row],[Designation]]&amp;Tableau1[[#This Row],[CL]],Grille_Tarifs_Modulable!$C$2:$C$204&amp;Grille_Tarifs_Modulable!$F$2:$F$204,0)),0)</f>
        <v>4260310553382</v>
      </c>
      <c r="L6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3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32" s="1">
        <v>40</v>
      </c>
      <c r="O632" s="60">
        <f>Tableau1[[#This Row],[Prix_Unit_HT]]*Tableau1[[#This Row],[Qte_commande]]</f>
        <v>40</v>
      </c>
      <c r="P632" s="60">
        <f>Tableau1[[#This Row],[Prix_Unit_TTC]]*Tableau1[[#This Row],[Qte_commande]]</f>
        <v>42.199999999999996</v>
      </c>
      <c r="Q632" s="1">
        <v>28.57</v>
      </c>
      <c r="R6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633" spans="1:18" ht="14.65" customHeight="1" x14ac:dyDescent="0.2">
      <c r="A633" s="2">
        <v>43083</v>
      </c>
      <c r="B633" s="1" t="s">
        <v>892</v>
      </c>
      <c r="C633" s="1" t="s">
        <v>400</v>
      </c>
      <c r="F633" s="1" t="s">
        <v>1162</v>
      </c>
      <c r="G633" s="1" t="s">
        <v>20</v>
      </c>
      <c r="H633" s="1" t="s">
        <v>1296</v>
      </c>
      <c r="I633" s="1" t="s">
        <v>1274</v>
      </c>
      <c r="J633" s="109">
        <v>3</v>
      </c>
      <c r="K633" s="85">
        <f t="array" ref="K633">IFERROR(INDEX(Grille_Tarifs_Modulable!$B$2:$B$204,MATCH(Tableau1[[#This Row],[Designation]]&amp;Tableau1[[#This Row],[CL]],Grille_Tarifs_Modulable!$C$2:$C$204&amp;Grille_Tarifs_Modulable!$F$2:$F$204,0)),0)</f>
        <v>121</v>
      </c>
      <c r="L6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3" s="60">
        <f>IF(Tableau1[[#This Row],[Prix_Unit_HT]]=0,0,Tableau1[[#This Row],[Prix_Unit_HT]]+(Tableau1[[#This Row],[Prix_Unit_HT]]*VLOOKUP(Tableau1[[#This Row],[EAN]],Grille_Tarifs_Modulable!$B$10:$Q$204,16,FALSE)))</f>
        <v>358.8</v>
      </c>
      <c r="N633" s="1">
        <v>1</v>
      </c>
      <c r="O633" s="60">
        <f>Tableau1[[#This Row],[Prix_Unit_HT]]*Tableau1[[#This Row],[Qte_commande]]</f>
        <v>299</v>
      </c>
      <c r="P633" s="60">
        <f>Tableau1[[#This Row],[Prix_Unit_TTC]]*Tableau1[[#This Row],[Qte_commande]]</f>
        <v>358.8</v>
      </c>
      <c r="Q633" s="1">
        <v>1</v>
      </c>
      <c r="R6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34" spans="1:18" ht="14.65" customHeight="1" x14ac:dyDescent="0.2">
      <c r="A634" s="2">
        <v>43084</v>
      </c>
      <c r="B634" s="1" t="s">
        <v>953</v>
      </c>
      <c r="C634" s="1" t="s">
        <v>229</v>
      </c>
      <c r="F634" s="1" t="s">
        <v>1245</v>
      </c>
      <c r="G634" s="1" t="s">
        <v>231</v>
      </c>
      <c r="H634" s="1" t="s">
        <v>1174</v>
      </c>
      <c r="I634" s="1" t="s">
        <v>1272</v>
      </c>
      <c r="J634" s="59">
        <v>70</v>
      </c>
      <c r="K634" s="85">
        <f t="array" ref="K634">IFERROR(INDEX(Grille_Tarifs_Modulable!$B$2:$B$204,MATCH(Tableau1[[#This Row],[Designation]]&amp;Tableau1[[#This Row],[CL]],Grille_Tarifs_Modulable!$C$2:$C$204&amp;Grille_Tarifs_Modulable!$F$2:$F$204,0)),0)</f>
        <v>4067700013859</v>
      </c>
      <c r="L6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4" s="1">
        <v>480</v>
      </c>
      <c r="O634" s="60">
        <f>Tableau1[[#This Row],[Prix_Unit_HT]]*Tableau1[[#This Row],[Qte_commande]]</f>
        <v>6015.6304799999989</v>
      </c>
      <c r="P634" s="60">
        <f>Tableau1[[#This Row],[Prix_Unit_TTC]]*Tableau1[[#This Row],[Qte_commande]]</f>
        <v>7218.7565759999989</v>
      </c>
      <c r="Q634" s="1">
        <v>480</v>
      </c>
      <c r="R6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635" spans="1:18" ht="14.65" customHeight="1" x14ac:dyDescent="0.2">
      <c r="A635" s="2">
        <v>43091</v>
      </c>
      <c r="B635" s="1" t="s">
        <v>954</v>
      </c>
      <c r="C635" s="1" t="s">
        <v>225</v>
      </c>
      <c r="F635" s="1" t="s">
        <v>1245</v>
      </c>
      <c r="G635" s="1" t="s">
        <v>227</v>
      </c>
      <c r="H635" s="1" t="s">
        <v>1174</v>
      </c>
      <c r="I635" s="1" t="s">
        <v>1272</v>
      </c>
      <c r="J635" s="59">
        <v>70</v>
      </c>
      <c r="K635" s="85">
        <f t="array" ref="K635">IFERROR(INDEX(Grille_Tarifs_Modulable!$B$2:$B$204,MATCH(Tableau1[[#This Row],[Designation]]&amp;Tableau1[[#This Row],[CL]],Grille_Tarifs_Modulable!$C$2:$C$204&amp;Grille_Tarifs_Modulable!$F$2:$F$204,0)),0)</f>
        <v>4067700013859</v>
      </c>
      <c r="L6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5" s="1">
        <v>150</v>
      </c>
      <c r="O635" s="60">
        <f>Tableau1[[#This Row],[Prix_Unit_HT]]*Tableau1[[#This Row],[Qte_commande]]</f>
        <v>1879.8845249999997</v>
      </c>
      <c r="P635" s="60">
        <f>Tableau1[[#This Row],[Prix_Unit_TTC]]*Tableau1[[#This Row],[Qte_commande]]</f>
        <v>2255.8614299999999</v>
      </c>
      <c r="Q635" s="1">
        <v>150</v>
      </c>
      <c r="R6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36" spans="1:18" ht="14.65" customHeight="1" x14ac:dyDescent="0.2">
      <c r="A636" s="2">
        <v>43091</v>
      </c>
      <c r="B636" s="1" t="s">
        <v>908</v>
      </c>
      <c r="C636" s="1" t="s">
        <v>909</v>
      </c>
      <c r="F636" s="1" t="s">
        <v>1162</v>
      </c>
      <c r="G636" s="1" t="s">
        <v>4</v>
      </c>
      <c r="H636" s="1" t="s">
        <v>1296</v>
      </c>
      <c r="I636" s="1" t="s">
        <v>1274</v>
      </c>
      <c r="J636" s="109">
        <v>3</v>
      </c>
      <c r="K636" s="85">
        <f t="array" ref="K636">IFERROR(INDEX(Grille_Tarifs_Modulable!$B$2:$B$204,MATCH(Tableau1[[#This Row],[Designation]]&amp;Tableau1[[#This Row],[CL]],Grille_Tarifs_Modulable!$C$2:$C$204&amp;Grille_Tarifs_Modulable!$F$2:$F$204,0)),0)</f>
        <v>121</v>
      </c>
      <c r="L6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6" s="60">
        <f>IF(Tableau1[[#This Row],[Prix_Unit_HT]]=0,0,Tableau1[[#This Row],[Prix_Unit_HT]]+(Tableau1[[#This Row],[Prix_Unit_HT]]*VLOOKUP(Tableau1[[#This Row],[EAN]],Grille_Tarifs_Modulable!$B$10:$Q$204,16,FALSE)))</f>
        <v>358.8</v>
      </c>
      <c r="N636" s="1">
        <v>2</v>
      </c>
      <c r="O636" s="60">
        <f>Tableau1[[#This Row],[Prix_Unit_HT]]*Tableau1[[#This Row],[Qte_commande]]</f>
        <v>598</v>
      </c>
      <c r="P636" s="60">
        <f>Tableau1[[#This Row],[Prix_Unit_TTC]]*Tableau1[[#This Row],[Qte_commande]]</f>
        <v>717.6</v>
      </c>
      <c r="Q636" s="1">
        <v>2</v>
      </c>
      <c r="R6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637" spans="1:18" ht="14.65" customHeight="1" x14ac:dyDescent="0.2">
      <c r="A637" s="2">
        <v>43091</v>
      </c>
      <c r="B637" s="1" t="s">
        <v>902</v>
      </c>
      <c r="C637" s="1" t="s">
        <v>792</v>
      </c>
      <c r="F637" s="1" t="s">
        <v>1162</v>
      </c>
      <c r="G637" s="1" t="s">
        <v>312</v>
      </c>
      <c r="H637" s="1" t="s">
        <v>1296</v>
      </c>
      <c r="I637" s="1" t="s">
        <v>1274</v>
      </c>
      <c r="J637" s="109">
        <v>3</v>
      </c>
      <c r="K637" s="85">
        <f t="array" ref="K637">IFERROR(INDEX(Grille_Tarifs_Modulable!$B$2:$B$204,MATCH(Tableau1[[#This Row],[Designation]]&amp;Tableau1[[#This Row],[CL]],Grille_Tarifs_Modulable!$C$2:$C$204&amp;Grille_Tarifs_Modulable!$F$2:$F$204,0)),0)</f>
        <v>121</v>
      </c>
      <c r="L6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7" s="60">
        <f>IF(Tableau1[[#This Row],[Prix_Unit_HT]]=0,0,Tableau1[[#This Row],[Prix_Unit_HT]]+(Tableau1[[#This Row],[Prix_Unit_HT]]*VLOOKUP(Tableau1[[#This Row],[EAN]],Grille_Tarifs_Modulable!$B$10:$Q$204,16,FALSE)))</f>
        <v>358.8</v>
      </c>
      <c r="N637" s="1">
        <v>1</v>
      </c>
      <c r="O637" s="60">
        <f>Tableau1[[#This Row],[Prix_Unit_HT]]*Tableau1[[#This Row],[Qte_commande]]</f>
        <v>299</v>
      </c>
      <c r="P637" s="60">
        <f>Tableau1[[#This Row],[Prix_Unit_TTC]]*Tableau1[[#This Row],[Qte_commande]]</f>
        <v>358.8</v>
      </c>
      <c r="Q637" s="1">
        <v>1</v>
      </c>
      <c r="R6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38" spans="1:18" ht="14.65" customHeight="1" x14ac:dyDescent="0.2">
      <c r="A638" s="2">
        <v>43091</v>
      </c>
      <c r="B638" s="1" t="s">
        <v>907</v>
      </c>
      <c r="C638" s="1" t="s">
        <v>150</v>
      </c>
      <c r="F638" s="1" t="s">
        <v>1162</v>
      </c>
      <c r="G638" s="1" t="s">
        <v>152</v>
      </c>
      <c r="H638" s="1" t="s">
        <v>1296</v>
      </c>
      <c r="I638" s="1" t="s">
        <v>1274</v>
      </c>
      <c r="J638" s="109">
        <v>3</v>
      </c>
      <c r="K638" s="85">
        <f t="array" ref="K638">IFERROR(INDEX(Grille_Tarifs_Modulable!$B$2:$B$204,MATCH(Tableau1[[#This Row],[Designation]]&amp;Tableau1[[#This Row],[CL]],Grille_Tarifs_Modulable!$C$2:$C$204&amp;Grille_Tarifs_Modulable!$F$2:$F$204,0)),0)</f>
        <v>121</v>
      </c>
      <c r="L6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8" s="60">
        <f>IF(Tableau1[[#This Row],[Prix_Unit_HT]]=0,0,Tableau1[[#This Row],[Prix_Unit_HT]]+(Tableau1[[#This Row],[Prix_Unit_HT]]*VLOOKUP(Tableau1[[#This Row],[EAN]],Grille_Tarifs_Modulable!$B$10:$Q$204,16,FALSE)))</f>
        <v>358.8</v>
      </c>
      <c r="N638" s="1">
        <v>1</v>
      </c>
      <c r="O638" s="60">
        <f>Tableau1[[#This Row],[Prix_Unit_HT]]*Tableau1[[#This Row],[Qte_commande]]</f>
        <v>299</v>
      </c>
      <c r="P638" s="60">
        <f>Tableau1[[#This Row],[Prix_Unit_TTC]]*Tableau1[[#This Row],[Qte_commande]]</f>
        <v>358.8</v>
      </c>
      <c r="Q638" s="1">
        <v>1</v>
      </c>
      <c r="R6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39" spans="1:18" ht="14.65" customHeight="1" x14ac:dyDescent="0.2">
      <c r="A639" s="2">
        <v>43091</v>
      </c>
      <c r="B639" s="1" t="s">
        <v>894</v>
      </c>
      <c r="C639" s="1" t="s">
        <v>895</v>
      </c>
      <c r="F639" s="1" t="s">
        <v>1162</v>
      </c>
      <c r="G639" s="1" t="s">
        <v>11</v>
      </c>
      <c r="H639" s="1" t="s">
        <v>1296</v>
      </c>
      <c r="I639" s="1" t="s">
        <v>1274</v>
      </c>
      <c r="J639" s="109">
        <v>3</v>
      </c>
      <c r="K639" s="85">
        <f t="array" ref="K639">IFERROR(INDEX(Grille_Tarifs_Modulable!$B$2:$B$204,MATCH(Tableau1[[#This Row],[Designation]]&amp;Tableau1[[#This Row],[CL]],Grille_Tarifs_Modulable!$C$2:$C$204&amp;Grille_Tarifs_Modulable!$F$2:$F$204,0)),0)</f>
        <v>121</v>
      </c>
      <c r="L6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9" s="60">
        <f>IF(Tableau1[[#This Row],[Prix_Unit_HT]]=0,0,Tableau1[[#This Row],[Prix_Unit_HT]]+(Tableau1[[#This Row],[Prix_Unit_HT]]*VLOOKUP(Tableau1[[#This Row],[EAN]],Grille_Tarifs_Modulable!$B$10:$Q$204,16,FALSE)))</f>
        <v>358.8</v>
      </c>
      <c r="N639" s="1">
        <v>1</v>
      </c>
      <c r="O639" s="60">
        <f>Tableau1[[#This Row],[Prix_Unit_HT]]*Tableau1[[#This Row],[Qte_commande]]</f>
        <v>299</v>
      </c>
      <c r="P639" s="60">
        <f>Tableau1[[#This Row],[Prix_Unit_TTC]]*Tableau1[[#This Row],[Qte_commande]]</f>
        <v>358.8</v>
      </c>
      <c r="Q639" s="1">
        <v>1</v>
      </c>
      <c r="R6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0" spans="1:18" ht="14.65" customHeight="1" x14ac:dyDescent="0.2">
      <c r="A640" s="2">
        <v>43091</v>
      </c>
      <c r="B640" s="1" t="s">
        <v>900</v>
      </c>
      <c r="C640" s="1" t="s">
        <v>901</v>
      </c>
      <c r="F640" s="1" t="s">
        <v>1162</v>
      </c>
      <c r="G640" s="1" t="s">
        <v>11</v>
      </c>
      <c r="H640" s="1" t="s">
        <v>1296</v>
      </c>
      <c r="I640" s="1" t="s">
        <v>1274</v>
      </c>
      <c r="J640" s="109">
        <v>3</v>
      </c>
      <c r="K640" s="85">
        <f t="array" ref="K640">IFERROR(INDEX(Grille_Tarifs_Modulable!$B$2:$B$204,MATCH(Tableau1[[#This Row],[Designation]]&amp;Tableau1[[#This Row],[CL]],Grille_Tarifs_Modulable!$C$2:$C$204&amp;Grille_Tarifs_Modulable!$F$2:$F$204,0)),0)</f>
        <v>121</v>
      </c>
      <c r="L6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0" s="60">
        <f>IF(Tableau1[[#This Row],[Prix_Unit_HT]]=0,0,Tableau1[[#This Row],[Prix_Unit_HT]]+(Tableau1[[#This Row],[Prix_Unit_HT]]*VLOOKUP(Tableau1[[#This Row],[EAN]],Grille_Tarifs_Modulable!$B$10:$Q$204,16,FALSE)))</f>
        <v>358.8</v>
      </c>
      <c r="N640" s="1">
        <v>1</v>
      </c>
      <c r="O640" s="60">
        <f>Tableau1[[#This Row],[Prix_Unit_HT]]*Tableau1[[#This Row],[Qte_commande]]</f>
        <v>299</v>
      </c>
      <c r="P640" s="60">
        <f>Tableau1[[#This Row],[Prix_Unit_TTC]]*Tableau1[[#This Row],[Qte_commande]]</f>
        <v>358.8</v>
      </c>
      <c r="Q640" s="1">
        <v>1</v>
      </c>
      <c r="R6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1" spans="1:18" ht="14.65" customHeight="1" x14ac:dyDescent="0.2">
      <c r="A641" s="2">
        <v>43091</v>
      </c>
      <c r="B641" s="1" t="s">
        <v>903</v>
      </c>
      <c r="C641" s="1" t="s">
        <v>61</v>
      </c>
      <c r="F641" s="1" t="s">
        <v>1162</v>
      </c>
      <c r="G641" s="1" t="s">
        <v>63</v>
      </c>
      <c r="H641" s="1" t="s">
        <v>1296</v>
      </c>
      <c r="I641" s="1" t="s">
        <v>1274</v>
      </c>
      <c r="J641" s="109">
        <v>3</v>
      </c>
      <c r="K641" s="85">
        <f t="array" ref="K641">IFERROR(INDEX(Grille_Tarifs_Modulable!$B$2:$B$204,MATCH(Tableau1[[#This Row],[Designation]]&amp;Tableau1[[#This Row],[CL]],Grille_Tarifs_Modulable!$C$2:$C$204&amp;Grille_Tarifs_Modulable!$F$2:$F$204,0)),0)</f>
        <v>121</v>
      </c>
      <c r="L6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1" s="60">
        <f>IF(Tableau1[[#This Row],[Prix_Unit_HT]]=0,0,Tableau1[[#This Row],[Prix_Unit_HT]]+(Tableau1[[#This Row],[Prix_Unit_HT]]*VLOOKUP(Tableau1[[#This Row],[EAN]],Grille_Tarifs_Modulable!$B$10:$Q$204,16,FALSE)))</f>
        <v>358.8</v>
      </c>
      <c r="N641" s="1">
        <v>3</v>
      </c>
      <c r="O641" s="60">
        <f>Tableau1[[#This Row],[Prix_Unit_HT]]*Tableau1[[#This Row],[Qte_commande]]</f>
        <v>897</v>
      </c>
      <c r="P641" s="60">
        <f>Tableau1[[#This Row],[Prix_Unit_TTC]]*Tableau1[[#This Row],[Qte_commande]]</f>
        <v>1076.4000000000001</v>
      </c>
      <c r="Q641" s="1">
        <v>3</v>
      </c>
      <c r="R6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642" spans="1:18" ht="14.65" customHeight="1" x14ac:dyDescent="0.2">
      <c r="A642" s="2">
        <v>43091</v>
      </c>
      <c r="B642" s="1" t="s">
        <v>906</v>
      </c>
      <c r="C642" s="1" t="s">
        <v>403</v>
      </c>
      <c r="F642" s="1" t="s">
        <v>1162</v>
      </c>
      <c r="G642" s="1" t="s">
        <v>11</v>
      </c>
      <c r="H642" s="1" t="s">
        <v>1296</v>
      </c>
      <c r="I642" s="1" t="s">
        <v>1274</v>
      </c>
      <c r="J642" s="109">
        <v>3</v>
      </c>
      <c r="K642" s="85">
        <f t="array" ref="K642">IFERROR(INDEX(Grille_Tarifs_Modulable!$B$2:$B$204,MATCH(Tableau1[[#This Row],[Designation]]&amp;Tableau1[[#This Row],[CL]],Grille_Tarifs_Modulable!$C$2:$C$204&amp;Grille_Tarifs_Modulable!$F$2:$F$204,0)),0)</f>
        <v>121</v>
      </c>
      <c r="L6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2" s="60">
        <f>IF(Tableau1[[#This Row],[Prix_Unit_HT]]=0,0,Tableau1[[#This Row],[Prix_Unit_HT]]+(Tableau1[[#This Row],[Prix_Unit_HT]]*VLOOKUP(Tableau1[[#This Row],[EAN]],Grille_Tarifs_Modulable!$B$10:$Q$204,16,FALSE)))</f>
        <v>358.8</v>
      </c>
      <c r="N642" s="1">
        <v>3</v>
      </c>
      <c r="O642" s="60">
        <f>Tableau1[[#This Row],[Prix_Unit_HT]]*Tableau1[[#This Row],[Qte_commande]]</f>
        <v>897</v>
      </c>
      <c r="P642" s="60">
        <f>Tableau1[[#This Row],[Prix_Unit_TTC]]*Tableau1[[#This Row],[Qte_commande]]</f>
        <v>1076.4000000000001</v>
      </c>
      <c r="Q642" s="1">
        <v>3</v>
      </c>
      <c r="R6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643" spans="1:18" ht="14.65" customHeight="1" x14ac:dyDescent="0.2">
      <c r="A643" s="2">
        <v>43091</v>
      </c>
      <c r="B643" s="1" t="s">
        <v>896</v>
      </c>
      <c r="C643" s="1" t="s">
        <v>171</v>
      </c>
      <c r="F643" s="1" t="s">
        <v>1162</v>
      </c>
      <c r="G643" s="1" t="s">
        <v>171</v>
      </c>
      <c r="H643" s="1" t="s">
        <v>1296</v>
      </c>
      <c r="I643" s="1" t="s">
        <v>1274</v>
      </c>
      <c r="J643" s="109">
        <v>3</v>
      </c>
      <c r="K643" s="85">
        <f t="array" ref="K643">IFERROR(INDEX(Grille_Tarifs_Modulable!$B$2:$B$204,MATCH(Tableau1[[#This Row],[Designation]]&amp;Tableau1[[#This Row],[CL]],Grille_Tarifs_Modulable!$C$2:$C$204&amp;Grille_Tarifs_Modulable!$F$2:$F$204,0)),0)</f>
        <v>121</v>
      </c>
      <c r="L6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3" s="60">
        <f>IF(Tableau1[[#This Row],[Prix_Unit_HT]]=0,0,Tableau1[[#This Row],[Prix_Unit_HT]]+(Tableau1[[#This Row],[Prix_Unit_HT]]*VLOOKUP(Tableau1[[#This Row],[EAN]],Grille_Tarifs_Modulable!$B$10:$Q$204,16,FALSE)))</f>
        <v>358.8</v>
      </c>
      <c r="N643" s="1">
        <v>1</v>
      </c>
      <c r="O643" s="60">
        <f>Tableau1[[#This Row],[Prix_Unit_HT]]*Tableau1[[#This Row],[Qte_commande]]</f>
        <v>299</v>
      </c>
      <c r="P643" s="60">
        <f>Tableau1[[#This Row],[Prix_Unit_TTC]]*Tableau1[[#This Row],[Qte_commande]]</f>
        <v>358.8</v>
      </c>
      <c r="Q643" s="1">
        <v>1</v>
      </c>
      <c r="R6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4" spans="1:18" ht="14.65" customHeight="1" x14ac:dyDescent="0.2">
      <c r="A644" s="2">
        <v>43091</v>
      </c>
      <c r="B644" s="1" t="s">
        <v>904</v>
      </c>
      <c r="C644" s="1" t="s">
        <v>905</v>
      </c>
      <c r="F644" s="1" t="s">
        <v>1162</v>
      </c>
      <c r="G644" s="1" t="s">
        <v>312</v>
      </c>
      <c r="H644" s="1" t="s">
        <v>1296</v>
      </c>
      <c r="I644" s="1" t="s">
        <v>1274</v>
      </c>
      <c r="J644" s="109">
        <v>3</v>
      </c>
      <c r="K644" s="85">
        <f t="array" ref="K644">IFERROR(INDEX(Grille_Tarifs_Modulable!$B$2:$B$204,MATCH(Tableau1[[#This Row],[Designation]]&amp;Tableau1[[#This Row],[CL]],Grille_Tarifs_Modulable!$C$2:$C$204&amp;Grille_Tarifs_Modulable!$F$2:$F$204,0)),0)</f>
        <v>121</v>
      </c>
      <c r="L6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4" s="60">
        <f>IF(Tableau1[[#This Row],[Prix_Unit_HT]]=0,0,Tableau1[[#This Row],[Prix_Unit_HT]]+(Tableau1[[#This Row],[Prix_Unit_HT]]*VLOOKUP(Tableau1[[#This Row],[EAN]],Grille_Tarifs_Modulable!$B$10:$Q$204,16,FALSE)))</f>
        <v>358.8</v>
      </c>
      <c r="N644" s="1">
        <v>6</v>
      </c>
      <c r="O644" s="60">
        <f>Tableau1[[#This Row],[Prix_Unit_HT]]*Tableau1[[#This Row],[Qte_commande]]</f>
        <v>1794</v>
      </c>
      <c r="P644" s="60">
        <f>Tableau1[[#This Row],[Prix_Unit_TTC]]*Tableau1[[#This Row],[Qte_commande]]</f>
        <v>2152.8000000000002</v>
      </c>
      <c r="Q644" s="1">
        <v>6</v>
      </c>
      <c r="R6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645" spans="1:18" ht="14.65" customHeight="1" x14ac:dyDescent="0.2">
      <c r="A645" s="2">
        <v>43091</v>
      </c>
      <c r="B645" s="1" t="s">
        <v>897</v>
      </c>
      <c r="C645" s="1" t="s">
        <v>898</v>
      </c>
      <c r="F645" s="1" t="s">
        <v>1162</v>
      </c>
      <c r="G645" s="1" t="s">
        <v>381</v>
      </c>
      <c r="H645" s="1" t="s">
        <v>1296</v>
      </c>
      <c r="I645" s="1" t="s">
        <v>1274</v>
      </c>
      <c r="J645" s="109">
        <v>3</v>
      </c>
      <c r="K645" s="85">
        <f t="array" ref="K645">IFERROR(INDEX(Grille_Tarifs_Modulable!$B$2:$B$204,MATCH(Tableau1[[#This Row],[Designation]]&amp;Tableau1[[#This Row],[CL]],Grille_Tarifs_Modulable!$C$2:$C$204&amp;Grille_Tarifs_Modulable!$F$2:$F$204,0)),0)</f>
        <v>121</v>
      </c>
      <c r="L6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5" s="60">
        <f>IF(Tableau1[[#This Row],[Prix_Unit_HT]]=0,0,Tableau1[[#This Row],[Prix_Unit_HT]]+(Tableau1[[#This Row],[Prix_Unit_HT]]*VLOOKUP(Tableau1[[#This Row],[EAN]],Grille_Tarifs_Modulable!$B$10:$Q$204,16,FALSE)))</f>
        <v>358.8</v>
      </c>
      <c r="N645" s="1">
        <v>1</v>
      </c>
      <c r="O645" s="60">
        <f>Tableau1[[#This Row],[Prix_Unit_HT]]*Tableau1[[#This Row],[Qte_commande]]</f>
        <v>299</v>
      </c>
      <c r="P645" s="60">
        <f>Tableau1[[#This Row],[Prix_Unit_TTC]]*Tableau1[[#This Row],[Qte_commande]]</f>
        <v>358.8</v>
      </c>
      <c r="Q645" s="1">
        <v>1</v>
      </c>
      <c r="R6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6" spans="1:18" ht="14.65" customHeight="1" x14ac:dyDescent="0.2">
      <c r="A646" s="2">
        <v>43091</v>
      </c>
      <c r="B646" s="1" t="s">
        <v>899</v>
      </c>
      <c r="C646" s="1" t="s">
        <v>379</v>
      </c>
      <c r="F646" s="1" t="s">
        <v>1162</v>
      </c>
      <c r="G646" s="1" t="s">
        <v>381</v>
      </c>
      <c r="H646" s="1" t="s">
        <v>1296</v>
      </c>
      <c r="I646" s="1" t="s">
        <v>1274</v>
      </c>
      <c r="J646" s="109">
        <v>3</v>
      </c>
      <c r="K646" s="85">
        <f t="array" ref="K646">IFERROR(INDEX(Grille_Tarifs_Modulable!$B$2:$B$204,MATCH(Tableau1[[#This Row],[Designation]]&amp;Tableau1[[#This Row],[CL]],Grille_Tarifs_Modulable!$C$2:$C$204&amp;Grille_Tarifs_Modulable!$F$2:$F$204,0)),0)</f>
        <v>121</v>
      </c>
      <c r="L6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6" s="60">
        <f>IF(Tableau1[[#This Row],[Prix_Unit_HT]]=0,0,Tableau1[[#This Row],[Prix_Unit_HT]]+(Tableau1[[#This Row],[Prix_Unit_HT]]*VLOOKUP(Tableau1[[#This Row],[EAN]],Grille_Tarifs_Modulable!$B$10:$Q$204,16,FALSE)))</f>
        <v>358.8</v>
      </c>
      <c r="N646" s="1">
        <v>1</v>
      </c>
      <c r="O646" s="60">
        <f>Tableau1[[#This Row],[Prix_Unit_HT]]*Tableau1[[#This Row],[Qte_commande]]</f>
        <v>299</v>
      </c>
      <c r="P646" s="60">
        <f>Tableau1[[#This Row],[Prix_Unit_TTC]]*Tableau1[[#This Row],[Qte_commande]]</f>
        <v>358.8</v>
      </c>
      <c r="Q646" s="1">
        <v>1</v>
      </c>
      <c r="R6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7" spans="1:18" ht="14.65" customHeight="1" x14ac:dyDescent="0.2">
      <c r="A647" s="2">
        <v>43091</v>
      </c>
      <c r="B647" s="1" t="s">
        <v>893</v>
      </c>
      <c r="C647" s="1" t="s">
        <v>544</v>
      </c>
      <c r="F647" s="1" t="s">
        <v>1162</v>
      </c>
      <c r="G647" s="1" t="s">
        <v>545</v>
      </c>
      <c r="H647" s="1" t="s">
        <v>1296</v>
      </c>
      <c r="I647" s="1" t="s">
        <v>1274</v>
      </c>
      <c r="J647" s="109">
        <v>3</v>
      </c>
      <c r="K647" s="85">
        <f t="array" ref="K647">IFERROR(INDEX(Grille_Tarifs_Modulable!$B$2:$B$204,MATCH(Tableau1[[#This Row],[Designation]]&amp;Tableau1[[#This Row],[CL]],Grille_Tarifs_Modulable!$C$2:$C$204&amp;Grille_Tarifs_Modulable!$F$2:$F$204,0)),0)</f>
        <v>121</v>
      </c>
      <c r="L6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7" s="60">
        <f>IF(Tableau1[[#This Row],[Prix_Unit_HT]]=0,0,Tableau1[[#This Row],[Prix_Unit_HT]]+(Tableau1[[#This Row],[Prix_Unit_HT]]*VLOOKUP(Tableau1[[#This Row],[EAN]],Grille_Tarifs_Modulable!$B$10:$Q$204,16,FALSE)))</f>
        <v>358.8</v>
      </c>
      <c r="N647" s="1">
        <v>1</v>
      </c>
      <c r="O647" s="60">
        <f>Tableau1[[#This Row],[Prix_Unit_HT]]*Tableau1[[#This Row],[Qte_commande]]</f>
        <v>299</v>
      </c>
      <c r="P647" s="60">
        <f>Tableau1[[#This Row],[Prix_Unit_TTC]]*Tableau1[[#This Row],[Qte_commande]]</f>
        <v>358.8</v>
      </c>
      <c r="Q647" s="1">
        <v>1</v>
      </c>
      <c r="R6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48" spans="1:18" ht="14.65" customHeight="1" x14ac:dyDescent="0.2">
      <c r="A648" s="2">
        <v>43103</v>
      </c>
      <c r="B648" s="1" t="s">
        <v>510</v>
      </c>
      <c r="C648" s="1" t="s">
        <v>511</v>
      </c>
      <c r="F648" s="1" t="s">
        <v>1245</v>
      </c>
      <c r="G648" s="1" t="s">
        <v>452</v>
      </c>
      <c r="H648" s="1" t="s">
        <v>1174</v>
      </c>
      <c r="I648" s="1" t="s">
        <v>1272</v>
      </c>
      <c r="J648" s="59">
        <v>70</v>
      </c>
      <c r="K648" s="85">
        <f t="array" ref="K648">IFERROR(INDEX(Grille_Tarifs_Modulable!$B$2:$B$204,MATCH(Tableau1[[#This Row],[Designation]]&amp;Tableau1[[#This Row],[CL]],Grille_Tarifs_Modulable!$C$2:$C$204&amp;Grille_Tarifs_Modulable!$F$2:$F$204,0)),0)</f>
        <v>4067700013859</v>
      </c>
      <c r="L6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48" s="1">
        <v>150</v>
      </c>
      <c r="O648" s="60">
        <f>Tableau1[[#This Row],[Prix_Unit_HT]]*Tableau1[[#This Row],[Qte_commande]]</f>
        <v>1879.8845249999997</v>
      </c>
      <c r="P648" s="60">
        <f>Tableau1[[#This Row],[Prix_Unit_TTC]]*Tableau1[[#This Row],[Qte_commande]]</f>
        <v>2255.8614299999999</v>
      </c>
      <c r="Q648" s="1">
        <v>150</v>
      </c>
      <c r="R6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49" spans="1:18" ht="14.65" customHeight="1" x14ac:dyDescent="0.2">
      <c r="A649" s="2">
        <v>43103</v>
      </c>
      <c r="B649" s="1" t="s">
        <v>706</v>
      </c>
      <c r="C649" s="1" t="s">
        <v>162</v>
      </c>
      <c r="F649" s="1" t="s">
        <v>1245</v>
      </c>
      <c r="G649" s="1" t="s">
        <v>707</v>
      </c>
      <c r="H649" s="1" t="s">
        <v>1174</v>
      </c>
      <c r="I649" s="1" t="s">
        <v>1272</v>
      </c>
      <c r="J649" s="59">
        <v>175</v>
      </c>
      <c r="K649" s="85">
        <f t="array" ref="K649">IFERROR(INDEX(Grille_Tarifs_Modulable!$B$2:$B$204,MATCH(Tableau1[[#This Row],[Designation]]&amp;Tableau1[[#This Row],[CL]],Grille_Tarifs_Modulable!$C$2:$C$204&amp;Grille_Tarifs_Modulable!$F$2:$F$204,0)),0)</f>
        <v>4067700013835</v>
      </c>
      <c r="L6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49" s="1">
        <v>36</v>
      </c>
      <c r="O649" s="60">
        <f>Tableau1[[#This Row],[Prix_Unit_HT]]*Tableau1[[#This Row],[Qte_commande]]</f>
        <v>1040.9907150000001</v>
      </c>
      <c r="P649" s="60">
        <f>Tableau1[[#This Row],[Prix_Unit_TTC]]*Tableau1[[#This Row],[Qte_commande]]</f>
        <v>1249.188858</v>
      </c>
      <c r="Q649" s="1">
        <v>90</v>
      </c>
      <c r="R6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650" spans="1:18" ht="14.65" customHeight="1" x14ac:dyDescent="0.2">
      <c r="A650" s="2">
        <v>43103</v>
      </c>
      <c r="B650" s="1" t="s">
        <v>510</v>
      </c>
      <c r="C650" s="1" t="s">
        <v>511</v>
      </c>
      <c r="F650" s="1" t="s">
        <v>1245</v>
      </c>
      <c r="G650" s="1" t="s">
        <v>452</v>
      </c>
      <c r="H650" s="1" t="s">
        <v>1243</v>
      </c>
      <c r="I650" s="1" t="s">
        <v>1272</v>
      </c>
      <c r="J650" s="59">
        <v>70</v>
      </c>
      <c r="K650" s="85">
        <f t="array" ref="K650">IFERROR(INDEX(Grille_Tarifs_Modulable!$B$2:$B$204,MATCH(Tableau1[[#This Row],[Designation]]&amp;Tableau1[[#This Row],[CL]],Grille_Tarifs_Modulable!$C$2:$C$204&amp;Grille_Tarifs_Modulable!$F$2:$F$204,0)),0)</f>
        <v>3257150688009</v>
      </c>
      <c r="L6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0" s="1">
        <v>72</v>
      </c>
      <c r="O650" s="60">
        <f>Tableau1[[#This Row],[Prix_Unit_HT]]*Tableau1[[#This Row],[Qte_commande]]</f>
        <v>904.09789439999986</v>
      </c>
      <c r="P650" s="60">
        <f>Tableau1[[#This Row],[Prix_Unit_TTC]]*Tableau1[[#This Row],[Qte_commande]]</f>
        <v>1084.91747328</v>
      </c>
      <c r="Q650" s="1">
        <v>72</v>
      </c>
      <c r="R6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651" spans="1:18" ht="14.65" customHeight="1" x14ac:dyDescent="0.2">
      <c r="A651" s="2">
        <v>43104</v>
      </c>
      <c r="B651" s="1" t="s">
        <v>534</v>
      </c>
      <c r="C651" s="1" t="s">
        <v>535</v>
      </c>
      <c r="F651" s="1" t="s">
        <v>1162</v>
      </c>
      <c r="G651" s="1" t="s">
        <v>536</v>
      </c>
      <c r="H651" s="1" t="s">
        <v>1296</v>
      </c>
      <c r="I651" s="1" t="s">
        <v>1274</v>
      </c>
      <c r="J651" s="109">
        <v>3</v>
      </c>
      <c r="K651" s="85">
        <f t="array" ref="K651">IFERROR(INDEX(Grille_Tarifs_Modulable!$B$2:$B$204,MATCH(Tableau1[[#This Row],[Designation]]&amp;Tableau1[[#This Row],[CL]],Grille_Tarifs_Modulable!$C$2:$C$204&amp;Grille_Tarifs_Modulable!$F$2:$F$204,0)),0)</f>
        <v>121</v>
      </c>
      <c r="L6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51" s="60">
        <f>IF(Tableau1[[#This Row],[Prix_Unit_HT]]=0,0,Tableau1[[#This Row],[Prix_Unit_HT]]+(Tableau1[[#This Row],[Prix_Unit_HT]]*VLOOKUP(Tableau1[[#This Row],[EAN]],Grille_Tarifs_Modulable!$B$10:$Q$204,16,FALSE)))</f>
        <v>358.8</v>
      </c>
      <c r="N651" s="1">
        <v>1</v>
      </c>
      <c r="O651" s="60">
        <f>Tableau1[[#This Row],[Prix_Unit_HT]]*Tableau1[[#This Row],[Qte_commande]]</f>
        <v>299</v>
      </c>
      <c r="P651" s="60">
        <f>Tableau1[[#This Row],[Prix_Unit_TTC]]*Tableau1[[#This Row],[Qte_commande]]</f>
        <v>358.8</v>
      </c>
      <c r="Q651" s="1">
        <v>1</v>
      </c>
      <c r="R6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52" spans="1:18" ht="14.65" customHeight="1" x14ac:dyDescent="0.2">
      <c r="A652" s="2">
        <v>43105</v>
      </c>
      <c r="B652" s="1" t="s">
        <v>512</v>
      </c>
      <c r="C652" s="1" t="s">
        <v>94</v>
      </c>
      <c r="F652" s="1" t="s">
        <v>1245</v>
      </c>
      <c r="G652" s="1" t="s">
        <v>96</v>
      </c>
      <c r="H652" s="1" t="s">
        <v>1242</v>
      </c>
      <c r="I652" s="7" t="s">
        <v>1272</v>
      </c>
      <c r="J652" s="59">
        <v>70</v>
      </c>
      <c r="K652" s="85">
        <f t="array" ref="K652">IFERROR(INDEX(Grille_Tarifs_Modulable!$B$2:$B$204,MATCH(Tableau1[[#This Row],[Designation]]&amp;Tableau1[[#This Row],[CL]],Grille_Tarifs_Modulable!$C$2:$C$204&amp;Grille_Tarifs_Modulable!$F$2:$F$204,0)),0)</f>
        <v>4055800060200</v>
      </c>
      <c r="L6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5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52" s="1">
        <v>12</v>
      </c>
      <c r="O652" s="60">
        <f>Tableau1[[#This Row],[Prix_Unit_HT]]*Tableau1[[#This Row],[Qte_commande]]</f>
        <v>208.90372800000003</v>
      </c>
      <c r="P652" s="60">
        <f>Tableau1[[#This Row],[Prix_Unit_TTC]]*Tableau1[[#This Row],[Qte_commande]]</f>
        <v>250.68447360000002</v>
      </c>
      <c r="Q652" s="1">
        <v>12</v>
      </c>
      <c r="R6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53" spans="1:18" ht="14.65" customHeight="1" x14ac:dyDescent="0.2">
      <c r="A653" s="2">
        <v>43105</v>
      </c>
      <c r="B653" s="1" t="s">
        <v>512</v>
      </c>
      <c r="C653" s="1" t="s">
        <v>94</v>
      </c>
      <c r="F653" s="1" t="s">
        <v>1245</v>
      </c>
      <c r="G653" s="1" t="s">
        <v>96</v>
      </c>
      <c r="H653" s="1" t="s">
        <v>1174</v>
      </c>
      <c r="I653" s="1" t="s">
        <v>1272</v>
      </c>
      <c r="J653" s="59">
        <v>70</v>
      </c>
      <c r="K653" s="85">
        <f t="array" ref="K653">IFERROR(INDEX(Grille_Tarifs_Modulable!$B$2:$B$204,MATCH(Tableau1[[#This Row],[Designation]]&amp;Tableau1[[#This Row],[CL]],Grille_Tarifs_Modulable!$C$2:$C$204&amp;Grille_Tarifs_Modulable!$F$2:$F$204,0)),0)</f>
        <v>4067700013859</v>
      </c>
      <c r="L6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3" s="1">
        <v>72</v>
      </c>
      <c r="O653" s="60">
        <f>Tableau1[[#This Row],[Prix_Unit_HT]]*Tableau1[[#This Row],[Qte_commande]]</f>
        <v>902.34457199999986</v>
      </c>
      <c r="P653" s="60">
        <f>Tableau1[[#This Row],[Prix_Unit_TTC]]*Tableau1[[#This Row],[Qte_commande]]</f>
        <v>1082.8134863999999</v>
      </c>
      <c r="Q653" s="1">
        <v>72</v>
      </c>
      <c r="R6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654" spans="1:18" ht="14.65" customHeight="1" x14ac:dyDescent="0.2">
      <c r="A654" s="2">
        <v>43105</v>
      </c>
      <c r="B654" s="1" t="s">
        <v>512</v>
      </c>
      <c r="C654" s="1" t="s">
        <v>94</v>
      </c>
      <c r="F654" s="1" t="s">
        <v>1245</v>
      </c>
      <c r="G654" s="1" t="s">
        <v>96</v>
      </c>
      <c r="H654" s="1" t="s">
        <v>1174</v>
      </c>
      <c r="I654" s="1" t="s">
        <v>1272</v>
      </c>
      <c r="J654" s="59">
        <v>100</v>
      </c>
      <c r="K654" s="85">
        <f t="array" ref="K654">IFERROR(INDEX(Grille_Tarifs_Modulable!$B$2:$B$204,MATCH(Tableau1[[#This Row],[Designation]]&amp;Tableau1[[#This Row],[CL]],Grille_Tarifs_Modulable!$C$2:$C$204&amp;Grille_Tarifs_Modulable!$F$2:$F$204,0)),0)</f>
        <v>4067700013842</v>
      </c>
      <c r="L6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4" s="1">
        <v>18</v>
      </c>
      <c r="O654" s="60">
        <f>Tableau1[[#This Row],[Prix_Unit_HT]]*Tableau1[[#This Row],[Qte_commande]]</f>
        <v>307.81448999999998</v>
      </c>
      <c r="P654" s="60">
        <f>Tableau1[[#This Row],[Prix_Unit_TTC]]*Tableau1[[#This Row],[Qte_commande]]</f>
        <v>369.37738799999994</v>
      </c>
      <c r="Q654" s="1">
        <v>25.71</v>
      </c>
      <c r="R6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655" spans="1:18" ht="14.65" customHeight="1" x14ac:dyDescent="0.2">
      <c r="A655" s="2">
        <v>43105</v>
      </c>
      <c r="B655" s="1" t="s">
        <v>512</v>
      </c>
      <c r="C655" s="1" t="s">
        <v>94</v>
      </c>
      <c r="F655" s="1" t="s">
        <v>1245</v>
      </c>
      <c r="G655" s="1" t="s">
        <v>96</v>
      </c>
      <c r="H655" s="1" t="s">
        <v>1295</v>
      </c>
      <c r="I655" s="1" t="s">
        <v>1273</v>
      </c>
      <c r="J655" s="59">
        <v>50</v>
      </c>
      <c r="K655" s="85">
        <f t="array" ref="K655">IFERROR(INDEX(Grille_Tarifs_Modulable!$B$2:$B$204,MATCH(Tableau1[[#This Row],[Designation]]&amp;Tableau1[[#This Row],[CL]],Grille_Tarifs_Modulable!$C$2:$C$204&amp;Grille_Tarifs_Modulable!$F$2:$F$204,0)),0)</f>
        <v>4260310553382</v>
      </c>
      <c r="L6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5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55" s="1">
        <v>120</v>
      </c>
      <c r="O655" s="60">
        <f>Tableau1[[#This Row],[Prix_Unit_HT]]*Tableau1[[#This Row],[Qte_commande]]</f>
        <v>120</v>
      </c>
      <c r="P655" s="60">
        <f>Tableau1[[#This Row],[Prix_Unit_TTC]]*Tableau1[[#This Row],[Qte_commande]]</f>
        <v>126.6</v>
      </c>
      <c r="Q655" s="1">
        <v>85.71</v>
      </c>
      <c r="R6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656" spans="1:18" ht="14.65" customHeight="1" x14ac:dyDescent="0.2">
      <c r="A656" s="2">
        <v>43105</v>
      </c>
      <c r="B656" s="1" t="s">
        <v>512</v>
      </c>
      <c r="C656" s="1" t="s">
        <v>94</v>
      </c>
      <c r="F656" s="1" t="s">
        <v>1245</v>
      </c>
      <c r="G656" s="1" t="s">
        <v>96</v>
      </c>
      <c r="H656" s="1" t="s">
        <v>1221</v>
      </c>
      <c r="I656" s="1" t="s">
        <v>1272</v>
      </c>
      <c r="J656" s="59">
        <v>50</v>
      </c>
      <c r="K656" s="85">
        <f t="array" ref="K656">IFERROR(INDEX(Grille_Tarifs_Modulable!$B$2:$B$204,MATCH(Tableau1[[#This Row],[Designation]]&amp;Tableau1[[#This Row],[CL]],Grille_Tarifs_Modulable!$C$2:$C$204&amp;Grille_Tarifs_Modulable!$F$2:$F$204,0)),0)</f>
        <v>4260270192645</v>
      </c>
      <c r="L6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5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56" s="1">
        <v>12</v>
      </c>
      <c r="O656" s="60">
        <f>Tableau1[[#This Row],[Prix_Unit_HT]]*Tableau1[[#This Row],[Qte_commande]]</f>
        <v>302.31007199999999</v>
      </c>
      <c r="P656" s="60">
        <f>Tableau1[[#This Row],[Prix_Unit_TTC]]*Tableau1[[#This Row],[Qte_commande]]</f>
        <v>362.77208640000003</v>
      </c>
      <c r="Q656" s="1">
        <v>8.57</v>
      </c>
      <c r="R6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57" spans="1:18" ht="14.65" customHeight="1" x14ac:dyDescent="0.2">
      <c r="A657" s="2">
        <v>43105</v>
      </c>
      <c r="B657" s="1" t="s">
        <v>512</v>
      </c>
      <c r="C657" s="1" t="s">
        <v>94</v>
      </c>
      <c r="F657" s="1" t="s">
        <v>1245</v>
      </c>
      <c r="G657" s="1" t="s">
        <v>96</v>
      </c>
      <c r="H657" s="1" t="s">
        <v>1243</v>
      </c>
      <c r="I657" s="1" t="s">
        <v>1272</v>
      </c>
      <c r="J657" s="59">
        <v>70</v>
      </c>
      <c r="K657" s="85">
        <f t="array" ref="K657">IFERROR(INDEX(Grille_Tarifs_Modulable!$B$2:$B$204,MATCH(Tableau1[[#This Row],[Designation]]&amp;Tableau1[[#This Row],[CL]],Grille_Tarifs_Modulable!$C$2:$C$204&amp;Grille_Tarifs_Modulable!$F$2:$F$204,0)),0)</f>
        <v>3257150688009</v>
      </c>
      <c r="L6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7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7" s="1">
        <v>24</v>
      </c>
      <c r="O657" s="60">
        <f>Tableau1[[#This Row],[Prix_Unit_HT]]*Tableau1[[#This Row],[Qte_commande]]</f>
        <v>301.36596479999997</v>
      </c>
      <c r="P657" s="60">
        <f>Tableau1[[#This Row],[Prix_Unit_TTC]]*Tableau1[[#This Row],[Qte_commande]]</f>
        <v>361.63915775999999</v>
      </c>
      <c r="Q657" s="1">
        <v>24</v>
      </c>
      <c r="R6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658" spans="1:18" ht="14.65" customHeight="1" x14ac:dyDescent="0.2">
      <c r="A658" s="2">
        <v>43117</v>
      </c>
      <c r="B658" s="1" t="s">
        <v>527</v>
      </c>
      <c r="C658" s="1" t="s">
        <v>6</v>
      </c>
      <c r="F658" s="1" t="s">
        <v>1245</v>
      </c>
      <c r="G658" s="1" t="s">
        <v>8</v>
      </c>
      <c r="H658" s="1" t="s">
        <v>1174</v>
      </c>
      <c r="I658" s="1" t="s">
        <v>1272</v>
      </c>
      <c r="J658" s="59">
        <v>100</v>
      </c>
      <c r="K658" s="85">
        <f t="array" ref="K658">IFERROR(INDEX(Grille_Tarifs_Modulable!$B$2:$B$204,MATCH(Tableau1[[#This Row],[Designation]]&amp;Tableau1[[#This Row],[CL]],Grille_Tarifs_Modulable!$C$2:$C$204&amp;Grille_Tarifs_Modulable!$F$2:$F$204,0)),0)</f>
        <v>4067700013842</v>
      </c>
      <c r="L6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8" s="1">
        <v>12</v>
      </c>
      <c r="O658" s="60">
        <f>Tableau1[[#This Row],[Prix_Unit_HT]]*Tableau1[[#This Row],[Qte_commande]]</f>
        <v>205.20965999999999</v>
      </c>
      <c r="P658" s="60">
        <f>Tableau1[[#This Row],[Prix_Unit_TTC]]*Tableau1[[#This Row],[Qte_commande]]</f>
        <v>246.25159199999996</v>
      </c>
      <c r="Q658" s="1">
        <v>17.14</v>
      </c>
      <c r="R6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659" spans="1:18" ht="14.65" customHeight="1" x14ac:dyDescent="0.2">
      <c r="A659" s="2">
        <v>43117</v>
      </c>
      <c r="B659" s="1" t="s">
        <v>527</v>
      </c>
      <c r="C659" s="1" t="s">
        <v>6</v>
      </c>
      <c r="F659" s="1" t="s">
        <v>1245</v>
      </c>
      <c r="G659" s="1" t="s">
        <v>8</v>
      </c>
      <c r="H659" s="1" t="s">
        <v>1216</v>
      </c>
      <c r="I659" s="1" t="s">
        <v>1272</v>
      </c>
      <c r="J659" s="59">
        <v>100</v>
      </c>
      <c r="K659" s="85">
        <f t="array" ref="K659">IFERROR(INDEX(Grille_Tarifs_Modulable!$B$2:$B$204,MATCH(Tableau1[[#This Row],[Designation]]&amp;Tableau1[[#This Row],[CL]],Grille_Tarifs_Modulable!$C$2:$C$204&amp;Grille_Tarifs_Modulable!$F$2:$F$204,0)),0)</f>
        <v>3257150410167</v>
      </c>
      <c r="L6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5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59" s="1">
        <v>48</v>
      </c>
      <c r="O659" s="60">
        <f>Tableau1[[#This Row],[Prix_Unit_HT]]*Tableau1[[#This Row],[Qte_commande]]</f>
        <v>757.38595199999997</v>
      </c>
      <c r="P659" s="60">
        <f>Tableau1[[#This Row],[Prix_Unit_TTC]]*Tableau1[[#This Row],[Qte_commande]]</f>
        <v>908.86314240000002</v>
      </c>
      <c r="Q659" s="1">
        <v>68.569999999999993</v>
      </c>
      <c r="R6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660" spans="1:18" ht="14.65" customHeight="1" x14ac:dyDescent="0.2">
      <c r="A660" s="2">
        <v>43124</v>
      </c>
      <c r="B660" s="1" t="s">
        <v>708</v>
      </c>
      <c r="C660" s="1" t="s">
        <v>162</v>
      </c>
      <c r="F660" s="1" t="s">
        <v>1245</v>
      </c>
      <c r="G660" s="1" t="s">
        <v>707</v>
      </c>
      <c r="H660" s="1" t="s">
        <v>1174</v>
      </c>
      <c r="I660" s="1" t="s">
        <v>1272</v>
      </c>
      <c r="J660" s="59">
        <v>175</v>
      </c>
      <c r="K660" s="85">
        <f t="array" ref="K660">IFERROR(INDEX(Grille_Tarifs_Modulable!$B$2:$B$204,MATCH(Tableau1[[#This Row],[Designation]]&amp;Tableau1[[#This Row],[CL]],Grille_Tarifs_Modulable!$C$2:$C$204&amp;Grille_Tarifs_Modulable!$F$2:$F$204,0)),0)</f>
        <v>4067700013835</v>
      </c>
      <c r="L6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60" s="1">
        <v>60</v>
      </c>
      <c r="O660" s="60">
        <f>Tableau1[[#This Row],[Prix_Unit_HT]]*Tableau1[[#This Row],[Qte_commande]]</f>
        <v>1734.9845250000001</v>
      </c>
      <c r="P660" s="60">
        <f>Tableau1[[#This Row],[Prix_Unit_TTC]]*Tableau1[[#This Row],[Qte_commande]]</f>
        <v>2081.9814300000003</v>
      </c>
      <c r="Q660" s="1">
        <v>150</v>
      </c>
      <c r="R6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661" spans="1:18" ht="14.65" customHeight="1" x14ac:dyDescent="0.2">
      <c r="A661" s="2">
        <v>43125</v>
      </c>
      <c r="B661" s="1" t="s">
        <v>439</v>
      </c>
      <c r="C661" s="1" t="s">
        <v>440</v>
      </c>
      <c r="F661" s="1" t="s">
        <v>1245</v>
      </c>
      <c r="G661" s="1" t="s">
        <v>441</v>
      </c>
      <c r="H661" s="1" t="s">
        <v>1242</v>
      </c>
      <c r="I661" s="7" t="s">
        <v>1272</v>
      </c>
      <c r="J661" s="59">
        <v>70</v>
      </c>
      <c r="K661" s="85">
        <f t="array" ref="K661">IFERROR(INDEX(Grille_Tarifs_Modulable!$B$2:$B$204,MATCH(Tableau1[[#This Row],[Designation]]&amp;Tableau1[[#This Row],[CL]],Grille_Tarifs_Modulable!$C$2:$C$204&amp;Grille_Tarifs_Modulable!$F$2:$F$204,0)),0)</f>
        <v>4055800060200</v>
      </c>
      <c r="L6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61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61" s="1">
        <v>18</v>
      </c>
      <c r="O661" s="60">
        <f>Tableau1[[#This Row],[Prix_Unit_HT]]*Tableau1[[#This Row],[Qte_commande]]</f>
        <v>313.35559200000006</v>
      </c>
      <c r="P661" s="60">
        <f>Tableau1[[#This Row],[Prix_Unit_TTC]]*Tableau1[[#This Row],[Qte_commande]]</f>
        <v>376.02671040000001</v>
      </c>
      <c r="Q661" s="1">
        <v>18</v>
      </c>
      <c r="R6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662" spans="1:18" ht="14.65" customHeight="1" x14ac:dyDescent="0.2">
      <c r="A662" s="2">
        <v>43125</v>
      </c>
      <c r="B662" s="1" t="s">
        <v>439</v>
      </c>
      <c r="C662" s="1" t="s">
        <v>440</v>
      </c>
      <c r="F662" s="1" t="s">
        <v>1245</v>
      </c>
      <c r="G662" s="1" t="s">
        <v>441</v>
      </c>
      <c r="H662" s="7" t="s">
        <v>1287</v>
      </c>
      <c r="I662" s="7" t="s">
        <v>1272</v>
      </c>
      <c r="J662" s="59">
        <v>70</v>
      </c>
      <c r="K662" s="85">
        <f t="array" ref="K662">IFERROR(INDEX(Grille_Tarifs_Modulable!$B$2:$B$204,MATCH(Tableau1[[#This Row],[Designation]]&amp;Tableau1[[#This Row],[CL]],Grille_Tarifs_Modulable!$C$2:$C$204&amp;Grille_Tarifs_Modulable!$F$2:$F$204,0)),0)</f>
        <v>3257150107012</v>
      </c>
      <c r="L6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6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62" s="1">
        <v>12</v>
      </c>
      <c r="O662" s="60">
        <f>Tableau1[[#This Row],[Prix_Unit_HT]]*Tableau1[[#This Row],[Qte_commande]]</f>
        <v>357.94372799999996</v>
      </c>
      <c r="P662" s="60">
        <f>Tableau1[[#This Row],[Prix_Unit_TTC]]*Tableau1[[#This Row],[Qte_commande]]</f>
        <v>429.5324736</v>
      </c>
      <c r="Q662" s="1">
        <v>12</v>
      </c>
      <c r="R6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63" spans="1:18" ht="14.65" customHeight="1" x14ac:dyDescent="0.2">
      <c r="A663" s="2">
        <v>43125</v>
      </c>
      <c r="B663" s="1" t="s">
        <v>439</v>
      </c>
      <c r="C663" s="1" t="s">
        <v>440</v>
      </c>
      <c r="F663" s="1" t="s">
        <v>1245</v>
      </c>
      <c r="G663" s="1" t="s">
        <v>441</v>
      </c>
      <c r="H663" s="1" t="s">
        <v>1186</v>
      </c>
      <c r="I663" s="1" t="s">
        <v>1272</v>
      </c>
      <c r="J663" s="59">
        <v>70</v>
      </c>
      <c r="K663" s="85">
        <f t="array" ref="K663">IFERROR(INDEX(Grille_Tarifs_Modulable!$B$2:$B$204,MATCH(Tableau1[[#This Row],[Designation]]&amp;Tableau1[[#This Row],[CL]],Grille_Tarifs_Modulable!$C$2:$C$204&amp;Grille_Tarifs_Modulable!$F$2:$F$204,0)),0)</f>
        <v>3257150101904</v>
      </c>
      <c r="L6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63" s="1">
        <v>6</v>
      </c>
      <c r="O663" s="60">
        <f>Tableau1[[#This Row],[Prix_Unit_HT]]*Tableau1[[#This Row],[Qte_commande]]</f>
        <v>98.078897999999995</v>
      </c>
      <c r="P663" s="60">
        <f>Tableau1[[#This Row],[Prix_Unit_TTC]]*Tableau1[[#This Row],[Qte_commande]]</f>
        <v>117.69467760000001</v>
      </c>
      <c r="Q663" s="1">
        <v>6</v>
      </c>
      <c r="R6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64" spans="1:18" ht="14.65" customHeight="1" x14ac:dyDescent="0.2">
      <c r="A664" s="2">
        <v>43125</v>
      </c>
      <c r="B664" s="1" t="s">
        <v>439</v>
      </c>
      <c r="C664" s="1" t="s">
        <v>440</v>
      </c>
      <c r="F664" s="1" t="s">
        <v>1245</v>
      </c>
      <c r="G664" s="1" t="s">
        <v>441</v>
      </c>
      <c r="H664" s="1" t="s">
        <v>1187</v>
      </c>
      <c r="I664" s="1" t="s">
        <v>1272</v>
      </c>
      <c r="J664" s="59">
        <v>70</v>
      </c>
      <c r="K664" s="85">
        <f t="array" ref="K664">IFERROR(INDEX(Grille_Tarifs_Modulable!$B$2:$B$204,MATCH(Tableau1[[#This Row],[Designation]]&amp;Tableau1[[#This Row],[CL]],Grille_Tarifs_Modulable!$C$2:$C$204&amp;Grille_Tarifs_Modulable!$F$2:$F$204,0)),0)</f>
        <v>3257150102017</v>
      </c>
      <c r="L6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64" s="1">
        <v>6</v>
      </c>
      <c r="O664" s="60">
        <f>Tableau1[[#This Row],[Prix_Unit_HT]]*Tableau1[[#This Row],[Qte_commande]]</f>
        <v>88.165931999999998</v>
      </c>
      <c r="P664" s="60">
        <f>Tableau1[[#This Row],[Prix_Unit_TTC]]*Tableau1[[#This Row],[Qte_commande]]</f>
        <v>105.7991184</v>
      </c>
      <c r="Q664" s="1">
        <v>6</v>
      </c>
      <c r="R6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65" spans="1:18" ht="14.65" customHeight="1" x14ac:dyDescent="0.2">
      <c r="A665" s="2">
        <v>43125</v>
      </c>
      <c r="B665" s="1" t="s">
        <v>439</v>
      </c>
      <c r="C665" s="1" t="s">
        <v>440</v>
      </c>
      <c r="F665" s="1" t="s">
        <v>1245</v>
      </c>
      <c r="G665" s="1" t="s">
        <v>441</v>
      </c>
      <c r="H665" s="1" t="s">
        <v>1221</v>
      </c>
      <c r="I665" s="1" t="s">
        <v>1272</v>
      </c>
      <c r="J665" s="59">
        <v>50</v>
      </c>
      <c r="K665" s="85">
        <f t="array" ref="K665">IFERROR(INDEX(Grille_Tarifs_Modulable!$B$2:$B$204,MATCH(Tableau1[[#This Row],[Designation]]&amp;Tableau1[[#This Row],[CL]],Grille_Tarifs_Modulable!$C$2:$C$204&amp;Grille_Tarifs_Modulable!$F$2:$F$204,0)),0)</f>
        <v>4260270192645</v>
      </c>
      <c r="L6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6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65" s="1">
        <v>36</v>
      </c>
      <c r="O665" s="60">
        <f>Tableau1[[#This Row],[Prix_Unit_HT]]*Tableau1[[#This Row],[Qte_commande]]</f>
        <v>906.93021600000009</v>
      </c>
      <c r="P665" s="60">
        <f>Tableau1[[#This Row],[Prix_Unit_TTC]]*Tableau1[[#This Row],[Qte_commande]]</f>
        <v>1088.3162592000001</v>
      </c>
      <c r="Q665" s="1">
        <v>25.71</v>
      </c>
      <c r="R6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666" spans="1:18" ht="14.65" customHeight="1" x14ac:dyDescent="0.2">
      <c r="A666" s="2">
        <v>43125</v>
      </c>
      <c r="B666" s="1" t="s">
        <v>439</v>
      </c>
      <c r="C666" s="1" t="s">
        <v>440</v>
      </c>
      <c r="F666" s="1" t="s">
        <v>1245</v>
      </c>
      <c r="G666" s="1" t="s">
        <v>441</v>
      </c>
      <c r="H666" s="1" t="s">
        <v>127</v>
      </c>
      <c r="J666" s="60" t="s">
        <v>5</v>
      </c>
      <c r="K666" s="85">
        <f t="array" ref="K666">IFERROR(INDEX(Grille_Tarifs_Modulable!$B$2:$B$204,MATCH(Tableau1[[#This Row],[Designation]]&amp;Tableau1[[#This Row],[CL]],Grille_Tarifs_Modulable!$C$2:$C$204&amp;Grille_Tarifs_Modulable!$F$2:$F$204,0)),0)</f>
        <v>0</v>
      </c>
      <c r="L6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6" s="60">
        <f>IF(Tableau1[[#This Row],[Prix_Unit_HT]]=0,0,Tableau1[[#This Row],[Prix_Unit_HT]]+(Tableau1[[#This Row],[Prix_Unit_HT]]*VLOOKUP(Tableau1[[#This Row],[EAN]],Grille_Tarifs_Modulable!$B$10:$Q$204,16,FALSE)))</f>
        <v>0</v>
      </c>
      <c r="N666" s="1">
        <v>1</v>
      </c>
      <c r="O666" s="60">
        <f>Tableau1[[#This Row],[Prix_Unit_HT]]*Tableau1[[#This Row],[Qte_commande]]</f>
        <v>0</v>
      </c>
      <c r="P666" s="60">
        <f>Tableau1[[#This Row],[Prix_Unit_TTC]]*Tableau1[[#This Row],[Qte_commande]]</f>
        <v>0</v>
      </c>
      <c r="Q666" s="1">
        <v>1</v>
      </c>
      <c r="R666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667" spans="1:18" ht="14.65" customHeight="1" x14ac:dyDescent="0.2">
      <c r="A667" s="2">
        <v>43126</v>
      </c>
      <c r="B667" s="1" t="s">
        <v>537</v>
      </c>
      <c r="C667" s="1" t="s">
        <v>502</v>
      </c>
      <c r="F667" s="1" t="s">
        <v>1162</v>
      </c>
      <c r="G667" s="1" t="s">
        <v>60</v>
      </c>
      <c r="H667" s="1" t="s">
        <v>1296</v>
      </c>
      <c r="I667" s="1" t="s">
        <v>1274</v>
      </c>
      <c r="J667" s="109">
        <v>3</v>
      </c>
      <c r="K667" s="85">
        <f t="array" ref="K667">IFERROR(INDEX(Grille_Tarifs_Modulable!$B$2:$B$204,MATCH(Tableau1[[#This Row],[Designation]]&amp;Tableau1[[#This Row],[CL]],Grille_Tarifs_Modulable!$C$2:$C$204&amp;Grille_Tarifs_Modulable!$F$2:$F$204,0)),0)</f>
        <v>121</v>
      </c>
      <c r="L6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67" s="60">
        <f>IF(Tableau1[[#This Row],[Prix_Unit_HT]]=0,0,Tableau1[[#This Row],[Prix_Unit_HT]]+(Tableau1[[#This Row],[Prix_Unit_HT]]*VLOOKUP(Tableau1[[#This Row],[EAN]],Grille_Tarifs_Modulable!$B$10:$Q$204,16,FALSE)))</f>
        <v>358.8</v>
      </c>
      <c r="N667" s="1">
        <v>1</v>
      </c>
      <c r="O667" s="60">
        <f>Tableau1[[#This Row],[Prix_Unit_HT]]*Tableau1[[#This Row],[Qte_commande]]</f>
        <v>299</v>
      </c>
      <c r="P667" s="60">
        <f>Tableau1[[#This Row],[Prix_Unit_TTC]]*Tableau1[[#This Row],[Qte_commande]]</f>
        <v>358.8</v>
      </c>
      <c r="Q667" s="1">
        <v>1</v>
      </c>
      <c r="R6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668" spans="1:18" ht="14.65" customHeight="1" x14ac:dyDescent="0.2">
      <c r="A668" s="2">
        <v>43129</v>
      </c>
      <c r="B668" s="1" t="s">
        <v>640</v>
      </c>
      <c r="C668" s="1" t="s">
        <v>641</v>
      </c>
      <c r="F668" s="1" t="s">
        <v>1162</v>
      </c>
      <c r="G668" s="1" t="s">
        <v>476</v>
      </c>
      <c r="H668" s="7" t="s">
        <v>1291</v>
      </c>
      <c r="I668" s="7" t="s">
        <v>1273</v>
      </c>
      <c r="J668" s="59">
        <v>20</v>
      </c>
      <c r="K668" s="85">
        <f t="array" ref="K668">IFERROR(INDEX(Grille_Tarifs_Modulable!$B$2:$B$204,MATCH(Tableau1[[#This Row],[Designation]]&amp;Tableau1[[#This Row],[CL]],Grille_Tarifs_Modulable!$C$2:$C$204&amp;Grille_Tarifs_Modulable!$F$2:$F$204,0)),0)</f>
        <v>4260310550305</v>
      </c>
      <c r="L6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8" s="1">
        <v>48</v>
      </c>
      <c r="O668" s="60">
        <f>Tableau1[[#This Row],[Prix_Unit_HT]]*Tableau1[[#This Row],[Qte_commande]]</f>
        <v>42.72</v>
      </c>
      <c r="P668" s="60">
        <f>Tableau1[[#This Row],[Prix_Unit_TTC]]*Tableau1[[#This Row],[Qte_commande]]</f>
        <v>45.069600000000001</v>
      </c>
      <c r="Q668" s="1">
        <v>13.71</v>
      </c>
      <c r="R6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669" spans="1:18" ht="14.65" customHeight="1" x14ac:dyDescent="0.2">
      <c r="A669" s="2">
        <v>43129</v>
      </c>
      <c r="B669" s="1" t="s">
        <v>640</v>
      </c>
      <c r="C669" s="1" t="s">
        <v>641</v>
      </c>
      <c r="F669" s="1" t="s">
        <v>1162</v>
      </c>
      <c r="G669" s="1" t="s">
        <v>476</v>
      </c>
      <c r="H669" s="7" t="s">
        <v>1294</v>
      </c>
      <c r="I669" s="7" t="s">
        <v>1273</v>
      </c>
      <c r="J669" s="59">
        <v>20</v>
      </c>
      <c r="K669" s="85">
        <f t="array" ref="K669">IFERROR(INDEX(Grille_Tarifs_Modulable!$B$2:$B$204,MATCH(Tableau1[[#This Row],[Designation]]&amp;Tableau1[[#This Row],[CL]],Grille_Tarifs_Modulable!$C$2:$C$204&amp;Grille_Tarifs_Modulable!$F$2:$F$204,0)),0)</f>
        <v>4260310553863</v>
      </c>
      <c r="L6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9" s="1">
        <v>48</v>
      </c>
      <c r="O669" s="60">
        <f>Tableau1[[#This Row],[Prix_Unit_HT]]*Tableau1[[#This Row],[Qte_commande]]</f>
        <v>42.72</v>
      </c>
      <c r="P669" s="60">
        <f>Tableau1[[#This Row],[Prix_Unit_TTC]]*Tableau1[[#This Row],[Qte_commande]]</f>
        <v>45.069600000000001</v>
      </c>
      <c r="Q669" s="1">
        <v>13.71</v>
      </c>
      <c r="R6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670" spans="1:18" ht="14.65" customHeight="1" x14ac:dyDescent="0.2">
      <c r="A670" s="2">
        <v>43129</v>
      </c>
      <c r="B670" s="1" t="s">
        <v>640</v>
      </c>
      <c r="C670" s="1" t="s">
        <v>641</v>
      </c>
      <c r="F670" s="1" t="s">
        <v>1162</v>
      </c>
      <c r="G670" s="1" t="s">
        <v>476</v>
      </c>
      <c r="H670" s="1" t="s">
        <v>1289</v>
      </c>
      <c r="I670" s="1" t="s">
        <v>1273</v>
      </c>
      <c r="J670" s="59">
        <v>20</v>
      </c>
      <c r="K670" s="85">
        <f t="array" ref="K670">IFERROR(INDEX(Grille_Tarifs_Modulable!$B$2:$B$204,MATCH(Tableau1[[#This Row],[Designation]]&amp;Tableau1[[#This Row],[CL]],Grille_Tarifs_Modulable!$C$2:$C$204&amp;Grille_Tarifs_Modulable!$F$2:$F$204,0)),0)</f>
        <v>4260310553832</v>
      </c>
      <c r="L6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0" s="1">
        <v>24</v>
      </c>
      <c r="O670" s="60">
        <f>Tableau1[[#This Row],[Prix_Unit_HT]]*Tableau1[[#This Row],[Qte_commande]]</f>
        <v>21.36</v>
      </c>
      <c r="P670" s="60">
        <f>Tableau1[[#This Row],[Prix_Unit_TTC]]*Tableau1[[#This Row],[Qte_commande]]</f>
        <v>22.534800000000001</v>
      </c>
      <c r="Q670" s="1">
        <v>6.86</v>
      </c>
      <c r="R6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671" spans="1:18" ht="14.65" customHeight="1" x14ac:dyDescent="0.2">
      <c r="A671" s="2">
        <v>43129</v>
      </c>
      <c r="B671" s="1" t="s">
        <v>402</v>
      </c>
      <c r="C671" s="1" t="s">
        <v>403</v>
      </c>
      <c r="F671" s="1" t="s">
        <v>1245</v>
      </c>
      <c r="G671" s="1" t="s">
        <v>11</v>
      </c>
      <c r="H671" s="1" t="s">
        <v>1174</v>
      </c>
      <c r="I671" s="1" t="s">
        <v>1272</v>
      </c>
      <c r="J671" s="59">
        <v>175</v>
      </c>
      <c r="K671" s="85">
        <f t="array" ref="K671">IFERROR(INDEX(Grille_Tarifs_Modulable!$B$2:$B$204,MATCH(Tableau1[[#This Row],[Designation]]&amp;Tableau1[[#This Row],[CL]],Grille_Tarifs_Modulable!$C$2:$C$204&amp;Grille_Tarifs_Modulable!$F$2:$F$204,0)),0)</f>
        <v>4067700013835</v>
      </c>
      <c r="L6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71" s="1">
        <v>30</v>
      </c>
      <c r="O671" s="60">
        <f>Tableau1[[#This Row],[Prix_Unit_HT]]*Tableau1[[#This Row],[Qte_commande]]</f>
        <v>867.49226250000004</v>
      </c>
      <c r="P671" s="60">
        <f>Tableau1[[#This Row],[Prix_Unit_TTC]]*Tableau1[[#This Row],[Qte_commande]]</f>
        <v>1040.9907150000001</v>
      </c>
      <c r="Q671" s="1">
        <v>75</v>
      </c>
      <c r="R6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672" spans="1:18" ht="14.65" customHeight="1" x14ac:dyDescent="0.2">
      <c r="A672" s="2">
        <v>43129</v>
      </c>
      <c r="B672" s="1" t="s">
        <v>402</v>
      </c>
      <c r="C672" s="1" t="s">
        <v>403</v>
      </c>
      <c r="F672" s="1" t="s">
        <v>1245</v>
      </c>
      <c r="G672" s="1" t="s">
        <v>11</v>
      </c>
      <c r="H672" s="1" t="s">
        <v>1186</v>
      </c>
      <c r="I672" s="1" t="s">
        <v>1272</v>
      </c>
      <c r="J672" s="59">
        <v>70</v>
      </c>
      <c r="K672" s="85">
        <f t="array" ref="K672">IFERROR(INDEX(Grille_Tarifs_Modulable!$B$2:$B$204,MATCH(Tableau1[[#This Row],[Designation]]&amp;Tableau1[[#This Row],[CL]],Grille_Tarifs_Modulable!$C$2:$C$204&amp;Grille_Tarifs_Modulable!$F$2:$F$204,0)),0)</f>
        <v>3257150101904</v>
      </c>
      <c r="L6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7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72" s="1">
        <v>6</v>
      </c>
      <c r="O672" s="60">
        <f>Tableau1[[#This Row],[Prix_Unit_HT]]*Tableau1[[#This Row],[Qte_commande]]</f>
        <v>98.078897999999995</v>
      </c>
      <c r="P672" s="60">
        <f>Tableau1[[#This Row],[Prix_Unit_TTC]]*Tableau1[[#This Row],[Qte_commande]]</f>
        <v>117.69467760000001</v>
      </c>
      <c r="Q672" s="1">
        <v>6</v>
      </c>
      <c r="R6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73" spans="1:18" ht="14.65" customHeight="1" x14ac:dyDescent="0.2">
      <c r="A673" s="2">
        <v>43129</v>
      </c>
      <c r="B673" s="1" t="s">
        <v>402</v>
      </c>
      <c r="C673" s="1" t="s">
        <v>403</v>
      </c>
      <c r="F673" s="1" t="s">
        <v>1245</v>
      </c>
      <c r="G673" s="1" t="s">
        <v>11</v>
      </c>
      <c r="H673" s="7" t="s">
        <v>1188</v>
      </c>
      <c r="I673" s="1" t="s">
        <v>1272</v>
      </c>
      <c r="J673" s="59">
        <v>70</v>
      </c>
      <c r="K673" s="85">
        <f t="array" ref="K673">IFERROR(INDEX(Grille_Tarifs_Modulable!$B$2:$B$204,MATCH(Tableau1[[#This Row],[Designation]]&amp;Tableau1[[#This Row],[CL]],Grille_Tarifs_Modulable!$C$2:$C$204&amp;Grille_Tarifs_Modulable!$F$2:$F$204,0)),0)</f>
        <v>3257150100228</v>
      </c>
      <c r="L6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7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73" s="1">
        <v>6</v>
      </c>
      <c r="O673" s="60">
        <f>Tableau1[[#This Row],[Prix_Unit_HT]]*Tableau1[[#This Row],[Qte_commande]]</f>
        <v>119.99186399999999</v>
      </c>
      <c r="P673" s="60">
        <f>Tableau1[[#This Row],[Prix_Unit_TTC]]*Tableau1[[#This Row],[Qte_commande]]</f>
        <v>143.99023679999999</v>
      </c>
      <c r="Q673" s="1">
        <v>6</v>
      </c>
      <c r="R6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74" spans="1:18" ht="14.65" customHeight="1" x14ac:dyDescent="0.2">
      <c r="A674" s="2">
        <v>43129</v>
      </c>
      <c r="B674" s="1" t="s">
        <v>402</v>
      </c>
      <c r="C674" s="1" t="s">
        <v>403</v>
      </c>
      <c r="F674" s="1" t="s">
        <v>1245</v>
      </c>
      <c r="G674" s="1" t="s">
        <v>11</v>
      </c>
      <c r="H674" s="1" t="s">
        <v>1187</v>
      </c>
      <c r="I674" s="1" t="s">
        <v>1272</v>
      </c>
      <c r="J674" s="59">
        <v>70</v>
      </c>
      <c r="K674" s="85">
        <f t="array" ref="K674">IFERROR(INDEX(Grille_Tarifs_Modulable!$B$2:$B$204,MATCH(Tableau1[[#This Row],[Designation]]&amp;Tableau1[[#This Row],[CL]],Grille_Tarifs_Modulable!$C$2:$C$204&amp;Grille_Tarifs_Modulable!$F$2:$F$204,0)),0)</f>
        <v>3257150102017</v>
      </c>
      <c r="L6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7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74" s="1">
        <v>6</v>
      </c>
      <c r="O674" s="60">
        <f>Tableau1[[#This Row],[Prix_Unit_HT]]*Tableau1[[#This Row],[Qte_commande]]</f>
        <v>88.165931999999998</v>
      </c>
      <c r="P674" s="60">
        <f>Tableau1[[#This Row],[Prix_Unit_TTC]]*Tableau1[[#This Row],[Qte_commande]]</f>
        <v>105.7991184</v>
      </c>
      <c r="Q674" s="1">
        <v>6</v>
      </c>
      <c r="R6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75" spans="1:18" ht="14.65" customHeight="1" x14ac:dyDescent="0.2">
      <c r="A675" s="2">
        <v>43129</v>
      </c>
      <c r="B675" s="1" t="s">
        <v>640</v>
      </c>
      <c r="C675" s="1" t="s">
        <v>641</v>
      </c>
      <c r="F675" s="1" t="s">
        <v>1162</v>
      </c>
      <c r="G675" s="1" t="s">
        <v>476</v>
      </c>
      <c r="H675" s="1" t="s">
        <v>1221</v>
      </c>
      <c r="I675" s="1" t="s">
        <v>1272</v>
      </c>
      <c r="J675" s="59">
        <v>50</v>
      </c>
      <c r="K675" s="85">
        <f t="array" ref="K675">IFERROR(INDEX(Grille_Tarifs_Modulable!$B$2:$B$204,MATCH(Tableau1[[#This Row],[Designation]]&amp;Tableau1[[#This Row],[CL]],Grille_Tarifs_Modulable!$C$2:$C$204&amp;Grille_Tarifs_Modulable!$F$2:$F$204,0)),0)</f>
        <v>4260270192645</v>
      </c>
      <c r="L6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67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675" s="1">
        <v>12</v>
      </c>
      <c r="O675" s="60">
        <f>Tableau1[[#This Row],[Prix_Unit_HT]]*Tableau1[[#This Row],[Qte_commande]]</f>
        <v>336.63007200000004</v>
      </c>
      <c r="P675" s="60">
        <f>Tableau1[[#This Row],[Prix_Unit_TTC]]*Tableau1[[#This Row],[Qte_commande]]</f>
        <v>403.9560864</v>
      </c>
      <c r="Q675" s="1">
        <v>8.57</v>
      </c>
      <c r="R6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76" spans="1:18" ht="14.65" customHeight="1" x14ac:dyDescent="0.2">
      <c r="A676" s="2">
        <v>43129</v>
      </c>
      <c r="B676" s="1" t="s">
        <v>640</v>
      </c>
      <c r="C676" s="1" t="s">
        <v>641</v>
      </c>
      <c r="F676" s="1" t="s">
        <v>1162</v>
      </c>
      <c r="G676" s="1" t="s">
        <v>476</v>
      </c>
      <c r="H676" s="1" t="s">
        <v>1293</v>
      </c>
      <c r="I676" s="1" t="s">
        <v>1273</v>
      </c>
      <c r="J676" s="59">
        <v>20</v>
      </c>
      <c r="K676" s="85">
        <f t="array" ref="K676">IFERROR(INDEX(Grille_Tarifs_Modulable!$B$2:$B$204,MATCH(Tableau1[[#This Row],[Designation]]&amp;Tableau1[[#This Row],[CL]],Grille_Tarifs_Modulable!$C$2:$C$204&amp;Grille_Tarifs_Modulable!$F$2:$F$204,0)),0)</f>
        <v>4260310553849</v>
      </c>
      <c r="L6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6" s="1">
        <v>24</v>
      </c>
      <c r="O676" s="60">
        <f>Tableau1[[#This Row],[Prix_Unit_HT]]*Tableau1[[#This Row],[Qte_commande]]</f>
        <v>21.36</v>
      </c>
      <c r="P676" s="60">
        <f>Tableau1[[#This Row],[Prix_Unit_TTC]]*Tableau1[[#This Row],[Qte_commande]]</f>
        <v>22.534800000000001</v>
      </c>
      <c r="Q676" s="1">
        <v>6.86</v>
      </c>
      <c r="R6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677" spans="1:18" ht="14.65" customHeight="1" x14ac:dyDescent="0.2">
      <c r="A677" s="2">
        <v>43129</v>
      </c>
      <c r="B677" s="1" t="s">
        <v>640</v>
      </c>
      <c r="C677" s="1" t="s">
        <v>641</v>
      </c>
      <c r="F677" s="1" t="s">
        <v>1162</v>
      </c>
      <c r="G677" s="1" t="s">
        <v>476</v>
      </c>
      <c r="H677" s="1" t="s">
        <v>1288</v>
      </c>
      <c r="I677" s="1" t="s">
        <v>1273</v>
      </c>
      <c r="J677" s="59">
        <v>20</v>
      </c>
      <c r="K677" s="85">
        <f t="array" ref="K677">IFERROR(INDEX(Grille_Tarifs_Modulable!$B$2:$B$204,MATCH(Tableau1[[#This Row],[Designation]]&amp;Tableau1[[#This Row],[CL]],Grille_Tarifs_Modulable!$C$2:$C$204&amp;Grille_Tarifs_Modulable!$F$2:$F$204,0)),0)</f>
        <v>4260310553818</v>
      </c>
      <c r="L6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7" s="1">
        <v>48</v>
      </c>
      <c r="O677" s="60">
        <f>Tableau1[[#This Row],[Prix_Unit_HT]]*Tableau1[[#This Row],[Qte_commande]]</f>
        <v>42.72</v>
      </c>
      <c r="P677" s="60">
        <f>Tableau1[[#This Row],[Prix_Unit_TTC]]*Tableau1[[#This Row],[Qte_commande]]</f>
        <v>45.069600000000001</v>
      </c>
      <c r="Q677" s="1">
        <v>13.71</v>
      </c>
      <c r="R6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678" spans="1:18" ht="14.65" customHeight="1" x14ac:dyDescent="0.2">
      <c r="A678" s="2">
        <v>43129</v>
      </c>
      <c r="B678" s="1" t="s">
        <v>402</v>
      </c>
      <c r="C678" s="1" t="s">
        <v>403</v>
      </c>
      <c r="F678" s="1" t="s">
        <v>1245</v>
      </c>
      <c r="G678" s="1" t="s">
        <v>11</v>
      </c>
      <c r="H678" s="1" t="s">
        <v>127</v>
      </c>
      <c r="J678" s="60" t="s">
        <v>5</v>
      </c>
      <c r="K678" s="85">
        <f t="array" ref="K678">IFERROR(INDEX(Grille_Tarifs_Modulable!$B$2:$B$204,MATCH(Tableau1[[#This Row],[Designation]]&amp;Tableau1[[#This Row],[CL]],Grille_Tarifs_Modulable!$C$2:$C$204&amp;Grille_Tarifs_Modulable!$F$2:$F$204,0)),0)</f>
        <v>0</v>
      </c>
      <c r="L6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78" s="60">
        <f>IF(Tableau1[[#This Row],[Prix_Unit_HT]]=0,0,Tableau1[[#This Row],[Prix_Unit_HT]]+(Tableau1[[#This Row],[Prix_Unit_HT]]*VLOOKUP(Tableau1[[#This Row],[EAN]],Grille_Tarifs_Modulable!$B$10:$Q$204,16,FALSE)))</f>
        <v>0</v>
      </c>
      <c r="N678" s="1">
        <v>1</v>
      </c>
      <c r="O678" s="60">
        <f>Tableau1[[#This Row],[Prix_Unit_HT]]*Tableau1[[#This Row],[Qte_commande]]</f>
        <v>0</v>
      </c>
      <c r="P678" s="60">
        <f>Tableau1[[#This Row],[Prix_Unit_TTC]]*Tableau1[[#This Row],[Qte_commande]]</f>
        <v>0</v>
      </c>
      <c r="Q678" s="1">
        <v>1</v>
      </c>
      <c r="R678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679" spans="1:18" ht="14.65" customHeight="1" x14ac:dyDescent="0.2">
      <c r="A679" s="2">
        <v>43130</v>
      </c>
      <c r="B679" s="1" t="s">
        <v>404</v>
      </c>
      <c r="C679" s="1" t="s">
        <v>18</v>
      </c>
      <c r="F679" s="1" t="s">
        <v>1245</v>
      </c>
      <c r="G679" s="1" t="s">
        <v>20</v>
      </c>
      <c r="H679" s="7" t="s">
        <v>1287</v>
      </c>
      <c r="I679" s="7" t="s">
        <v>1272</v>
      </c>
      <c r="J679" s="59">
        <v>70</v>
      </c>
      <c r="K679" s="85">
        <f t="array" ref="K679">IFERROR(INDEX(Grille_Tarifs_Modulable!$B$2:$B$204,MATCH(Tableau1[[#This Row],[Designation]]&amp;Tableau1[[#This Row],[CL]],Grille_Tarifs_Modulable!$C$2:$C$204&amp;Grille_Tarifs_Modulable!$F$2:$F$204,0)),0)</f>
        <v>3257150107012</v>
      </c>
      <c r="L6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7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79" s="1">
        <v>6</v>
      </c>
      <c r="O679" s="60">
        <f>Tableau1[[#This Row],[Prix_Unit_HT]]*Tableau1[[#This Row],[Qte_commande]]</f>
        <v>178.97186399999998</v>
      </c>
      <c r="P679" s="60">
        <f>Tableau1[[#This Row],[Prix_Unit_TTC]]*Tableau1[[#This Row],[Qte_commande]]</f>
        <v>214.7662368</v>
      </c>
      <c r="Q679" s="1">
        <v>6</v>
      </c>
      <c r="R6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80" spans="1:18" ht="14.65" customHeight="1" x14ac:dyDescent="0.2">
      <c r="A680" s="2">
        <v>43130</v>
      </c>
      <c r="B680" s="1" t="s">
        <v>697</v>
      </c>
      <c r="C680" s="1" t="s">
        <v>6</v>
      </c>
      <c r="F680" s="1" t="s">
        <v>1245</v>
      </c>
      <c r="G680" s="1" t="s">
        <v>8</v>
      </c>
      <c r="H680" s="1" t="s">
        <v>1174</v>
      </c>
      <c r="I680" s="1" t="s">
        <v>1272</v>
      </c>
      <c r="J680" s="59">
        <v>100</v>
      </c>
      <c r="K680" s="85">
        <f t="array" ref="K680">IFERROR(INDEX(Grille_Tarifs_Modulable!$B$2:$B$204,MATCH(Tableau1[[#This Row],[Designation]]&amp;Tableau1[[#This Row],[CL]],Grille_Tarifs_Modulable!$C$2:$C$204&amp;Grille_Tarifs_Modulable!$F$2:$F$204,0)),0)</f>
        <v>4067700013842</v>
      </c>
      <c r="L6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0" s="1">
        <v>84</v>
      </c>
      <c r="O680" s="60">
        <f>Tableau1[[#This Row],[Prix_Unit_HT]]*Tableau1[[#This Row],[Qte_commande]]</f>
        <v>1436.4676199999999</v>
      </c>
      <c r="P680" s="60">
        <f>Tableau1[[#This Row],[Prix_Unit_TTC]]*Tableau1[[#This Row],[Qte_commande]]</f>
        <v>1723.7611439999998</v>
      </c>
      <c r="Q680" s="1">
        <v>120</v>
      </c>
      <c r="R6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681" spans="1:18" ht="14.65" customHeight="1" x14ac:dyDescent="0.2">
      <c r="A681" s="2">
        <v>43130</v>
      </c>
      <c r="B681" s="1" t="s">
        <v>404</v>
      </c>
      <c r="C681" s="1" t="s">
        <v>18</v>
      </c>
      <c r="F681" s="1" t="s">
        <v>1245</v>
      </c>
      <c r="G681" s="1" t="s">
        <v>20</v>
      </c>
      <c r="H681" s="1" t="s">
        <v>1174</v>
      </c>
      <c r="I681" s="1" t="s">
        <v>1272</v>
      </c>
      <c r="J681" s="59">
        <v>100</v>
      </c>
      <c r="K681" s="85">
        <f t="array" ref="K681">IFERROR(INDEX(Grille_Tarifs_Modulable!$B$2:$B$204,MATCH(Tableau1[[#This Row],[Designation]]&amp;Tableau1[[#This Row],[CL]],Grille_Tarifs_Modulable!$C$2:$C$204&amp;Grille_Tarifs_Modulable!$F$2:$F$204,0)),0)</f>
        <v>4067700013842</v>
      </c>
      <c r="L6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1" s="1">
        <v>84</v>
      </c>
      <c r="O681" s="60">
        <f>Tableau1[[#This Row],[Prix_Unit_HT]]*Tableau1[[#This Row],[Qte_commande]]</f>
        <v>1436.4676199999999</v>
      </c>
      <c r="P681" s="60">
        <f>Tableau1[[#This Row],[Prix_Unit_TTC]]*Tableau1[[#This Row],[Qte_commande]]</f>
        <v>1723.7611439999998</v>
      </c>
      <c r="Q681" s="1">
        <v>120</v>
      </c>
      <c r="R6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682" spans="1:18" ht="14.65" customHeight="1" x14ac:dyDescent="0.2">
      <c r="A682" s="2">
        <v>43130</v>
      </c>
      <c r="B682" s="1" t="s">
        <v>529</v>
      </c>
      <c r="C682" s="1" t="s">
        <v>18</v>
      </c>
      <c r="F682" s="1" t="s">
        <v>1245</v>
      </c>
      <c r="G682" s="1" t="s">
        <v>20</v>
      </c>
      <c r="H682" s="1" t="s">
        <v>1174</v>
      </c>
      <c r="I682" s="1" t="s">
        <v>1272</v>
      </c>
      <c r="J682" s="59">
        <v>100</v>
      </c>
      <c r="K682" s="85">
        <f t="array" ref="K682">IFERROR(INDEX(Grille_Tarifs_Modulable!$B$2:$B$204,MATCH(Tableau1[[#This Row],[Designation]]&amp;Tableau1[[#This Row],[CL]],Grille_Tarifs_Modulable!$C$2:$C$204&amp;Grille_Tarifs_Modulable!$F$2:$F$204,0)),0)</f>
        <v>4067700013842</v>
      </c>
      <c r="L6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2" s="1">
        <v>-12</v>
      </c>
      <c r="O682" s="60">
        <f>Tableau1[[#This Row],[Prix_Unit_HT]]*Tableau1[[#This Row],[Qte_commande]]</f>
        <v>-205.20965999999999</v>
      </c>
      <c r="P682" s="60">
        <f>Tableau1[[#This Row],[Prix_Unit_TTC]]*Tableau1[[#This Row],[Qte_commande]]</f>
        <v>-246.25159199999996</v>
      </c>
      <c r="Q682" s="1">
        <v>-17.14</v>
      </c>
      <c r="R6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-17.142857142857142</v>
      </c>
    </row>
    <row r="683" spans="1:18" ht="14.65" customHeight="1" x14ac:dyDescent="0.2">
      <c r="A683" s="2">
        <v>43130</v>
      </c>
      <c r="B683" s="1" t="s">
        <v>667</v>
      </c>
      <c r="C683" s="1" t="s">
        <v>205</v>
      </c>
      <c r="F683" s="1" t="s">
        <v>1162</v>
      </c>
      <c r="G683" s="1" t="s">
        <v>20</v>
      </c>
      <c r="H683" s="1" t="s">
        <v>1295</v>
      </c>
      <c r="I683" s="1" t="s">
        <v>1273</v>
      </c>
      <c r="J683" s="59">
        <v>50</v>
      </c>
      <c r="K683" s="85">
        <f t="array" ref="K683">IFERROR(INDEX(Grille_Tarifs_Modulable!$B$2:$B$204,MATCH(Tableau1[[#This Row],[Designation]]&amp;Tableau1[[#This Row],[CL]],Grille_Tarifs_Modulable!$C$2:$C$204&amp;Grille_Tarifs_Modulable!$F$2:$F$204,0)),0)</f>
        <v>4260310553382</v>
      </c>
      <c r="L6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683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683" s="1">
        <v>200</v>
      </c>
      <c r="O683" s="60">
        <f>Tableau1[[#This Row],[Prix_Unit_HT]]*Tableau1[[#This Row],[Qte_commande]]</f>
        <v>220.00000000000003</v>
      </c>
      <c r="P683" s="60">
        <f>Tableau1[[#This Row],[Prix_Unit_TTC]]*Tableau1[[#This Row],[Qte_commande]]</f>
        <v>232.10000000000002</v>
      </c>
      <c r="Q683" s="1">
        <v>142.86000000000001</v>
      </c>
      <c r="R6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142.85714285714286</v>
      </c>
    </row>
    <row r="684" spans="1:18" ht="14.65" customHeight="1" x14ac:dyDescent="0.2">
      <c r="A684" s="2">
        <v>43130</v>
      </c>
      <c r="B684" s="1" t="s">
        <v>404</v>
      </c>
      <c r="C684" s="1" t="s">
        <v>18</v>
      </c>
      <c r="F684" s="1" t="s">
        <v>1245</v>
      </c>
      <c r="G684" s="1" t="s">
        <v>20</v>
      </c>
      <c r="H684" s="7" t="s">
        <v>1188</v>
      </c>
      <c r="I684" s="1" t="s">
        <v>1272</v>
      </c>
      <c r="J684" s="59">
        <v>70</v>
      </c>
      <c r="K684" s="85">
        <f t="array" ref="K684">IFERROR(INDEX(Grille_Tarifs_Modulable!$B$2:$B$204,MATCH(Tableau1[[#This Row],[Designation]]&amp;Tableau1[[#This Row],[CL]],Grille_Tarifs_Modulable!$C$2:$C$204&amp;Grille_Tarifs_Modulable!$F$2:$F$204,0)),0)</f>
        <v>3257150100228</v>
      </c>
      <c r="L6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8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84" s="1">
        <v>6</v>
      </c>
      <c r="O684" s="60">
        <f>Tableau1[[#This Row],[Prix_Unit_HT]]*Tableau1[[#This Row],[Qte_commande]]</f>
        <v>119.99186399999999</v>
      </c>
      <c r="P684" s="60">
        <f>Tableau1[[#This Row],[Prix_Unit_TTC]]*Tableau1[[#This Row],[Qte_commande]]</f>
        <v>143.99023679999999</v>
      </c>
      <c r="Q684" s="1">
        <v>6</v>
      </c>
      <c r="R6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85" spans="1:18" ht="14.65" customHeight="1" x14ac:dyDescent="0.2">
      <c r="A685" s="2">
        <v>43130</v>
      </c>
      <c r="B685" s="1" t="s">
        <v>404</v>
      </c>
      <c r="C685" s="1" t="s">
        <v>18</v>
      </c>
      <c r="F685" s="1" t="s">
        <v>1245</v>
      </c>
      <c r="G685" s="1" t="s">
        <v>20</v>
      </c>
      <c r="H685" s="1" t="s">
        <v>1187</v>
      </c>
      <c r="I685" s="1" t="s">
        <v>1272</v>
      </c>
      <c r="J685" s="59">
        <v>70</v>
      </c>
      <c r="K685" s="85">
        <f t="array" ref="K685">IFERROR(INDEX(Grille_Tarifs_Modulable!$B$2:$B$204,MATCH(Tableau1[[#This Row],[Designation]]&amp;Tableau1[[#This Row],[CL]],Grille_Tarifs_Modulable!$C$2:$C$204&amp;Grille_Tarifs_Modulable!$F$2:$F$204,0)),0)</f>
        <v>3257150102017</v>
      </c>
      <c r="L6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8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85" s="1">
        <v>6</v>
      </c>
      <c r="O685" s="60">
        <f>Tableau1[[#This Row],[Prix_Unit_HT]]*Tableau1[[#This Row],[Qte_commande]]</f>
        <v>88.165931999999998</v>
      </c>
      <c r="P685" s="60">
        <f>Tableau1[[#This Row],[Prix_Unit_TTC]]*Tableau1[[#This Row],[Qte_commande]]</f>
        <v>105.7991184</v>
      </c>
      <c r="Q685" s="1">
        <v>6</v>
      </c>
      <c r="R6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86" spans="1:18" ht="14.65" customHeight="1" x14ac:dyDescent="0.2">
      <c r="A686" s="2">
        <v>43130</v>
      </c>
      <c r="B686" s="1" t="s">
        <v>404</v>
      </c>
      <c r="C686" s="1" t="s">
        <v>18</v>
      </c>
      <c r="F686" s="1" t="s">
        <v>1245</v>
      </c>
      <c r="G686" s="1" t="s">
        <v>20</v>
      </c>
      <c r="H686" s="1" t="s">
        <v>1221</v>
      </c>
      <c r="I686" s="1" t="s">
        <v>1272</v>
      </c>
      <c r="J686" s="59">
        <v>50</v>
      </c>
      <c r="K686" s="85">
        <f t="array" ref="K686">IFERROR(INDEX(Grille_Tarifs_Modulable!$B$2:$B$204,MATCH(Tableau1[[#This Row],[Designation]]&amp;Tableau1[[#This Row],[CL]],Grille_Tarifs_Modulable!$C$2:$C$204&amp;Grille_Tarifs_Modulable!$F$2:$F$204,0)),0)</f>
        <v>4260270192645</v>
      </c>
      <c r="L6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8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86" s="1">
        <v>6</v>
      </c>
      <c r="O686" s="60">
        <f>Tableau1[[#This Row],[Prix_Unit_HT]]*Tableau1[[#This Row],[Qte_commande]]</f>
        <v>151.155036</v>
      </c>
      <c r="P686" s="60">
        <f>Tableau1[[#This Row],[Prix_Unit_TTC]]*Tableau1[[#This Row],[Qte_commande]]</f>
        <v>181.38604320000002</v>
      </c>
      <c r="Q686" s="1">
        <v>4.29</v>
      </c>
      <c r="R6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687" spans="1:18" ht="14.65" customHeight="1" x14ac:dyDescent="0.2">
      <c r="A687" s="2">
        <v>43130</v>
      </c>
      <c r="B687" s="1" t="s">
        <v>404</v>
      </c>
      <c r="C687" s="1" t="s">
        <v>18</v>
      </c>
      <c r="F687" s="1" t="s">
        <v>1245</v>
      </c>
      <c r="G687" s="1" t="s">
        <v>20</v>
      </c>
      <c r="H687" s="1" t="s">
        <v>1216</v>
      </c>
      <c r="I687" s="1" t="s">
        <v>1272</v>
      </c>
      <c r="J687" s="59">
        <v>100</v>
      </c>
      <c r="K687" s="85">
        <f t="array" ref="K687">IFERROR(INDEX(Grille_Tarifs_Modulable!$B$2:$B$204,MATCH(Tableau1[[#This Row],[Designation]]&amp;Tableau1[[#This Row],[CL]],Grille_Tarifs_Modulable!$C$2:$C$204&amp;Grille_Tarifs_Modulable!$F$2:$F$204,0)),0)</f>
        <v>3257150410167</v>
      </c>
      <c r="L6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7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7" s="1">
        <v>60</v>
      </c>
      <c r="O687" s="60">
        <f>Tableau1[[#This Row],[Prix_Unit_HT]]*Tableau1[[#This Row],[Qte_commande]]</f>
        <v>946.73244</v>
      </c>
      <c r="P687" s="60">
        <f>Tableau1[[#This Row],[Prix_Unit_TTC]]*Tableau1[[#This Row],[Qte_commande]]</f>
        <v>1136.0789280000001</v>
      </c>
      <c r="Q687" s="1">
        <v>85.71</v>
      </c>
      <c r="R6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688" spans="1:18" ht="14.65" customHeight="1" x14ac:dyDescent="0.2">
      <c r="A688" s="2">
        <v>43130</v>
      </c>
      <c r="B688" s="1" t="s">
        <v>529</v>
      </c>
      <c r="C688" s="1" t="s">
        <v>18</v>
      </c>
      <c r="F688" s="1" t="s">
        <v>1245</v>
      </c>
      <c r="G688" s="1" t="s">
        <v>20</v>
      </c>
      <c r="H688" s="1" t="s">
        <v>1216</v>
      </c>
      <c r="I688" s="1" t="s">
        <v>1272</v>
      </c>
      <c r="J688" s="59">
        <v>100</v>
      </c>
      <c r="K688" s="85">
        <f t="array" ref="K688">IFERROR(INDEX(Grille_Tarifs_Modulable!$B$2:$B$204,MATCH(Tableau1[[#This Row],[Designation]]&amp;Tableau1[[#This Row],[CL]],Grille_Tarifs_Modulable!$C$2:$C$204&amp;Grille_Tarifs_Modulable!$F$2:$F$204,0)),0)</f>
        <v>3257150410167</v>
      </c>
      <c r="L6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8" s="1">
        <v>-48</v>
      </c>
      <c r="O688" s="60">
        <f>Tableau1[[#This Row],[Prix_Unit_HT]]*Tableau1[[#This Row],[Qte_commande]]</f>
        <v>-757.38595199999997</v>
      </c>
      <c r="P688" s="60">
        <f>Tableau1[[#This Row],[Prix_Unit_TTC]]*Tableau1[[#This Row],[Qte_commande]]</f>
        <v>-908.86314240000002</v>
      </c>
      <c r="Q688" s="1">
        <v>-68.569999999999993</v>
      </c>
      <c r="R6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-68.571428571428569</v>
      </c>
    </row>
    <row r="689" spans="1:18" ht="14.65" customHeight="1" x14ac:dyDescent="0.2">
      <c r="A689" s="2">
        <v>43131</v>
      </c>
      <c r="B689" s="1" t="s">
        <v>442</v>
      </c>
      <c r="C689" s="1" t="s">
        <v>111</v>
      </c>
      <c r="F689" s="1" t="s">
        <v>1245</v>
      </c>
      <c r="G689" s="1" t="s">
        <v>113</v>
      </c>
      <c r="H689" s="1" t="s">
        <v>1174</v>
      </c>
      <c r="I689" s="1" t="s">
        <v>1272</v>
      </c>
      <c r="J689" s="59">
        <v>175</v>
      </c>
      <c r="K689" s="85">
        <f t="array" ref="K689">IFERROR(INDEX(Grille_Tarifs_Modulable!$B$2:$B$204,MATCH(Tableau1[[#This Row],[Designation]]&amp;Tableau1[[#This Row],[CL]],Grille_Tarifs_Modulable!$C$2:$C$204&amp;Grille_Tarifs_Modulable!$F$2:$F$204,0)),0)</f>
        <v>4067700013835</v>
      </c>
      <c r="L6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8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89" s="1">
        <v>36</v>
      </c>
      <c r="O689" s="60">
        <f>Tableau1[[#This Row],[Prix_Unit_HT]]*Tableau1[[#This Row],[Qte_commande]]</f>
        <v>1040.9907150000001</v>
      </c>
      <c r="P689" s="60">
        <f>Tableau1[[#This Row],[Prix_Unit_TTC]]*Tableau1[[#This Row],[Qte_commande]]</f>
        <v>1249.188858</v>
      </c>
      <c r="Q689" s="1">
        <v>90</v>
      </c>
      <c r="R6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690" spans="1:18" ht="14.65" customHeight="1" x14ac:dyDescent="0.2">
      <c r="A690" s="2">
        <v>43131</v>
      </c>
      <c r="B690" s="1" t="s">
        <v>442</v>
      </c>
      <c r="C690" s="1" t="s">
        <v>111</v>
      </c>
      <c r="F690" s="1" t="s">
        <v>1245</v>
      </c>
      <c r="G690" s="1" t="s">
        <v>113</v>
      </c>
      <c r="H690" s="1" t="s">
        <v>635</v>
      </c>
      <c r="I690" s="1" t="s">
        <v>1272</v>
      </c>
      <c r="J690" s="59">
        <v>70</v>
      </c>
      <c r="K690" s="85">
        <f t="array" ref="K690">IFERROR(INDEX(Grille_Tarifs_Modulable!$B$2:$B$204,MATCH(Tableau1[[#This Row],[Designation]]&amp;Tableau1[[#This Row],[CL]],Grille_Tarifs_Modulable!$C$2:$C$204&amp;Grille_Tarifs_Modulable!$F$2:$F$204,0)),0)</f>
        <v>0</v>
      </c>
      <c r="L6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0" s="60">
        <f>IF(Tableau1[[#This Row],[Prix_Unit_HT]]=0,0,Tableau1[[#This Row],[Prix_Unit_HT]]+(Tableau1[[#This Row],[Prix_Unit_HT]]*VLOOKUP(Tableau1[[#This Row],[EAN]],Grille_Tarifs_Modulable!$B$10:$Q$204,16,FALSE)))</f>
        <v>0</v>
      </c>
      <c r="N690" s="1">
        <v>12</v>
      </c>
      <c r="O690" s="60">
        <f>Tableau1[[#This Row],[Prix_Unit_HT]]*Tableau1[[#This Row],[Qte_commande]]</f>
        <v>0</v>
      </c>
      <c r="P690" s="60">
        <f>Tableau1[[#This Row],[Prix_Unit_TTC]]*Tableau1[[#This Row],[Qte_commande]]</f>
        <v>0</v>
      </c>
      <c r="Q690" s="1">
        <v>12</v>
      </c>
      <c r="R6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91" spans="1:18" ht="14.65" customHeight="1" x14ac:dyDescent="0.2">
      <c r="A691" s="2">
        <v>43131</v>
      </c>
      <c r="B691" s="1" t="s">
        <v>442</v>
      </c>
      <c r="C691" s="1" t="s">
        <v>111</v>
      </c>
      <c r="F691" s="1" t="s">
        <v>1245</v>
      </c>
      <c r="G691" s="1" t="s">
        <v>113</v>
      </c>
      <c r="H691" s="1" t="s">
        <v>1186</v>
      </c>
      <c r="I691" s="1" t="s">
        <v>1272</v>
      </c>
      <c r="J691" s="59">
        <v>70</v>
      </c>
      <c r="K691" s="85">
        <f t="array" ref="K691">IFERROR(INDEX(Grille_Tarifs_Modulable!$B$2:$B$204,MATCH(Tableau1[[#This Row],[Designation]]&amp;Tableau1[[#This Row],[CL]],Grille_Tarifs_Modulable!$C$2:$C$204&amp;Grille_Tarifs_Modulable!$F$2:$F$204,0)),0)</f>
        <v>3257150101904</v>
      </c>
      <c r="L6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691" s="1">
        <v>6</v>
      </c>
      <c r="O691" s="60">
        <f>Tableau1[[#This Row],[Prix_Unit_HT]]*Tableau1[[#This Row],[Qte_commande]]</f>
        <v>98.078897999999995</v>
      </c>
      <c r="P691" s="60">
        <f>Tableau1[[#This Row],[Prix_Unit_TTC]]*Tableau1[[#This Row],[Qte_commande]]</f>
        <v>117.69467760000001</v>
      </c>
      <c r="Q691" s="1">
        <v>6</v>
      </c>
      <c r="R6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92" spans="1:18" ht="14.65" customHeight="1" x14ac:dyDescent="0.2">
      <c r="A692" s="2">
        <v>43131</v>
      </c>
      <c r="B692" s="1" t="s">
        <v>442</v>
      </c>
      <c r="C692" s="1" t="s">
        <v>111</v>
      </c>
      <c r="F692" s="1" t="s">
        <v>1245</v>
      </c>
      <c r="G692" s="1" t="s">
        <v>113</v>
      </c>
      <c r="H692" s="1" t="s">
        <v>1187</v>
      </c>
      <c r="I692" s="1" t="s">
        <v>1272</v>
      </c>
      <c r="J692" s="59">
        <v>70</v>
      </c>
      <c r="K692" s="85">
        <f t="array" ref="K692">IFERROR(INDEX(Grille_Tarifs_Modulable!$B$2:$B$204,MATCH(Tableau1[[#This Row],[Designation]]&amp;Tableau1[[#This Row],[CL]],Grille_Tarifs_Modulable!$C$2:$C$204&amp;Grille_Tarifs_Modulable!$F$2:$F$204,0)),0)</f>
        <v>3257150102017</v>
      </c>
      <c r="L6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9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692" s="1">
        <v>6</v>
      </c>
      <c r="O692" s="60">
        <f>Tableau1[[#This Row],[Prix_Unit_HT]]*Tableau1[[#This Row],[Qte_commande]]</f>
        <v>88.165931999999998</v>
      </c>
      <c r="P692" s="60">
        <f>Tableau1[[#This Row],[Prix_Unit_TTC]]*Tableau1[[#This Row],[Qte_commande]]</f>
        <v>105.7991184</v>
      </c>
      <c r="Q692" s="1">
        <v>6</v>
      </c>
      <c r="R6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93" spans="1:18" ht="14.65" customHeight="1" x14ac:dyDescent="0.2">
      <c r="A693" s="2">
        <v>43131</v>
      </c>
      <c r="B693" s="1" t="s">
        <v>442</v>
      </c>
      <c r="C693" s="1" t="s">
        <v>111</v>
      </c>
      <c r="F693" s="1" t="s">
        <v>1245</v>
      </c>
      <c r="G693" s="1" t="s">
        <v>113</v>
      </c>
      <c r="H693" s="1" t="s">
        <v>1221</v>
      </c>
      <c r="I693" s="1" t="s">
        <v>1272</v>
      </c>
      <c r="J693" s="59">
        <v>50</v>
      </c>
      <c r="K693" s="85">
        <f t="array" ref="K693">IFERROR(INDEX(Grille_Tarifs_Modulable!$B$2:$B$204,MATCH(Tableau1[[#This Row],[Designation]]&amp;Tableau1[[#This Row],[CL]],Grille_Tarifs_Modulable!$C$2:$C$204&amp;Grille_Tarifs_Modulable!$F$2:$F$204,0)),0)</f>
        <v>4260270192645</v>
      </c>
      <c r="L6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9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93" s="1">
        <v>12</v>
      </c>
      <c r="O693" s="60">
        <f>Tableau1[[#This Row],[Prix_Unit_HT]]*Tableau1[[#This Row],[Qte_commande]]</f>
        <v>302.31007199999999</v>
      </c>
      <c r="P693" s="60">
        <f>Tableau1[[#This Row],[Prix_Unit_TTC]]*Tableau1[[#This Row],[Qte_commande]]</f>
        <v>362.77208640000003</v>
      </c>
      <c r="Q693" s="1">
        <v>8.57</v>
      </c>
      <c r="R6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694" spans="1:18" ht="14.65" customHeight="1" x14ac:dyDescent="0.2">
      <c r="A694" s="2">
        <v>43131</v>
      </c>
      <c r="B694" s="1" t="s">
        <v>442</v>
      </c>
      <c r="C694" s="1" t="s">
        <v>111</v>
      </c>
      <c r="F694" s="1" t="s">
        <v>1245</v>
      </c>
      <c r="G694" s="1" t="s">
        <v>113</v>
      </c>
      <c r="H694" s="1" t="s">
        <v>127</v>
      </c>
      <c r="J694" s="60" t="s">
        <v>5</v>
      </c>
      <c r="K694" s="85">
        <f t="array" ref="K694">IFERROR(INDEX(Grille_Tarifs_Modulable!$B$2:$B$204,MATCH(Tableau1[[#This Row],[Designation]]&amp;Tableau1[[#This Row],[CL]],Grille_Tarifs_Modulable!$C$2:$C$204&amp;Grille_Tarifs_Modulable!$F$2:$F$204,0)),0)</f>
        <v>0</v>
      </c>
      <c r="L6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4" s="60">
        <f>IF(Tableau1[[#This Row],[Prix_Unit_HT]]=0,0,Tableau1[[#This Row],[Prix_Unit_HT]]+(Tableau1[[#This Row],[Prix_Unit_HT]]*VLOOKUP(Tableau1[[#This Row],[EAN]],Grille_Tarifs_Modulable!$B$10:$Q$204,16,FALSE)))</f>
        <v>0</v>
      </c>
      <c r="N694" s="1">
        <v>1</v>
      </c>
      <c r="O694" s="60">
        <f>Tableau1[[#This Row],[Prix_Unit_HT]]*Tableau1[[#This Row],[Qte_commande]]</f>
        <v>0</v>
      </c>
      <c r="P694" s="60">
        <f>Tableau1[[#This Row],[Prix_Unit_TTC]]*Tableau1[[#This Row],[Qte_commande]]</f>
        <v>0</v>
      </c>
      <c r="Q694" s="1">
        <v>1</v>
      </c>
      <c r="R694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695" spans="1:18" ht="14.65" customHeight="1" x14ac:dyDescent="0.2">
      <c r="A695" s="2">
        <v>43133</v>
      </c>
      <c r="B695" s="1" t="s">
        <v>629</v>
      </c>
      <c r="C695" s="1" t="s">
        <v>157</v>
      </c>
      <c r="F695" s="1" t="s">
        <v>1245</v>
      </c>
      <c r="G695" s="1" t="s">
        <v>159</v>
      </c>
      <c r="H695" s="1" t="s">
        <v>1242</v>
      </c>
      <c r="I695" s="7" t="s">
        <v>1272</v>
      </c>
      <c r="J695" s="59">
        <v>70</v>
      </c>
      <c r="K695" s="85">
        <f t="array" ref="K695">IFERROR(INDEX(Grille_Tarifs_Modulable!$B$2:$B$204,MATCH(Tableau1[[#This Row],[Designation]]&amp;Tableau1[[#This Row],[CL]],Grille_Tarifs_Modulable!$C$2:$C$204&amp;Grille_Tarifs_Modulable!$F$2:$F$204,0)),0)</f>
        <v>4055800060200</v>
      </c>
      <c r="L6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9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95" s="1">
        <v>12</v>
      </c>
      <c r="O695" s="60">
        <f>Tableau1[[#This Row],[Prix_Unit_HT]]*Tableau1[[#This Row],[Qte_commande]]</f>
        <v>208.90372800000003</v>
      </c>
      <c r="P695" s="60">
        <f>Tableau1[[#This Row],[Prix_Unit_TTC]]*Tableau1[[#This Row],[Qte_commande]]</f>
        <v>250.68447360000002</v>
      </c>
      <c r="Q695" s="1">
        <v>12</v>
      </c>
      <c r="R6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696" spans="1:18" ht="14.65" customHeight="1" x14ac:dyDescent="0.2">
      <c r="A696" s="2">
        <v>43133</v>
      </c>
      <c r="B696" s="1" t="s">
        <v>629</v>
      </c>
      <c r="C696" s="1" t="s">
        <v>157</v>
      </c>
      <c r="F696" s="1" t="s">
        <v>1245</v>
      </c>
      <c r="G696" s="1" t="s">
        <v>159</v>
      </c>
      <c r="H696" s="1" t="s">
        <v>1174</v>
      </c>
      <c r="I696" s="1" t="s">
        <v>1272</v>
      </c>
      <c r="J696" s="59">
        <v>100</v>
      </c>
      <c r="K696" s="85">
        <f t="array" ref="K696">IFERROR(INDEX(Grille_Tarifs_Modulable!$B$2:$B$204,MATCH(Tableau1[[#This Row],[Designation]]&amp;Tableau1[[#This Row],[CL]],Grille_Tarifs_Modulable!$C$2:$C$204&amp;Grille_Tarifs_Modulable!$F$2:$F$204,0)),0)</f>
        <v>4067700013842</v>
      </c>
      <c r="L6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9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96" s="1">
        <v>180</v>
      </c>
      <c r="O696" s="60">
        <f>Tableau1[[#This Row],[Prix_Unit_HT]]*Tableau1[[#This Row],[Qte_commande]]</f>
        <v>3078.1448999999998</v>
      </c>
      <c r="P696" s="60">
        <f>Tableau1[[#This Row],[Prix_Unit_TTC]]*Tableau1[[#This Row],[Qte_commande]]</f>
        <v>3693.7738799999997</v>
      </c>
      <c r="Q696" s="1">
        <v>257.14</v>
      </c>
      <c r="R6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697" spans="1:18" ht="14.65" customHeight="1" x14ac:dyDescent="0.2">
      <c r="A697" s="2">
        <v>43133</v>
      </c>
      <c r="B697" s="1" t="s">
        <v>629</v>
      </c>
      <c r="C697" s="1" t="s">
        <v>157</v>
      </c>
      <c r="F697" s="1" t="s">
        <v>1245</v>
      </c>
      <c r="G697" s="1" t="s">
        <v>159</v>
      </c>
      <c r="H697" s="1" t="s">
        <v>1295</v>
      </c>
      <c r="I697" s="1" t="s">
        <v>1273</v>
      </c>
      <c r="J697" s="59">
        <v>50</v>
      </c>
      <c r="K697" s="85">
        <f t="array" ref="K697">IFERROR(INDEX(Grille_Tarifs_Modulable!$B$2:$B$204,MATCH(Tableau1[[#This Row],[Designation]]&amp;Tableau1[[#This Row],[CL]],Grille_Tarifs_Modulable!$C$2:$C$204&amp;Grille_Tarifs_Modulable!$F$2:$F$204,0)),0)</f>
        <v>4260310553382</v>
      </c>
      <c r="L6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97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97" s="1">
        <v>60</v>
      </c>
      <c r="O697" s="60">
        <f>Tableau1[[#This Row],[Prix_Unit_HT]]*Tableau1[[#This Row],[Qte_commande]]</f>
        <v>60</v>
      </c>
      <c r="P697" s="60">
        <f>Tableau1[[#This Row],[Prix_Unit_TTC]]*Tableau1[[#This Row],[Qte_commande]]</f>
        <v>63.3</v>
      </c>
      <c r="Q697" s="1">
        <v>42.86</v>
      </c>
      <c r="R6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698" spans="1:18" ht="14.65" customHeight="1" x14ac:dyDescent="0.2">
      <c r="A698" s="2">
        <v>43133</v>
      </c>
      <c r="B698" s="1" t="s">
        <v>629</v>
      </c>
      <c r="C698" s="1" t="s">
        <v>157</v>
      </c>
      <c r="F698" s="1" t="s">
        <v>1245</v>
      </c>
      <c r="G698" s="1" t="s">
        <v>159</v>
      </c>
      <c r="H698" s="1" t="s">
        <v>1301</v>
      </c>
      <c r="I698" s="1" t="s">
        <v>1272</v>
      </c>
      <c r="J698" s="59">
        <v>70</v>
      </c>
      <c r="K698" s="85">
        <f t="array" ref="K698">IFERROR(INDEX(Grille_Tarifs_Modulable!$B$2:$B$204,MATCH(Tableau1[[#This Row],[Designation]]&amp;Tableau1[[#This Row],[CL]],Grille_Tarifs_Modulable!$C$2:$C$204&amp;Grille_Tarifs_Modulable!$F$2:$F$204,0)),0)</f>
        <v>0</v>
      </c>
      <c r="L6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8" s="60">
        <f>IF(Tableau1[[#This Row],[Prix_Unit_HT]]=0,0,Tableau1[[#This Row],[Prix_Unit_HT]]+(Tableau1[[#This Row],[Prix_Unit_HT]]*VLOOKUP(Tableau1[[#This Row],[EAN]],Grille_Tarifs_Modulable!$B$10:$Q$204,16,FALSE)))</f>
        <v>0</v>
      </c>
      <c r="N698" s="1">
        <v>6</v>
      </c>
      <c r="O698" s="60">
        <f>Tableau1[[#This Row],[Prix_Unit_HT]]*Tableau1[[#This Row],[Qte_commande]]</f>
        <v>0</v>
      </c>
      <c r="P698" s="60">
        <f>Tableau1[[#This Row],[Prix_Unit_TTC]]*Tableau1[[#This Row],[Qte_commande]]</f>
        <v>0</v>
      </c>
      <c r="Q698" s="1">
        <v>6</v>
      </c>
      <c r="R6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699" spans="1:18" ht="14.65" customHeight="1" x14ac:dyDescent="0.2">
      <c r="A699" s="2">
        <v>43137</v>
      </c>
      <c r="B699" s="1" t="s">
        <v>676</v>
      </c>
      <c r="C699" s="1" t="s">
        <v>225</v>
      </c>
      <c r="F699" s="1" t="s">
        <v>1245</v>
      </c>
      <c r="G699" s="1" t="s">
        <v>227</v>
      </c>
      <c r="H699" s="1" t="s">
        <v>1174</v>
      </c>
      <c r="I699" s="1" t="s">
        <v>1272</v>
      </c>
      <c r="J699" s="59">
        <v>70</v>
      </c>
      <c r="K699" s="85">
        <f t="array" ref="K699">IFERROR(INDEX(Grille_Tarifs_Modulable!$B$2:$B$204,MATCH(Tableau1[[#This Row],[Designation]]&amp;Tableau1[[#This Row],[CL]],Grille_Tarifs_Modulable!$C$2:$C$204&amp;Grille_Tarifs_Modulable!$F$2:$F$204,0)),0)</f>
        <v>4067700013859</v>
      </c>
      <c r="L6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9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99" s="1">
        <v>150</v>
      </c>
      <c r="O699" s="60">
        <f>Tableau1[[#This Row],[Prix_Unit_HT]]*Tableau1[[#This Row],[Qte_commande]]</f>
        <v>1879.8845249999997</v>
      </c>
      <c r="P699" s="60">
        <f>Tableau1[[#This Row],[Prix_Unit_TTC]]*Tableau1[[#This Row],[Qte_commande]]</f>
        <v>2255.8614299999999</v>
      </c>
      <c r="Q699" s="1">
        <v>150</v>
      </c>
      <c r="R6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00" spans="1:18" ht="14.65" customHeight="1" x14ac:dyDescent="0.2">
      <c r="A700" s="2">
        <v>43137</v>
      </c>
      <c r="B700" s="1" t="s">
        <v>677</v>
      </c>
      <c r="C700" s="1" t="s">
        <v>511</v>
      </c>
      <c r="F700" s="1" t="s">
        <v>1245</v>
      </c>
      <c r="G700" s="1" t="s">
        <v>452</v>
      </c>
      <c r="H700" s="1" t="s">
        <v>1174</v>
      </c>
      <c r="I700" s="1" t="s">
        <v>1272</v>
      </c>
      <c r="J700" s="59">
        <v>70</v>
      </c>
      <c r="K700" s="85">
        <f t="array" ref="K700">IFERROR(INDEX(Grille_Tarifs_Modulable!$B$2:$B$204,MATCH(Tableau1[[#This Row],[Designation]]&amp;Tableau1[[#This Row],[CL]],Grille_Tarifs_Modulable!$C$2:$C$204&amp;Grille_Tarifs_Modulable!$F$2:$F$204,0)),0)</f>
        <v>4067700013859</v>
      </c>
      <c r="L7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0" s="1">
        <v>150</v>
      </c>
      <c r="O700" s="60">
        <f>Tableau1[[#This Row],[Prix_Unit_HT]]*Tableau1[[#This Row],[Qte_commande]]</f>
        <v>1879.8845249999997</v>
      </c>
      <c r="P700" s="60">
        <f>Tableau1[[#This Row],[Prix_Unit_TTC]]*Tableau1[[#This Row],[Qte_commande]]</f>
        <v>2255.8614299999999</v>
      </c>
      <c r="Q700" s="1">
        <v>150</v>
      </c>
      <c r="R7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01" spans="1:18" ht="14.65" customHeight="1" x14ac:dyDescent="0.2">
      <c r="A701" s="2">
        <v>43139</v>
      </c>
      <c r="B701" s="1" t="s">
        <v>443</v>
      </c>
      <c r="C701" s="1" t="s">
        <v>28</v>
      </c>
      <c r="F701" s="1" t="s">
        <v>1162</v>
      </c>
      <c r="G701" s="1" t="s">
        <v>30</v>
      </c>
      <c r="H701" s="1" t="s">
        <v>1242</v>
      </c>
      <c r="I701" s="7" t="s">
        <v>1272</v>
      </c>
      <c r="J701" s="59">
        <v>70</v>
      </c>
      <c r="K701" s="85">
        <f t="array" ref="K701">IFERROR(INDEX(Grille_Tarifs_Modulable!$B$2:$B$204,MATCH(Tableau1[[#This Row],[Designation]]&amp;Tableau1[[#This Row],[CL]],Grille_Tarifs_Modulable!$C$2:$C$204&amp;Grille_Tarifs_Modulable!$F$2:$F$204,0)),0)</f>
        <v>4055800060200</v>
      </c>
      <c r="L7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701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701" s="1">
        <v>6</v>
      </c>
      <c r="O701" s="60">
        <f>Tableau1[[#This Row],[Prix_Unit_HT]]*Tableau1[[#This Row],[Qte_commande]]</f>
        <v>111.53186400000001</v>
      </c>
      <c r="P701" s="60">
        <f>Tableau1[[#This Row],[Prix_Unit_TTC]]*Tableau1[[#This Row],[Qte_commande]]</f>
        <v>133.8382368</v>
      </c>
      <c r="Q701" s="1">
        <v>6</v>
      </c>
      <c r="R7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2" spans="1:18" ht="14.65" customHeight="1" x14ac:dyDescent="0.2">
      <c r="A702" s="2">
        <v>43139</v>
      </c>
      <c r="B702" s="1" t="s">
        <v>443</v>
      </c>
      <c r="C702" s="1" t="s">
        <v>28</v>
      </c>
      <c r="F702" s="1" t="s">
        <v>1245</v>
      </c>
      <c r="G702" s="1" t="s">
        <v>30</v>
      </c>
      <c r="H702" s="7" t="s">
        <v>1287</v>
      </c>
      <c r="I702" s="7" t="s">
        <v>1272</v>
      </c>
      <c r="J702" s="59">
        <v>70</v>
      </c>
      <c r="K702" s="85">
        <f t="array" ref="K702">IFERROR(INDEX(Grille_Tarifs_Modulable!$B$2:$B$204,MATCH(Tableau1[[#This Row],[Designation]]&amp;Tableau1[[#This Row],[CL]],Grille_Tarifs_Modulable!$C$2:$C$204&amp;Grille_Tarifs_Modulable!$F$2:$F$204,0)),0)</f>
        <v>3257150107012</v>
      </c>
      <c r="L7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0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02" s="1">
        <v>6</v>
      </c>
      <c r="O702" s="60">
        <f>Tableau1[[#This Row],[Prix_Unit_HT]]*Tableau1[[#This Row],[Qte_commande]]</f>
        <v>178.97186399999998</v>
      </c>
      <c r="P702" s="60">
        <f>Tableau1[[#This Row],[Prix_Unit_TTC]]*Tableau1[[#This Row],[Qte_commande]]</f>
        <v>214.7662368</v>
      </c>
      <c r="Q702" s="1">
        <v>6</v>
      </c>
      <c r="R7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3" spans="1:18" ht="14.65" customHeight="1" x14ac:dyDescent="0.2">
      <c r="A703" s="2">
        <v>43139</v>
      </c>
      <c r="B703" s="1" t="s">
        <v>443</v>
      </c>
      <c r="C703" s="1" t="s">
        <v>28</v>
      </c>
      <c r="F703" s="1" t="s">
        <v>1162</v>
      </c>
      <c r="G703" s="1" t="s">
        <v>30</v>
      </c>
      <c r="H703" s="1" t="s">
        <v>1186</v>
      </c>
      <c r="I703" s="1" t="s">
        <v>1272</v>
      </c>
      <c r="J703" s="59">
        <v>70</v>
      </c>
      <c r="K703" s="85">
        <f t="array" ref="K703">IFERROR(INDEX(Grille_Tarifs_Modulable!$B$2:$B$204,MATCH(Tableau1[[#This Row],[Designation]]&amp;Tableau1[[#This Row],[CL]],Grille_Tarifs_Modulable!$C$2:$C$204&amp;Grille_Tarifs_Modulable!$F$2:$F$204,0)),0)</f>
        <v>3257150101904</v>
      </c>
      <c r="L7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0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03" s="1">
        <v>6</v>
      </c>
      <c r="O703" s="60">
        <f>Tableau1[[#This Row],[Prix_Unit_HT]]*Tableau1[[#This Row],[Qte_commande]]</f>
        <v>111.03889800000002</v>
      </c>
      <c r="P703" s="60">
        <f>Tableau1[[#This Row],[Prix_Unit_TTC]]*Tableau1[[#This Row],[Qte_commande]]</f>
        <v>133.2466776</v>
      </c>
      <c r="Q703" s="1">
        <v>6</v>
      </c>
      <c r="R7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4" spans="1:18" ht="14.65" customHeight="1" x14ac:dyDescent="0.2">
      <c r="A704" s="2">
        <v>43139</v>
      </c>
      <c r="B704" s="1" t="s">
        <v>443</v>
      </c>
      <c r="C704" s="1" t="s">
        <v>28</v>
      </c>
      <c r="F704" s="1" t="s">
        <v>1162</v>
      </c>
      <c r="G704" s="1" t="s">
        <v>30</v>
      </c>
      <c r="H704" s="1" t="s">
        <v>1187</v>
      </c>
      <c r="I704" s="1" t="s">
        <v>1272</v>
      </c>
      <c r="J704" s="59">
        <v>70</v>
      </c>
      <c r="K704" s="85">
        <f t="array" ref="K704">IFERROR(INDEX(Grille_Tarifs_Modulable!$B$2:$B$204,MATCH(Tableau1[[#This Row],[Designation]]&amp;Tableau1[[#This Row],[CL]],Grille_Tarifs_Modulable!$C$2:$C$204&amp;Grille_Tarifs_Modulable!$F$2:$F$204,0)),0)</f>
        <v>3257150102017</v>
      </c>
      <c r="L7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0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04" s="1">
        <v>6</v>
      </c>
      <c r="O704" s="60">
        <f>Tableau1[[#This Row],[Prix_Unit_HT]]*Tableau1[[#This Row],[Qte_commande]]</f>
        <v>101.12593200000001</v>
      </c>
      <c r="P704" s="60">
        <f>Tableau1[[#This Row],[Prix_Unit_TTC]]*Tableau1[[#This Row],[Qte_commande]]</f>
        <v>121.35111839999999</v>
      </c>
      <c r="Q704" s="1">
        <v>6</v>
      </c>
      <c r="R7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5" spans="1:18" ht="14.65" customHeight="1" x14ac:dyDescent="0.2">
      <c r="A705" s="2">
        <v>43143</v>
      </c>
      <c r="B705" s="1" t="s">
        <v>431</v>
      </c>
      <c r="C705" s="1" t="s">
        <v>64</v>
      </c>
      <c r="F705" s="1" t="s">
        <v>1245</v>
      </c>
      <c r="G705" s="1" t="s">
        <v>66</v>
      </c>
      <c r="H705" s="7" t="s">
        <v>1292</v>
      </c>
      <c r="I705" s="7" t="s">
        <v>1273</v>
      </c>
      <c r="J705" s="59">
        <v>20</v>
      </c>
      <c r="K705" s="85">
        <f t="array" ref="K705">IFERROR(INDEX(Grille_Tarifs_Modulable!$B$2:$B$204,MATCH(Tableau1[[#This Row],[Designation]]&amp;Tableau1[[#This Row],[CL]],Grille_Tarifs_Modulable!$C$2:$C$204&amp;Grille_Tarifs_Modulable!$F$2:$F$204,0)),0)</f>
        <v>4260310552941</v>
      </c>
      <c r="L7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5" s="1">
        <v>96</v>
      </c>
      <c r="O705" s="60">
        <f>Tableau1[[#This Row],[Prix_Unit_HT]]*Tableau1[[#This Row],[Qte_commande]]</f>
        <v>77.760000000000005</v>
      </c>
      <c r="P705" s="60">
        <f>Tableau1[[#This Row],[Prix_Unit_TTC]]*Tableau1[[#This Row],[Qte_commande]]</f>
        <v>82.036799999999999</v>
      </c>
      <c r="Q705" s="1">
        <v>27.43</v>
      </c>
      <c r="R7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706" spans="1:18" ht="14.65" customHeight="1" x14ac:dyDescent="0.2">
      <c r="A706" s="2">
        <v>43143</v>
      </c>
      <c r="B706" s="1" t="s">
        <v>513</v>
      </c>
      <c r="C706" s="1" t="s">
        <v>94</v>
      </c>
      <c r="F706" s="1" t="s">
        <v>1245</v>
      </c>
      <c r="G706" s="1" t="s">
        <v>96</v>
      </c>
      <c r="H706" s="1" t="s">
        <v>1242</v>
      </c>
      <c r="I706" s="7" t="s">
        <v>1272</v>
      </c>
      <c r="J706" s="59">
        <v>70</v>
      </c>
      <c r="K706" s="85">
        <f t="array" ref="K706">IFERROR(INDEX(Grille_Tarifs_Modulable!$B$2:$B$204,MATCH(Tableau1[[#This Row],[Designation]]&amp;Tableau1[[#This Row],[CL]],Grille_Tarifs_Modulable!$C$2:$C$204&amp;Grille_Tarifs_Modulable!$F$2:$F$204,0)),0)</f>
        <v>4055800060200</v>
      </c>
      <c r="L7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0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06" s="1">
        <v>6</v>
      </c>
      <c r="O706" s="60">
        <f>Tableau1[[#This Row],[Prix_Unit_HT]]*Tableau1[[#This Row],[Qte_commande]]</f>
        <v>104.45186400000001</v>
      </c>
      <c r="P706" s="60">
        <f>Tableau1[[#This Row],[Prix_Unit_TTC]]*Tableau1[[#This Row],[Qte_commande]]</f>
        <v>125.34223680000001</v>
      </c>
      <c r="Q706" s="1">
        <v>6</v>
      </c>
      <c r="R7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07" spans="1:18" ht="14.65" customHeight="1" x14ac:dyDescent="0.2">
      <c r="A707" s="2">
        <v>43143</v>
      </c>
      <c r="B707" s="1" t="s">
        <v>431</v>
      </c>
      <c r="C707" s="1" t="s">
        <v>64</v>
      </c>
      <c r="F707" s="1" t="s">
        <v>1245</v>
      </c>
      <c r="G707" s="1" t="s">
        <v>66</v>
      </c>
      <c r="H707" s="1" t="s">
        <v>1289</v>
      </c>
      <c r="I707" s="1" t="s">
        <v>1273</v>
      </c>
      <c r="J707" s="59">
        <v>20</v>
      </c>
      <c r="K707" s="85">
        <f t="array" ref="K707">IFERROR(INDEX(Grille_Tarifs_Modulable!$B$2:$B$204,MATCH(Tableau1[[#This Row],[Designation]]&amp;Tableau1[[#This Row],[CL]],Grille_Tarifs_Modulable!$C$2:$C$204&amp;Grille_Tarifs_Modulable!$F$2:$F$204,0)),0)</f>
        <v>4260310553832</v>
      </c>
      <c r="L7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7" s="1">
        <v>144</v>
      </c>
      <c r="O707" s="60">
        <f>Tableau1[[#This Row],[Prix_Unit_HT]]*Tableau1[[#This Row],[Qte_commande]]</f>
        <v>116.64000000000001</v>
      </c>
      <c r="P707" s="60">
        <f>Tableau1[[#This Row],[Prix_Unit_TTC]]*Tableau1[[#This Row],[Qte_commande]]</f>
        <v>123.0552</v>
      </c>
      <c r="Q707" s="1">
        <v>41.14</v>
      </c>
      <c r="R7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708" spans="1:18" ht="14.65" customHeight="1" x14ac:dyDescent="0.2">
      <c r="A708" s="2">
        <v>43143</v>
      </c>
      <c r="B708" s="1" t="s">
        <v>431</v>
      </c>
      <c r="C708" s="1" t="s">
        <v>64</v>
      </c>
      <c r="F708" s="1" t="s">
        <v>1245</v>
      </c>
      <c r="G708" s="1" t="s">
        <v>66</v>
      </c>
      <c r="H708" s="1" t="s">
        <v>1174</v>
      </c>
      <c r="I708" s="1" t="s">
        <v>1272</v>
      </c>
      <c r="J708" s="59">
        <v>70</v>
      </c>
      <c r="K708" s="85">
        <f t="array" ref="K708">IFERROR(INDEX(Grille_Tarifs_Modulable!$B$2:$B$204,MATCH(Tableau1[[#This Row],[Designation]]&amp;Tableau1[[#This Row],[CL]],Grille_Tarifs_Modulable!$C$2:$C$204&amp;Grille_Tarifs_Modulable!$F$2:$F$204,0)),0)</f>
        <v>4067700013859</v>
      </c>
      <c r="L7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8" s="1">
        <v>240</v>
      </c>
      <c r="O708" s="60">
        <f>Tableau1[[#This Row],[Prix_Unit_HT]]*Tableau1[[#This Row],[Qte_commande]]</f>
        <v>3007.8152399999994</v>
      </c>
      <c r="P708" s="60">
        <f>Tableau1[[#This Row],[Prix_Unit_TTC]]*Tableau1[[#This Row],[Qte_commande]]</f>
        <v>3609.3782879999994</v>
      </c>
      <c r="Q708" s="1">
        <v>240</v>
      </c>
      <c r="R7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709" spans="1:18" ht="14.65" customHeight="1" x14ac:dyDescent="0.2">
      <c r="A709" s="2">
        <v>43143</v>
      </c>
      <c r="B709" s="1" t="s">
        <v>513</v>
      </c>
      <c r="C709" s="1" t="s">
        <v>94</v>
      </c>
      <c r="F709" s="1" t="s">
        <v>1245</v>
      </c>
      <c r="G709" s="1" t="s">
        <v>96</v>
      </c>
      <c r="H709" s="1" t="s">
        <v>1174</v>
      </c>
      <c r="I709" s="1" t="s">
        <v>1272</v>
      </c>
      <c r="J709" s="59">
        <v>70</v>
      </c>
      <c r="K709" s="85">
        <f t="array" ref="K709">IFERROR(INDEX(Grille_Tarifs_Modulable!$B$2:$B$204,MATCH(Tableau1[[#This Row],[Designation]]&amp;Tableau1[[#This Row],[CL]],Grille_Tarifs_Modulable!$C$2:$C$204&amp;Grille_Tarifs_Modulable!$F$2:$F$204,0)),0)</f>
        <v>4067700013859</v>
      </c>
      <c r="L7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9" s="1">
        <v>24</v>
      </c>
      <c r="O709" s="60">
        <f>Tableau1[[#This Row],[Prix_Unit_HT]]*Tableau1[[#This Row],[Qte_commande]]</f>
        <v>300.78152399999999</v>
      </c>
      <c r="P709" s="60">
        <f>Tableau1[[#This Row],[Prix_Unit_TTC]]*Tableau1[[#This Row],[Qte_commande]]</f>
        <v>360.93782879999998</v>
      </c>
      <c r="Q709" s="1">
        <v>24</v>
      </c>
      <c r="R7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710" spans="1:18" ht="14.65" customHeight="1" x14ac:dyDescent="0.2">
      <c r="A710" s="2">
        <v>43143</v>
      </c>
      <c r="B710" s="1" t="s">
        <v>513</v>
      </c>
      <c r="C710" s="1" t="s">
        <v>94</v>
      </c>
      <c r="F710" s="1" t="s">
        <v>1245</v>
      </c>
      <c r="G710" s="1" t="s">
        <v>96</v>
      </c>
      <c r="H710" s="1" t="s">
        <v>1174</v>
      </c>
      <c r="I710" s="1" t="s">
        <v>1272</v>
      </c>
      <c r="J710" s="59">
        <v>100</v>
      </c>
      <c r="K710" s="85">
        <f t="array" ref="K710">IFERROR(INDEX(Grille_Tarifs_Modulable!$B$2:$B$204,MATCH(Tableau1[[#This Row],[Designation]]&amp;Tableau1[[#This Row],[CL]],Grille_Tarifs_Modulable!$C$2:$C$204&amp;Grille_Tarifs_Modulable!$F$2:$F$204,0)),0)</f>
        <v>4067700013842</v>
      </c>
      <c r="L7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1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10" s="1">
        <v>36</v>
      </c>
      <c r="O710" s="60">
        <f>Tableau1[[#This Row],[Prix_Unit_HT]]*Tableau1[[#This Row],[Qte_commande]]</f>
        <v>615.62897999999996</v>
      </c>
      <c r="P710" s="60">
        <f>Tableau1[[#This Row],[Prix_Unit_TTC]]*Tableau1[[#This Row],[Qte_commande]]</f>
        <v>738.75477599999988</v>
      </c>
      <c r="Q710" s="1">
        <v>51.43</v>
      </c>
      <c r="R7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711" spans="1:18" ht="14.65" customHeight="1" x14ac:dyDescent="0.2">
      <c r="A711" s="2">
        <v>43143</v>
      </c>
      <c r="B711" s="1" t="s">
        <v>513</v>
      </c>
      <c r="C711" s="1" t="s">
        <v>94</v>
      </c>
      <c r="F711" s="1" t="s">
        <v>1245</v>
      </c>
      <c r="G711" s="1" t="s">
        <v>96</v>
      </c>
      <c r="H711" s="1" t="s">
        <v>1174</v>
      </c>
      <c r="I711" s="1" t="s">
        <v>1272</v>
      </c>
      <c r="J711" s="59">
        <v>175</v>
      </c>
      <c r="K711" s="85">
        <f t="array" ref="K711">IFERROR(INDEX(Grille_Tarifs_Modulable!$B$2:$B$204,MATCH(Tableau1[[#This Row],[Designation]]&amp;Tableau1[[#This Row],[CL]],Grille_Tarifs_Modulable!$C$2:$C$204&amp;Grille_Tarifs_Modulable!$F$2:$F$204,0)),0)</f>
        <v>4067700013835</v>
      </c>
      <c r="L7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1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11" s="1">
        <v>24</v>
      </c>
      <c r="O711" s="60">
        <f>Tableau1[[#This Row],[Prix_Unit_HT]]*Tableau1[[#This Row],[Qte_commande]]</f>
        <v>693.99381000000005</v>
      </c>
      <c r="P711" s="60">
        <f>Tableau1[[#This Row],[Prix_Unit_TTC]]*Tableau1[[#This Row],[Qte_commande]]</f>
        <v>832.79257200000006</v>
      </c>
      <c r="Q711" s="1">
        <v>60</v>
      </c>
      <c r="R7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12" spans="1:18" ht="14.65" customHeight="1" x14ac:dyDescent="0.2">
      <c r="A712" s="2">
        <v>43143</v>
      </c>
      <c r="B712" s="1" t="s">
        <v>431</v>
      </c>
      <c r="C712" s="1" t="s">
        <v>64</v>
      </c>
      <c r="F712" s="1" t="s">
        <v>1245</v>
      </c>
      <c r="G712" s="1" t="s">
        <v>66</v>
      </c>
      <c r="H712" s="1" t="s">
        <v>1215</v>
      </c>
      <c r="I712" s="1" t="s">
        <v>1272</v>
      </c>
      <c r="J712" s="59">
        <v>70</v>
      </c>
      <c r="K712" s="85">
        <f t="array" ref="K712">IFERROR(INDEX(Grille_Tarifs_Modulable!$B$2:$B$204,MATCH(Tableau1[[#This Row],[Designation]]&amp;Tableau1[[#This Row],[CL]],Grille_Tarifs_Modulable!$C$2:$C$204&amp;Grille_Tarifs_Modulable!$F$2:$F$204,0)),0)</f>
        <v>8500000917008</v>
      </c>
      <c r="L7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712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712" s="1">
        <v>6</v>
      </c>
      <c r="O712" s="60">
        <f>Tableau1[[#This Row],[Prix_Unit_HT]]*Tableau1[[#This Row],[Qte_commande]]</f>
        <v>66.169270800000007</v>
      </c>
      <c r="P712" s="60">
        <f>Tableau1[[#This Row],[Prix_Unit_TTC]]*Tableau1[[#This Row],[Qte_commande]]</f>
        <v>79.403124960000014</v>
      </c>
      <c r="Q712" s="1">
        <v>6</v>
      </c>
      <c r="R7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13" spans="1:18" ht="14.65" customHeight="1" x14ac:dyDescent="0.2">
      <c r="A713" s="2">
        <v>43143</v>
      </c>
      <c r="B713" s="1" t="s">
        <v>513</v>
      </c>
      <c r="C713" s="1" t="s">
        <v>94</v>
      </c>
      <c r="F713" s="1" t="s">
        <v>1245</v>
      </c>
      <c r="G713" s="1" t="s">
        <v>96</v>
      </c>
      <c r="H713" s="1" t="s">
        <v>1243</v>
      </c>
      <c r="I713" s="1" t="s">
        <v>1272</v>
      </c>
      <c r="J713" s="59">
        <v>70</v>
      </c>
      <c r="K713" s="85">
        <f t="array" ref="K713">IFERROR(INDEX(Grille_Tarifs_Modulable!$B$2:$B$204,MATCH(Tableau1[[#This Row],[Designation]]&amp;Tableau1[[#This Row],[CL]],Grille_Tarifs_Modulable!$C$2:$C$204&amp;Grille_Tarifs_Modulable!$F$2:$F$204,0)),0)</f>
        <v>3257150688009</v>
      </c>
      <c r="L7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1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13" s="1">
        <v>30</v>
      </c>
      <c r="O713" s="60">
        <f>Tableau1[[#This Row],[Prix_Unit_HT]]*Tableau1[[#This Row],[Qte_commande]]</f>
        <v>376.70745599999998</v>
      </c>
      <c r="P713" s="60">
        <f>Tableau1[[#This Row],[Prix_Unit_TTC]]*Tableau1[[#This Row],[Qte_commande]]</f>
        <v>452.04894719999999</v>
      </c>
      <c r="Q713" s="1">
        <v>30</v>
      </c>
      <c r="R7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14" spans="1:18" ht="14.65" customHeight="1" x14ac:dyDescent="0.2">
      <c r="A714" s="2">
        <v>43143</v>
      </c>
      <c r="B714" s="1" t="s">
        <v>431</v>
      </c>
      <c r="C714" s="1" t="s">
        <v>64</v>
      </c>
      <c r="F714" s="1" t="s">
        <v>1245</v>
      </c>
      <c r="G714" s="1" t="s">
        <v>66</v>
      </c>
      <c r="H714" s="1" t="s">
        <v>1293</v>
      </c>
      <c r="I714" s="1" t="s">
        <v>1273</v>
      </c>
      <c r="J714" s="59">
        <v>20</v>
      </c>
      <c r="K714" s="85">
        <f t="array" ref="K714">IFERROR(INDEX(Grille_Tarifs_Modulable!$B$2:$B$204,MATCH(Tableau1[[#This Row],[Designation]]&amp;Tableau1[[#This Row],[CL]],Grille_Tarifs_Modulable!$C$2:$C$204&amp;Grille_Tarifs_Modulable!$F$2:$F$204,0)),0)</f>
        <v>4260310553849</v>
      </c>
      <c r="L7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4" s="1">
        <v>144</v>
      </c>
      <c r="O714" s="60">
        <f>Tableau1[[#This Row],[Prix_Unit_HT]]*Tableau1[[#This Row],[Qte_commande]]</f>
        <v>116.64000000000001</v>
      </c>
      <c r="P714" s="60">
        <f>Tableau1[[#This Row],[Prix_Unit_TTC]]*Tableau1[[#This Row],[Qte_commande]]</f>
        <v>123.0552</v>
      </c>
      <c r="Q714" s="1">
        <v>41.14</v>
      </c>
      <c r="R7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715" spans="1:18" ht="14.65" customHeight="1" x14ac:dyDescent="0.2">
      <c r="A715" s="2">
        <v>43143</v>
      </c>
      <c r="B715" s="1" t="s">
        <v>431</v>
      </c>
      <c r="C715" s="1" t="s">
        <v>64</v>
      </c>
      <c r="F715" s="1" t="s">
        <v>1245</v>
      </c>
      <c r="G715" s="1" t="s">
        <v>66</v>
      </c>
      <c r="H715" s="1" t="s">
        <v>1288</v>
      </c>
      <c r="I715" s="1" t="s">
        <v>1273</v>
      </c>
      <c r="J715" s="59">
        <v>20</v>
      </c>
      <c r="K715" s="85">
        <f t="array" ref="K715">IFERROR(INDEX(Grille_Tarifs_Modulable!$B$2:$B$204,MATCH(Tableau1[[#This Row],[Designation]]&amp;Tableau1[[#This Row],[CL]],Grille_Tarifs_Modulable!$C$2:$C$204&amp;Grille_Tarifs_Modulable!$F$2:$F$204,0)),0)</f>
        <v>4260310553818</v>
      </c>
      <c r="L7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5" s="1">
        <v>360</v>
      </c>
      <c r="O715" s="60">
        <f>Tableau1[[#This Row],[Prix_Unit_HT]]*Tableau1[[#This Row],[Qte_commande]]</f>
        <v>291.60000000000002</v>
      </c>
      <c r="P715" s="60">
        <f>Tableau1[[#This Row],[Prix_Unit_TTC]]*Tableau1[[#This Row],[Qte_commande]]</f>
        <v>307.63800000000003</v>
      </c>
      <c r="Q715" s="1">
        <v>102.86</v>
      </c>
      <c r="R7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716" spans="1:18" ht="14.65" customHeight="1" x14ac:dyDescent="0.2">
      <c r="A716" s="2">
        <v>43146</v>
      </c>
      <c r="B716" s="1" t="s">
        <v>444</v>
      </c>
      <c r="C716" s="1" t="s">
        <v>435</v>
      </c>
      <c r="F716" s="1" t="s">
        <v>1162</v>
      </c>
      <c r="G716" s="1" t="s">
        <v>436</v>
      </c>
      <c r="H716" s="1" t="s">
        <v>1174</v>
      </c>
      <c r="I716" s="1" t="s">
        <v>1272</v>
      </c>
      <c r="J716" s="59">
        <v>175</v>
      </c>
      <c r="K716" s="85">
        <f t="array" ref="K716">IFERROR(INDEX(Grille_Tarifs_Modulable!$B$2:$B$204,MATCH(Tableau1[[#This Row],[Designation]]&amp;Tableau1[[#This Row],[CL]],Grille_Tarifs_Modulable!$C$2:$C$204&amp;Grille_Tarifs_Modulable!$F$2:$F$204,0)),0)</f>
        <v>4067700013835</v>
      </c>
      <c r="L7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16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16" s="1">
        <v>6</v>
      </c>
      <c r="O716" s="60">
        <f>Tableau1[[#This Row],[Prix_Unit_HT]]*Tableau1[[#This Row],[Qte_commande]]</f>
        <v>193.59845249999998</v>
      </c>
      <c r="P716" s="60">
        <f>Tableau1[[#This Row],[Prix_Unit_TTC]]*Tableau1[[#This Row],[Qte_commande]]</f>
        <v>232.31814299999999</v>
      </c>
      <c r="Q716" s="1">
        <v>15</v>
      </c>
      <c r="R7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717" spans="1:18" ht="14.65" customHeight="1" x14ac:dyDescent="0.2">
      <c r="A717" s="2">
        <v>43146</v>
      </c>
      <c r="B717" s="1" t="s">
        <v>444</v>
      </c>
      <c r="C717" s="1" t="s">
        <v>435</v>
      </c>
      <c r="F717" s="1" t="s">
        <v>1162</v>
      </c>
      <c r="G717" s="1" t="s">
        <v>436</v>
      </c>
      <c r="H717" s="1" t="s">
        <v>1186</v>
      </c>
      <c r="I717" s="1" t="s">
        <v>1272</v>
      </c>
      <c r="J717" s="59">
        <v>70</v>
      </c>
      <c r="K717" s="85">
        <f t="array" ref="K717">IFERROR(INDEX(Grille_Tarifs_Modulable!$B$2:$B$204,MATCH(Tableau1[[#This Row],[Designation]]&amp;Tableau1[[#This Row],[CL]],Grille_Tarifs_Modulable!$C$2:$C$204&amp;Grille_Tarifs_Modulable!$F$2:$F$204,0)),0)</f>
        <v>3257150101904</v>
      </c>
      <c r="L7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1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17" s="1">
        <v>6</v>
      </c>
      <c r="O717" s="60">
        <f>Tableau1[[#This Row],[Prix_Unit_HT]]*Tableau1[[#This Row],[Qte_commande]]</f>
        <v>111.03889800000002</v>
      </c>
      <c r="P717" s="60">
        <f>Tableau1[[#This Row],[Prix_Unit_TTC]]*Tableau1[[#This Row],[Qte_commande]]</f>
        <v>133.2466776</v>
      </c>
      <c r="Q717" s="1">
        <v>6</v>
      </c>
      <c r="R7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18" spans="1:18" ht="14.65" customHeight="1" x14ac:dyDescent="0.2">
      <c r="A718" s="2">
        <v>43146</v>
      </c>
      <c r="B718" s="1" t="s">
        <v>444</v>
      </c>
      <c r="C718" s="1" t="s">
        <v>435</v>
      </c>
      <c r="F718" s="1" t="s">
        <v>1162</v>
      </c>
      <c r="G718" s="1" t="s">
        <v>436</v>
      </c>
      <c r="H718" s="1" t="s">
        <v>1187</v>
      </c>
      <c r="I718" s="1" t="s">
        <v>1272</v>
      </c>
      <c r="J718" s="59">
        <v>70</v>
      </c>
      <c r="K718" s="85">
        <f t="array" ref="K718">IFERROR(INDEX(Grille_Tarifs_Modulable!$B$2:$B$204,MATCH(Tableau1[[#This Row],[Designation]]&amp;Tableau1[[#This Row],[CL]],Grille_Tarifs_Modulable!$C$2:$C$204&amp;Grille_Tarifs_Modulable!$F$2:$F$204,0)),0)</f>
        <v>3257150102017</v>
      </c>
      <c r="L7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1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18" s="1">
        <v>6</v>
      </c>
      <c r="O718" s="60">
        <f>Tableau1[[#This Row],[Prix_Unit_HT]]*Tableau1[[#This Row],[Qte_commande]]</f>
        <v>101.12593200000001</v>
      </c>
      <c r="P718" s="60">
        <f>Tableau1[[#This Row],[Prix_Unit_TTC]]*Tableau1[[#This Row],[Qte_commande]]</f>
        <v>121.35111839999999</v>
      </c>
      <c r="Q718" s="1">
        <v>6</v>
      </c>
      <c r="R7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19" spans="1:18" ht="14.65" customHeight="1" x14ac:dyDescent="0.2">
      <c r="A719" s="2">
        <v>43147</v>
      </c>
      <c r="B719" s="1" t="s">
        <v>538</v>
      </c>
      <c r="C719" s="1" t="s">
        <v>145</v>
      </c>
      <c r="F719" s="1" t="s">
        <v>1162</v>
      </c>
      <c r="G719" s="1" t="s">
        <v>539</v>
      </c>
      <c r="H719" s="1" t="s">
        <v>1296</v>
      </c>
      <c r="I719" s="1" t="s">
        <v>1274</v>
      </c>
      <c r="J719" s="109">
        <v>3</v>
      </c>
      <c r="K719" s="85">
        <f t="array" ref="K719">IFERROR(INDEX(Grille_Tarifs_Modulable!$B$2:$B$204,MATCH(Tableau1[[#This Row],[Designation]]&amp;Tableau1[[#This Row],[CL]],Grille_Tarifs_Modulable!$C$2:$C$204&amp;Grille_Tarifs_Modulable!$F$2:$F$204,0)),0)</f>
        <v>121</v>
      </c>
      <c r="L7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19" s="60">
        <f>IF(Tableau1[[#This Row],[Prix_Unit_HT]]=0,0,Tableau1[[#This Row],[Prix_Unit_HT]]+(Tableau1[[#This Row],[Prix_Unit_HT]]*VLOOKUP(Tableau1[[#This Row],[EAN]],Grille_Tarifs_Modulable!$B$10:$Q$204,16,FALSE)))</f>
        <v>358.8</v>
      </c>
      <c r="N719" s="1">
        <v>1</v>
      </c>
      <c r="O719" s="60">
        <f>Tableau1[[#This Row],[Prix_Unit_HT]]*Tableau1[[#This Row],[Qte_commande]]</f>
        <v>299</v>
      </c>
      <c r="P719" s="60">
        <f>Tableau1[[#This Row],[Prix_Unit_TTC]]*Tableau1[[#This Row],[Qte_commande]]</f>
        <v>358.8</v>
      </c>
      <c r="Q719" s="1">
        <v>1</v>
      </c>
      <c r="R7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20" spans="1:18" ht="14.65" customHeight="1" x14ac:dyDescent="0.2">
      <c r="A720" s="2">
        <v>43150</v>
      </c>
      <c r="B720" s="1" t="s">
        <v>698</v>
      </c>
      <c r="C720" s="1" t="s">
        <v>699</v>
      </c>
      <c r="F720" s="1" t="s">
        <v>1245</v>
      </c>
      <c r="G720" s="1" t="s">
        <v>449</v>
      </c>
      <c r="H720" s="1" t="s">
        <v>1174</v>
      </c>
      <c r="I720" s="1" t="s">
        <v>1272</v>
      </c>
      <c r="J720" s="59">
        <v>100</v>
      </c>
      <c r="K720" s="85">
        <f t="array" ref="K720">IFERROR(INDEX(Grille_Tarifs_Modulable!$B$2:$B$204,MATCH(Tableau1[[#This Row],[Designation]]&amp;Tableau1[[#This Row],[CL]],Grille_Tarifs_Modulable!$C$2:$C$204&amp;Grille_Tarifs_Modulable!$F$2:$F$204,0)),0)</f>
        <v>4067700013842</v>
      </c>
      <c r="L7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0" s="1">
        <v>18</v>
      </c>
      <c r="O720" s="60">
        <f>Tableau1[[#This Row],[Prix_Unit_HT]]*Tableau1[[#This Row],[Qte_commande]]</f>
        <v>307.81448999999998</v>
      </c>
      <c r="P720" s="60">
        <f>Tableau1[[#This Row],[Prix_Unit_TTC]]*Tableau1[[#This Row],[Qte_commande]]</f>
        <v>369.37738799999994</v>
      </c>
      <c r="Q720" s="1">
        <v>25.71</v>
      </c>
      <c r="R7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721" spans="1:18" ht="14.65" customHeight="1" x14ac:dyDescent="0.2">
      <c r="A721" s="2">
        <v>43150</v>
      </c>
      <c r="B721" s="1" t="s">
        <v>514</v>
      </c>
      <c r="C721" s="1" t="s">
        <v>94</v>
      </c>
      <c r="F721" s="1" t="s">
        <v>1245</v>
      </c>
      <c r="G721" s="1" t="s">
        <v>96</v>
      </c>
      <c r="H721" s="1" t="s">
        <v>1174</v>
      </c>
      <c r="I721" s="1" t="s">
        <v>1272</v>
      </c>
      <c r="J721" s="59">
        <v>70</v>
      </c>
      <c r="K721" s="85">
        <f t="array" ref="K721">IFERROR(INDEX(Grille_Tarifs_Modulable!$B$2:$B$204,MATCH(Tableau1[[#This Row],[Designation]]&amp;Tableau1[[#This Row],[CL]],Grille_Tarifs_Modulable!$C$2:$C$204&amp;Grille_Tarifs_Modulable!$F$2:$F$204,0)),0)</f>
        <v>4067700013859</v>
      </c>
      <c r="L7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1" s="1">
        <v>12</v>
      </c>
      <c r="O721" s="60">
        <f>Tableau1[[#This Row],[Prix_Unit_HT]]*Tableau1[[#This Row],[Qte_commande]]</f>
        <v>150.390762</v>
      </c>
      <c r="P721" s="60">
        <f>Tableau1[[#This Row],[Prix_Unit_TTC]]*Tableau1[[#This Row],[Qte_commande]]</f>
        <v>180.46891439999999</v>
      </c>
      <c r="Q721" s="1">
        <v>12</v>
      </c>
      <c r="R7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22" spans="1:18" ht="14.65" customHeight="1" x14ac:dyDescent="0.2">
      <c r="A722" s="2">
        <v>43150</v>
      </c>
      <c r="B722" s="1" t="s">
        <v>514</v>
      </c>
      <c r="C722" s="1" t="s">
        <v>94</v>
      </c>
      <c r="F722" s="1" t="s">
        <v>1245</v>
      </c>
      <c r="G722" s="1" t="s">
        <v>96</v>
      </c>
      <c r="H722" s="1" t="s">
        <v>1174</v>
      </c>
      <c r="I722" s="1" t="s">
        <v>1272</v>
      </c>
      <c r="J722" s="59">
        <v>100</v>
      </c>
      <c r="K722" s="85">
        <f t="array" ref="K722">IFERROR(INDEX(Grille_Tarifs_Modulable!$B$2:$B$204,MATCH(Tableau1[[#This Row],[Designation]]&amp;Tableau1[[#This Row],[CL]],Grille_Tarifs_Modulable!$C$2:$C$204&amp;Grille_Tarifs_Modulable!$F$2:$F$204,0)),0)</f>
        <v>4067700013842</v>
      </c>
      <c r="L7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2" s="1">
        <v>30</v>
      </c>
      <c r="O722" s="60">
        <f>Tableau1[[#This Row],[Prix_Unit_HT]]*Tableau1[[#This Row],[Qte_commande]]</f>
        <v>513.02414999999996</v>
      </c>
      <c r="P722" s="60">
        <f>Tableau1[[#This Row],[Prix_Unit_TTC]]*Tableau1[[#This Row],[Qte_commande]]</f>
        <v>615.62897999999996</v>
      </c>
      <c r="Q722" s="1">
        <v>42.86</v>
      </c>
      <c r="R7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723" spans="1:18" ht="14.65" customHeight="1" x14ac:dyDescent="0.2">
      <c r="A723" s="2">
        <v>43150</v>
      </c>
      <c r="B723" s="1" t="s">
        <v>445</v>
      </c>
      <c r="C723" s="1" t="s">
        <v>446</v>
      </c>
      <c r="F723" s="1" t="s">
        <v>1245</v>
      </c>
      <c r="G723" s="1" t="s">
        <v>20</v>
      </c>
      <c r="H723" s="1" t="s">
        <v>1174</v>
      </c>
      <c r="I723" s="1" t="s">
        <v>1272</v>
      </c>
      <c r="J723" s="59">
        <v>175</v>
      </c>
      <c r="K723" s="85">
        <f t="array" ref="K723">IFERROR(INDEX(Grille_Tarifs_Modulable!$B$2:$B$204,MATCH(Tableau1[[#This Row],[Designation]]&amp;Tableau1[[#This Row],[CL]],Grille_Tarifs_Modulable!$C$2:$C$204&amp;Grille_Tarifs_Modulable!$F$2:$F$204,0)),0)</f>
        <v>4067700013835</v>
      </c>
      <c r="L7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2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23" s="1">
        <v>48</v>
      </c>
      <c r="O723" s="60">
        <f>Tableau1[[#This Row],[Prix_Unit_HT]]*Tableau1[[#This Row],[Qte_commande]]</f>
        <v>1387.9876200000001</v>
      </c>
      <c r="P723" s="60">
        <f>Tableau1[[#This Row],[Prix_Unit_TTC]]*Tableau1[[#This Row],[Qte_commande]]</f>
        <v>1665.5851440000001</v>
      </c>
      <c r="Q723" s="1">
        <v>120</v>
      </c>
      <c r="R7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724" spans="1:18" ht="14.65" customHeight="1" x14ac:dyDescent="0.2">
      <c r="A724" s="2">
        <v>43150</v>
      </c>
      <c r="B724" s="1" t="s">
        <v>514</v>
      </c>
      <c r="C724" s="1" t="s">
        <v>94</v>
      </c>
      <c r="F724" s="1" t="s">
        <v>1245</v>
      </c>
      <c r="G724" s="1" t="s">
        <v>96</v>
      </c>
      <c r="H724" s="1" t="s">
        <v>1295</v>
      </c>
      <c r="I724" s="1" t="s">
        <v>1273</v>
      </c>
      <c r="J724" s="59">
        <v>50</v>
      </c>
      <c r="K724" s="85">
        <f t="array" ref="K724">IFERROR(INDEX(Grille_Tarifs_Modulable!$B$2:$B$204,MATCH(Tableau1[[#This Row],[Designation]]&amp;Tableau1[[#This Row],[CL]],Grille_Tarifs_Modulable!$C$2:$C$204&amp;Grille_Tarifs_Modulable!$F$2:$F$204,0)),0)</f>
        <v>4260310553382</v>
      </c>
      <c r="L7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2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24" s="1">
        <v>40</v>
      </c>
      <c r="O724" s="60">
        <f>Tableau1[[#This Row],[Prix_Unit_HT]]*Tableau1[[#This Row],[Qte_commande]]</f>
        <v>40</v>
      </c>
      <c r="P724" s="60">
        <f>Tableau1[[#This Row],[Prix_Unit_TTC]]*Tableau1[[#This Row],[Qte_commande]]</f>
        <v>42.199999999999996</v>
      </c>
      <c r="Q724" s="1">
        <v>28.57</v>
      </c>
      <c r="R7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725" spans="1:18" ht="14.65" customHeight="1" x14ac:dyDescent="0.2">
      <c r="A725" s="2">
        <v>43150</v>
      </c>
      <c r="B725" s="1" t="s">
        <v>445</v>
      </c>
      <c r="C725" s="1" t="s">
        <v>446</v>
      </c>
      <c r="F725" s="1" t="s">
        <v>1245</v>
      </c>
      <c r="G725" s="1" t="s">
        <v>20</v>
      </c>
      <c r="H725" s="1" t="s">
        <v>1186</v>
      </c>
      <c r="I725" s="1" t="s">
        <v>1272</v>
      </c>
      <c r="J725" s="59">
        <v>70</v>
      </c>
      <c r="K725" s="85">
        <f t="array" ref="K725">IFERROR(INDEX(Grille_Tarifs_Modulable!$B$2:$B$204,MATCH(Tableau1[[#This Row],[Designation]]&amp;Tableau1[[#This Row],[CL]],Grille_Tarifs_Modulable!$C$2:$C$204&amp;Grille_Tarifs_Modulable!$F$2:$F$204,0)),0)</f>
        <v>3257150101904</v>
      </c>
      <c r="L7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25" s="1">
        <v>6</v>
      </c>
      <c r="O725" s="60">
        <f>Tableau1[[#This Row],[Prix_Unit_HT]]*Tableau1[[#This Row],[Qte_commande]]</f>
        <v>98.078897999999995</v>
      </c>
      <c r="P725" s="60">
        <f>Tableau1[[#This Row],[Prix_Unit_TTC]]*Tableau1[[#This Row],[Qte_commande]]</f>
        <v>117.69467760000001</v>
      </c>
      <c r="Q725" s="1">
        <v>6</v>
      </c>
      <c r="R7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26" spans="1:18" ht="14.65" customHeight="1" x14ac:dyDescent="0.2">
      <c r="A726" s="2">
        <v>43150</v>
      </c>
      <c r="B726" s="1" t="s">
        <v>447</v>
      </c>
      <c r="C726" s="1" t="s">
        <v>448</v>
      </c>
      <c r="F726" s="1" t="s">
        <v>1245</v>
      </c>
      <c r="G726" s="1" t="s">
        <v>449</v>
      </c>
      <c r="H726" s="1" t="s">
        <v>1186</v>
      </c>
      <c r="I726" s="1" t="s">
        <v>1272</v>
      </c>
      <c r="J726" s="59">
        <v>70</v>
      </c>
      <c r="K726" s="85">
        <f t="array" ref="K726">IFERROR(INDEX(Grille_Tarifs_Modulable!$B$2:$B$204,MATCH(Tableau1[[#This Row],[Designation]]&amp;Tableau1[[#This Row],[CL]],Grille_Tarifs_Modulable!$C$2:$C$204&amp;Grille_Tarifs_Modulable!$F$2:$F$204,0)),0)</f>
        <v>3257150101904</v>
      </c>
      <c r="L7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26" s="1">
        <v>6</v>
      </c>
      <c r="O726" s="60">
        <f>Tableau1[[#This Row],[Prix_Unit_HT]]*Tableau1[[#This Row],[Qte_commande]]</f>
        <v>98.078897999999995</v>
      </c>
      <c r="P726" s="60">
        <f>Tableau1[[#This Row],[Prix_Unit_TTC]]*Tableau1[[#This Row],[Qte_commande]]</f>
        <v>117.69467760000001</v>
      </c>
      <c r="Q726" s="1">
        <v>6</v>
      </c>
      <c r="R7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27" spans="1:18" ht="14.65" customHeight="1" x14ac:dyDescent="0.2">
      <c r="A727" s="2">
        <v>43150</v>
      </c>
      <c r="B727" s="1" t="s">
        <v>514</v>
      </c>
      <c r="C727" s="1" t="s">
        <v>94</v>
      </c>
      <c r="F727" s="1" t="s">
        <v>1245</v>
      </c>
      <c r="G727" s="1" t="s">
        <v>96</v>
      </c>
      <c r="H727" s="7" t="s">
        <v>1188</v>
      </c>
      <c r="I727" s="1" t="s">
        <v>1272</v>
      </c>
      <c r="J727" s="59">
        <v>70</v>
      </c>
      <c r="K727" s="85">
        <f t="array" ref="K727">IFERROR(INDEX(Grille_Tarifs_Modulable!$B$2:$B$204,MATCH(Tableau1[[#This Row],[Designation]]&amp;Tableau1[[#This Row],[CL]],Grille_Tarifs_Modulable!$C$2:$C$204&amp;Grille_Tarifs_Modulable!$F$2:$F$204,0)),0)</f>
        <v>3257150100228</v>
      </c>
      <c r="L7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2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27" s="1">
        <v>6</v>
      </c>
      <c r="O727" s="60">
        <f>Tableau1[[#This Row],[Prix_Unit_HT]]*Tableau1[[#This Row],[Qte_commande]]</f>
        <v>119.99186399999999</v>
      </c>
      <c r="P727" s="60">
        <f>Tableau1[[#This Row],[Prix_Unit_TTC]]*Tableau1[[#This Row],[Qte_commande]]</f>
        <v>143.99023679999999</v>
      </c>
      <c r="Q727" s="1">
        <v>6</v>
      </c>
      <c r="R7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28" spans="1:18" ht="14.65" customHeight="1" x14ac:dyDescent="0.2">
      <c r="A728" s="2">
        <v>43150</v>
      </c>
      <c r="B728" s="1" t="s">
        <v>514</v>
      </c>
      <c r="C728" s="1" t="s">
        <v>94</v>
      </c>
      <c r="F728" s="1" t="s">
        <v>1245</v>
      </c>
      <c r="G728" s="1" t="s">
        <v>96</v>
      </c>
      <c r="H728" s="7" t="s">
        <v>1197</v>
      </c>
      <c r="I728" s="1" t="s">
        <v>1272</v>
      </c>
      <c r="J728" s="59">
        <v>70</v>
      </c>
      <c r="K728" s="85">
        <f t="array" ref="K728">IFERROR(INDEX(Grille_Tarifs_Modulable!$B$2:$B$204,MATCH(Tableau1[[#This Row],[Designation]]&amp;Tableau1[[#This Row],[CL]],Grille_Tarifs_Modulable!$C$2:$C$204&amp;Grille_Tarifs_Modulable!$F$2:$F$204,0)),0)</f>
        <v>3257150100792</v>
      </c>
      <c r="L7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72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728" s="1">
        <v>2</v>
      </c>
      <c r="O728" s="60">
        <f>Tableau1[[#This Row],[Prix_Unit_HT]]*Tableau1[[#This Row],[Qte_commande]]</f>
        <v>142.81728800000002</v>
      </c>
      <c r="P728" s="60">
        <f>Tableau1[[#This Row],[Prix_Unit_TTC]]*Tableau1[[#This Row],[Qte_commande]]</f>
        <v>171.38074560000001</v>
      </c>
      <c r="Q728" s="1">
        <v>2</v>
      </c>
      <c r="R7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729" spans="1:18" ht="14.65" customHeight="1" x14ac:dyDescent="0.2">
      <c r="A729" s="2">
        <v>43150</v>
      </c>
      <c r="B729" s="1" t="s">
        <v>445</v>
      </c>
      <c r="C729" s="1" t="s">
        <v>446</v>
      </c>
      <c r="F729" s="1" t="s">
        <v>1245</v>
      </c>
      <c r="G729" s="1" t="s">
        <v>20</v>
      </c>
      <c r="H729" s="1" t="s">
        <v>1187</v>
      </c>
      <c r="I729" s="1" t="s">
        <v>1272</v>
      </c>
      <c r="J729" s="59">
        <v>70</v>
      </c>
      <c r="K729" s="85">
        <f t="array" ref="K729">IFERROR(INDEX(Grille_Tarifs_Modulable!$B$2:$B$204,MATCH(Tableau1[[#This Row],[Designation]]&amp;Tableau1[[#This Row],[CL]],Grille_Tarifs_Modulable!$C$2:$C$204&amp;Grille_Tarifs_Modulable!$F$2:$F$204,0)),0)</f>
        <v>3257150102017</v>
      </c>
      <c r="L7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2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29" s="1">
        <v>6</v>
      </c>
      <c r="O729" s="60">
        <f>Tableau1[[#This Row],[Prix_Unit_HT]]*Tableau1[[#This Row],[Qte_commande]]</f>
        <v>88.165931999999998</v>
      </c>
      <c r="P729" s="60">
        <f>Tableau1[[#This Row],[Prix_Unit_TTC]]*Tableau1[[#This Row],[Qte_commande]]</f>
        <v>105.7991184</v>
      </c>
      <c r="Q729" s="1">
        <v>6</v>
      </c>
      <c r="R7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30" spans="1:18" ht="14.65" customHeight="1" x14ac:dyDescent="0.2">
      <c r="A730" s="2">
        <v>43150</v>
      </c>
      <c r="B730" s="1" t="s">
        <v>514</v>
      </c>
      <c r="C730" s="1" t="s">
        <v>94</v>
      </c>
      <c r="F730" s="1" t="s">
        <v>1245</v>
      </c>
      <c r="G730" s="1" t="s">
        <v>96</v>
      </c>
      <c r="H730" s="1" t="s">
        <v>1243</v>
      </c>
      <c r="I730" s="1" t="s">
        <v>1272</v>
      </c>
      <c r="J730" s="59">
        <v>70</v>
      </c>
      <c r="K730" s="85">
        <f t="array" ref="K730">IFERROR(INDEX(Grille_Tarifs_Modulable!$B$2:$B$204,MATCH(Tableau1[[#This Row],[Designation]]&amp;Tableau1[[#This Row],[CL]],Grille_Tarifs_Modulable!$C$2:$C$204&amp;Grille_Tarifs_Modulable!$F$2:$F$204,0)),0)</f>
        <v>3257150688009</v>
      </c>
      <c r="L7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3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30" s="1">
        <v>12</v>
      </c>
      <c r="O730" s="60">
        <f>Tableau1[[#This Row],[Prix_Unit_HT]]*Tableau1[[#This Row],[Qte_commande]]</f>
        <v>150.68298239999999</v>
      </c>
      <c r="P730" s="60">
        <f>Tableau1[[#This Row],[Prix_Unit_TTC]]*Tableau1[[#This Row],[Qte_commande]]</f>
        <v>180.81957887999999</v>
      </c>
      <c r="Q730" s="1">
        <v>12</v>
      </c>
      <c r="R7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31" spans="1:18" ht="14.65" customHeight="1" x14ac:dyDescent="0.2">
      <c r="A731" s="2">
        <v>43150</v>
      </c>
      <c r="B731" s="1" t="s">
        <v>514</v>
      </c>
      <c r="C731" s="1" t="s">
        <v>94</v>
      </c>
      <c r="F731" s="1" t="s">
        <v>1245</v>
      </c>
      <c r="G731" s="1" t="s">
        <v>96</v>
      </c>
      <c r="H731" s="1" t="s">
        <v>1288</v>
      </c>
      <c r="I731" s="1" t="s">
        <v>1273</v>
      </c>
      <c r="J731" s="59">
        <v>20</v>
      </c>
      <c r="K731" s="85">
        <f t="array" ref="K731">IFERROR(INDEX(Grille_Tarifs_Modulable!$B$2:$B$204,MATCH(Tableau1[[#This Row],[Designation]]&amp;Tableau1[[#This Row],[CL]],Grille_Tarifs_Modulable!$C$2:$C$204&amp;Grille_Tarifs_Modulable!$F$2:$F$204,0)),0)</f>
        <v>4260310553818</v>
      </c>
      <c r="L7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3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31" s="1">
        <v>192</v>
      </c>
      <c r="O731" s="60">
        <f>Tableau1[[#This Row],[Prix_Unit_HT]]*Tableau1[[#This Row],[Qte_commande]]</f>
        <v>155.52000000000001</v>
      </c>
      <c r="P731" s="60">
        <f>Tableau1[[#This Row],[Prix_Unit_TTC]]*Tableau1[[#This Row],[Qte_commande]]</f>
        <v>164.0736</v>
      </c>
      <c r="Q731" s="1">
        <v>54.86</v>
      </c>
      <c r="R7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732" spans="1:18" ht="14.65" customHeight="1" x14ac:dyDescent="0.2">
      <c r="A732" s="2">
        <v>43153</v>
      </c>
      <c r="B732" s="1" t="s">
        <v>406</v>
      </c>
      <c r="C732" s="1" t="s">
        <v>99</v>
      </c>
      <c r="F732" s="1" t="s">
        <v>1245</v>
      </c>
      <c r="G732" s="1" t="s">
        <v>4</v>
      </c>
      <c r="H732" s="1" t="s">
        <v>1242</v>
      </c>
      <c r="I732" s="7" t="s">
        <v>1272</v>
      </c>
      <c r="J732" s="59">
        <v>70</v>
      </c>
      <c r="K732" s="85">
        <f t="array" ref="K732">IFERROR(INDEX(Grille_Tarifs_Modulable!$B$2:$B$204,MATCH(Tableau1[[#This Row],[Designation]]&amp;Tableau1[[#This Row],[CL]],Grille_Tarifs_Modulable!$C$2:$C$204&amp;Grille_Tarifs_Modulable!$F$2:$F$204,0)),0)</f>
        <v>4055800060200</v>
      </c>
      <c r="L7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32" s="1">
        <v>6</v>
      </c>
      <c r="O732" s="60">
        <f>Tableau1[[#This Row],[Prix_Unit_HT]]*Tableau1[[#This Row],[Qte_commande]]</f>
        <v>104.45186400000001</v>
      </c>
      <c r="P732" s="60">
        <f>Tableau1[[#This Row],[Prix_Unit_TTC]]*Tableau1[[#This Row],[Qte_commande]]</f>
        <v>125.34223680000001</v>
      </c>
      <c r="Q732" s="1">
        <v>6</v>
      </c>
      <c r="R7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33" spans="1:18" ht="14.65" customHeight="1" x14ac:dyDescent="0.2">
      <c r="A733" s="2">
        <v>43153</v>
      </c>
      <c r="B733" s="1" t="s">
        <v>450</v>
      </c>
      <c r="C733" s="1" t="s">
        <v>451</v>
      </c>
      <c r="F733" s="1" t="s">
        <v>1245</v>
      </c>
      <c r="G733" s="1" t="s">
        <v>452</v>
      </c>
      <c r="H733" s="7" t="s">
        <v>1287</v>
      </c>
      <c r="I733" s="7" t="s">
        <v>1272</v>
      </c>
      <c r="J733" s="59">
        <v>70</v>
      </c>
      <c r="K733" s="85">
        <f t="array" ref="K733">IFERROR(INDEX(Grille_Tarifs_Modulable!$B$2:$B$204,MATCH(Tableau1[[#This Row],[Designation]]&amp;Tableau1[[#This Row],[CL]],Grille_Tarifs_Modulable!$C$2:$C$204&amp;Grille_Tarifs_Modulable!$F$2:$F$204,0)),0)</f>
        <v>3257150107012</v>
      </c>
      <c r="L7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3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33" s="1">
        <v>6</v>
      </c>
      <c r="O733" s="60">
        <f>Tableau1[[#This Row],[Prix_Unit_HT]]*Tableau1[[#This Row],[Qte_commande]]</f>
        <v>178.97186399999998</v>
      </c>
      <c r="P733" s="60">
        <f>Tableau1[[#This Row],[Prix_Unit_TTC]]*Tableau1[[#This Row],[Qte_commande]]</f>
        <v>214.7662368</v>
      </c>
      <c r="Q733" s="1">
        <v>6</v>
      </c>
      <c r="R7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34" spans="1:18" ht="14.65" customHeight="1" x14ac:dyDescent="0.2">
      <c r="A734" s="2">
        <v>43153</v>
      </c>
      <c r="B734" s="1" t="s">
        <v>406</v>
      </c>
      <c r="C734" s="1" t="s">
        <v>99</v>
      </c>
      <c r="F734" s="1" t="s">
        <v>1245</v>
      </c>
      <c r="G734" s="1" t="s">
        <v>4</v>
      </c>
      <c r="H734" s="1" t="s">
        <v>1174</v>
      </c>
      <c r="I734" s="1" t="s">
        <v>1272</v>
      </c>
      <c r="J734" s="59">
        <v>100</v>
      </c>
      <c r="K734" s="85">
        <f t="array" ref="K734">IFERROR(INDEX(Grille_Tarifs_Modulable!$B$2:$B$204,MATCH(Tableau1[[#This Row],[Designation]]&amp;Tableau1[[#This Row],[CL]],Grille_Tarifs_Modulable!$C$2:$C$204&amp;Grille_Tarifs_Modulable!$F$2:$F$204,0)),0)</f>
        <v>4067700013842</v>
      </c>
      <c r="L7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3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34" s="1">
        <v>90</v>
      </c>
      <c r="O734" s="60">
        <f>Tableau1[[#This Row],[Prix_Unit_HT]]*Tableau1[[#This Row],[Qte_commande]]</f>
        <v>1539.0724499999999</v>
      </c>
      <c r="P734" s="60">
        <f>Tableau1[[#This Row],[Prix_Unit_TTC]]*Tableau1[[#This Row],[Qte_commande]]</f>
        <v>1846.8869399999999</v>
      </c>
      <c r="Q734" s="1">
        <v>128.57</v>
      </c>
      <c r="R7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735" spans="1:18" ht="14.65" customHeight="1" x14ac:dyDescent="0.2">
      <c r="A735" s="2">
        <v>43153</v>
      </c>
      <c r="B735" s="1" t="s">
        <v>453</v>
      </c>
      <c r="C735" s="1" t="s">
        <v>454</v>
      </c>
      <c r="F735" s="1" t="s">
        <v>1245</v>
      </c>
      <c r="G735" s="1" t="s">
        <v>20</v>
      </c>
      <c r="H735" s="1" t="s">
        <v>1174</v>
      </c>
      <c r="I735" s="1" t="s">
        <v>1272</v>
      </c>
      <c r="J735" s="59">
        <v>35</v>
      </c>
      <c r="K735" s="85">
        <f t="array" ref="K735">IFERROR(INDEX(Grille_Tarifs_Modulable!$B$2:$B$204,MATCH(Tableau1[[#This Row],[Designation]]&amp;Tableau1[[#This Row],[CL]],Grille_Tarifs_Modulable!$C$2:$C$204&amp;Grille_Tarifs_Modulable!$F$2:$F$204,0)),0)</f>
        <v>4067700013866</v>
      </c>
      <c r="L7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735" s="60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735" s="1">
        <v>24</v>
      </c>
      <c r="O735" s="60">
        <f>Tableau1[[#This Row],[Prix_Unit_HT]]*Tableau1[[#This Row],[Qte_commande]]</f>
        <v>150.510762</v>
      </c>
      <c r="P735" s="60">
        <f>Tableau1[[#This Row],[Prix_Unit_TTC]]*Tableau1[[#This Row],[Qte_commande]]</f>
        <v>180.61291440000002</v>
      </c>
      <c r="Q735" s="1">
        <v>12</v>
      </c>
      <c r="R7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36" spans="1:18" ht="14.65" customHeight="1" x14ac:dyDescent="0.2">
      <c r="A736" s="2">
        <v>43153</v>
      </c>
      <c r="B736" s="1" t="s">
        <v>406</v>
      </c>
      <c r="C736" s="1" t="s">
        <v>99</v>
      </c>
      <c r="F736" s="1" t="s">
        <v>1245</v>
      </c>
      <c r="G736" s="1" t="s">
        <v>4</v>
      </c>
      <c r="H736" s="1" t="s">
        <v>1174</v>
      </c>
      <c r="I736" s="1" t="s">
        <v>1272</v>
      </c>
      <c r="J736" s="59">
        <v>175</v>
      </c>
      <c r="K736" s="85">
        <f t="array" ref="K736">IFERROR(INDEX(Grille_Tarifs_Modulable!$B$2:$B$204,MATCH(Tableau1[[#This Row],[Designation]]&amp;Tableau1[[#This Row],[CL]],Grille_Tarifs_Modulable!$C$2:$C$204&amp;Grille_Tarifs_Modulable!$F$2:$F$204,0)),0)</f>
        <v>4067700013835</v>
      </c>
      <c r="L7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6" s="1">
        <v>60</v>
      </c>
      <c r="O736" s="60">
        <f>Tableau1[[#This Row],[Prix_Unit_HT]]*Tableau1[[#This Row],[Qte_commande]]</f>
        <v>1734.9845250000001</v>
      </c>
      <c r="P736" s="60">
        <f>Tableau1[[#This Row],[Prix_Unit_TTC]]*Tableau1[[#This Row],[Qte_commande]]</f>
        <v>2081.9814300000003</v>
      </c>
      <c r="Q736" s="1">
        <v>150</v>
      </c>
      <c r="R7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37" spans="1:18" ht="14.65" customHeight="1" x14ac:dyDescent="0.2">
      <c r="A737" s="2">
        <v>43153</v>
      </c>
      <c r="B737" s="1" t="s">
        <v>450</v>
      </c>
      <c r="C737" s="1" t="s">
        <v>451</v>
      </c>
      <c r="F737" s="1" t="s">
        <v>1245</v>
      </c>
      <c r="G737" s="1" t="s">
        <v>452</v>
      </c>
      <c r="H737" s="1" t="s">
        <v>1174</v>
      </c>
      <c r="I737" s="1" t="s">
        <v>1272</v>
      </c>
      <c r="J737" s="59">
        <v>175</v>
      </c>
      <c r="K737" s="85">
        <f t="array" ref="K737">IFERROR(INDEX(Grille_Tarifs_Modulable!$B$2:$B$204,MATCH(Tableau1[[#This Row],[Designation]]&amp;Tableau1[[#This Row],[CL]],Grille_Tarifs_Modulable!$C$2:$C$204&amp;Grille_Tarifs_Modulable!$F$2:$F$204,0)),0)</f>
        <v>4067700013835</v>
      </c>
      <c r="L7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7" s="1">
        <v>24</v>
      </c>
      <c r="O737" s="60">
        <f>Tableau1[[#This Row],[Prix_Unit_HT]]*Tableau1[[#This Row],[Qte_commande]]</f>
        <v>693.99381000000005</v>
      </c>
      <c r="P737" s="60">
        <f>Tableau1[[#This Row],[Prix_Unit_TTC]]*Tableau1[[#This Row],[Qte_commande]]</f>
        <v>832.79257200000006</v>
      </c>
      <c r="Q737" s="1">
        <v>60</v>
      </c>
      <c r="R7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38" spans="1:18" ht="14.65" customHeight="1" x14ac:dyDescent="0.2">
      <c r="A738" s="2">
        <v>43153</v>
      </c>
      <c r="B738" s="1" t="s">
        <v>453</v>
      </c>
      <c r="C738" s="1" t="s">
        <v>454</v>
      </c>
      <c r="F738" s="1" t="s">
        <v>1245</v>
      </c>
      <c r="G738" s="1" t="s">
        <v>20</v>
      </c>
      <c r="H738" s="1" t="s">
        <v>1174</v>
      </c>
      <c r="I738" s="1" t="s">
        <v>1272</v>
      </c>
      <c r="J738" s="59">
        <v>175</v>
      </c>
      <c r="K738" s="85">
        <f t="array" ref="K738">IFERROR(INDEX(Grille_Tarifs_Modulable!$B$2:$B$204,MATCH(Tableau1[[#This Row],[Designation]]&amp;Tableau1[[#This Row],[CL]],Grille_Tarifs_Modulable!$C$2:$C$204&amp;Grille_Tarifs_Modulable!$F$2:$F$204,0)),0)</f>
        <v>4067700013835</v>
      </c>
      <c r="L7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8" s="1">
        <v>12</v>
      </c>
      <c r="O738" s="60">
        <f>Tableau1[[#This Row],[Prix_Unit_HT]]*Tableau1[[#This Row],[Qte_commande]]</f>
        <v>346.99690500000003</v>
      </c>
      <c r="P738" s="60">
        <f>Tableau1[[#This Row],[Prix_Unit_TTC]]*Tableau1[[#This Row],[Qte_commande]]</f>
        <v>416.39628600000003</v>
      </c>
      <c r="Q738" s="1">
        <v>30</v>
      </c>
      <c r="R7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39" spans="1:18" ht="14.65" customHeight="1" x14ac:dyDescent="0.2">
      <c r="A739" s="2">
        <v>43153</v>
      </c>
      <c r="B739" s="1" t="s">
        <v>406</v>
      </c>
      <c r="C739" s="1" t="s">
        <v>99</v>
      </c>
      <c r="F739" s="1" t="s">
        <v>1245</v>
      </c>
      <c r="G739" s="1" t="s">
        <v>4</v>
      </c>
      <c r="H739" s="1" t="s">
        <v>1174</v>
      </c>
      <c r="I739" s="1" t="s">
        <v>1272</v>
      </c>
      <c r="J739" s="59">
        <v>175</v>
      </c>
      <c r="K739" s="85">
        <f t="array" ref="K739">IFERROR(INDEX(Grille_Tarifs_Modulable!$B$2:$B$204,MATCH(Tableau1[[#This Row],[Designation]]&amp;Tableau1[[#This Row],[CL]],Grille_Tarifs_Modulable!$C$2:$C$204&amp;Grille_Tarifs_Modulable!$F$2:$F$204,0)),0)</f>
        <v>4067700013835</v>
      </c>
      <c r="L7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9" s="1">
        <v>30</v>
      </c>
      <c r="O739" s="60">
        <f>Tableau1[[#This Row],[Prix_Unit_HT]]*Tableau1[[#This Row],[Qte_commande]]</f>
        <v>867.49226250000004</v>
      </c>
      <c r="P739" s="60">
        <f>Tableau1[[#This Row],[Prix_Unit_TTC]]*Tableau1[[#This Row],[Qte_commande]]</f>
        <v>1040.9907150000001</v>
      </c>
      <c r="Q739" s="1">
        <v>75</v>
      </c>
      <c r="R7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740" spans="1:18" ht="14.65" customHeight="1" x14ac:dyDescent="0.2">
      <c r="A740" s="2">
        <v>43153</v>
      </c>
      <c r="B740" s="1" t="s">
        <v>406</v>
      </c>
      <c r="C740" s="1" t="s">
        <v>99</v>
      </c>
      <c r="F740" s="1" t="s">
        <v>1245</v>
      </c>
      <c r="G740" s="1" t="s">
        <v>4</v>
      </c>
      <c r="H740" s="1" t="s">
        <v>1186</v>
      </c>
      <c r="I740" s="1" t="s">
        <v>1272</v>
      </c>
      <c r="J740" s="59">
        <v>70</v>
      </c>
      <c r="K740" s="85">
        <f t="array" ref="K740">IFERROR(INDEX(Grille_Tarifs_Modulable!$B$2:$B$204,MATCH(Tableau1[[#This Row],[Designation]]&amp;Tableau1[[#This Row],[CL]],Grille_Tarifs_Modulable!$C$2:$C$204&amp;Grille_Tarifs_Modulable!$F$2:$F$204,0)),0)</f>
        <v>3257150101904</v>
      </c>
      <c r="L7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0" s="1">
        <v>6</v>
      </c>
      <c r="O740" s="60">
        <f>Tableau1[[#This Row],[Prix_Unit_HT]]*Tableau1[[#This Row],[Qte_commande]]</f>
        <v>98.078897999999995</v>
      </c>
      <c r="P740" s="60">
        <f>Tableau1[[#This Row],[Prix_Unit_TTC]]*Tableau1[[#This Row],[Qte_commande]]</f>
        <v>117.69467760000001</v>
      </c>
      <c r="Q740" s="1">
        <v>6</v>
      </c>
      <c r="R7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1" spans="1:18" ht="14.65" customHeight="1" x14ac:dyDescent="0.2">
      <c r="A741" s="2">
        <v>43153</v>
      </c>
      <c r="B741" s="1" t="s">
        <v>450</v>
      </c>
      <c r="C741" s="1" t="s">
        <v>451</v>
      </c>
      <c r="F741" s="1" t="s">
        <v>1245</v>
      </c>
      <c r="G741" s="1" t="s">
        <v>452</v>
      </c>
      <c r="H741" s="1" t="s">
        <v>1186</v>
      </c>
      <c r="I741" s="1" t="s">
        <v>1272</v>
      </c>
      <c r="J741" s="59">
        <v>70</v>
      </c>
      <c r="K741" s="85">
        <f t="array" ref="K741">IFERROR(INDEX(Grille_Tarifs_Modulable!$B$2:$B$204,MATCH(Tableau1[[#This Row],[Designation]]&amp;Tableau1[[#This Row],[CL]],Grille_Tarifs_Modulable!$C$2:$C$204&amp;Grille_Tarifs_Modulable!$F$2:$F$204,0)),0)</f>
        <v>3257150101904</v>
      </c>
      <c r="L7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1" s="1">
        <v>6</v>
      </c>
      <c r="O741" s="60">
        <f>Tableau1[[#This Row],[Prix_Unit_HT]]*Tableau1[[#This Row],[Qte_commande]]</f>
        <v>98.078897999999995</v>
      </c>
      <c r="P741" s="60">
        <f>Tableau1[[#This Row],[Prix_Unit_TTC]]*Tableau1[[#This Row],[Qte_commande]]</f>
        <v>117.69467760000001</v>
      </c>
      <c r="Q741" s="1">
        <v>6</v>
      </c>
      <c r="R7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2" spans="1:18" ht="14.65" customHeight="1" x14ac:dyDescent="0.2">
      <c r="A742" s="2">
        <v>43153</v>
      </c>
      <c r="B742" s="1" t="s">
        <v>453</v>
      </c>
      <c r="C742" s="1" t="s">
        <v>454</v>
      </c>
      <c r="F742" s="1" t="s">
        <v>1245</v>
      </c>
      <c r="G742" s="1" t="s">
        <v>20</v>
      </c>
      <c r="H742" s="1" t="s">
        <v>1186</v>
      </c>
      <c r="I742" s="1" t="s">
        <v>1272</v>
      </c>
      <c r="J742" s="59">
        <v>70</v>
      </c>
      <c r="K742" s="85">
        <f t="array" ref="K742">IFERROR(INDEX(Grille_Tarifs_Modulable!$B$2:$B$204,MATCH(Tableau1[[#This Row],[Designation]]&amp;Tableau1[[#This Row],[CL]],Grille_Tarifs_Modulable!$C$2:$C$204&amp;Grille_Tarifs_Modulable!$F$2:$F$204,0)),0)</f>
        <v>3257150101904</v>
      </c>
      <c r="L7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42" s="1">
        <v>6</v>
      </c>
      <c r="O742" s="60">
        <f>Tableau1[[#This Row],[Prix_Unit_HT]]*Tableau1[[#This Row],[Qte_commande]]</f>
        <v>98.078897999999995</v>
      </c>
      <c r="P742" s="60">
        <f>Tableau1[[#This Row],[Prix_Unit_TTC]]*Tableau1[[#This Row],[Qte_commande]]</f>
        <v>117.69467760000001</v>
      </c>
      <c r="Q742" s="1">
        <v>6</v>
      </c>
      <c r="R7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3" spans="1:18" ht="14.65" customHeight="1" x14ac:dyDescent="0.2">
      <c r="A743" s="2">
        <v>43153</v>
      </c>
      <c r="B743" s="1" t="s">
        <v>406</v>
      </c>
      <c r="C743" s="1" t="s">
        <v>99</v>
      </c>
      <c r="F743" s="1" t="s">
        <v>1245</v>
      </c>
      <c r="G743" s="1" t="s">
        <v>4</v>
      </c>
      <c r="H743" s="7" t="s">
        <v>1188</v>
      </c>
      <c r="I743" s="1" t="s">
        <v>1272</v>
      </c>
      <c r="J743" s="59">
        <v>70</v>
      </c>
      <c r="K743" s="85">
        <f t="array" ref="K743">IFERROR(INDEX(Grille_Tarifs_Modulable!$B$2:$B$204,MATCH(Tableau1[[#This Row],[Designation]]&amp;Tableau1[[#This Row],[CL]],Grille_Tarifs_Modulable!$C$2:$C$204&amp;Grille_Tarifs_Modulable!$F$2:$F$204,0)),0)</f>
        <v>3257150100228</v>
      </c>
      <c r="L7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4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43" s="1">
        <v>6</v>
      </c>
      <c r="O743" s="60">
        <f>Tableau1[[#This Row],[Prix_Unit_HT]]*Tableau1[[#This Row],[Qte_commande]]</f>
        <v>119.99186399999999</v>
      </c>
      <c r="P743" s="60">
        <f>Tableau1[[#This Row],[Prix_Unit_TTC]]*Tableau1[[#This Row],[Qte_commande]]</f>
        <v>143.99023679999999</v>
      </c>
      <c r="Q743" s="1">
        <v>6</v>
      </c>
      <c r="R7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4" spans="1:18" ht="14.65" customHeight="1" x14ac:dyDescent="0.2">
      <c r="A744" s="2">
        <v>43153</v>
      </c>
      <c r="B744" s="1" t="s">
        <v>406</v>
      </c>
      <c r="C744" s="1" t="s">
        <v>99</v>
      </c>
      <c r="F744" s="1" t="s">
        <v>1245</v>
      </c>
      <c r="G744" s="1" t="s">
        <v>4</v>
      </c>
      <c r="H744" s="1" t="s">
        <v>1187</v>
      </c>
      <c r="I744" s="1" t="s">
        <v>1272</v>
      </c>
      <c r="J744" s="59">
        <v>70</v>
      </c>
      <c r="K744" s="85">
        <f t="array" ref="K744">IFERROR(INDEX(Grille_Tarifs_Modulable!$B$2:$B$204,MATCH(Tableau1[[#This Row],[Designation]]&amp;Tableau1[[#This Row],[CL]],Grille_Tarifs_Modulable!$C$2:$C$204&amp;Grille_Tarifs_Modulable!$F$2:$F$204,0)),0)</f>
        <v>3257150102017</v>
      </c>
      <c r="L7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44" s="1">
        <v>6</v>
      </c>
      <c r="O744" s="60">
        <f>Tableau1[[#This Row],[Prix_Unit_HT]]*Tableau1[[#This Row],[Qte_commande]]</f>
        <v>88.165931999999998</v>
      </c>
      <c r="P744" s="60">
        <f>Tableau1[[#This Row],[Prix_Unit_TTC]]*Tableau1[[#This Row],[Qte_commande]]</f>
        <v>105.7991184</v>
      </c>
      <c r="Q744" s="1">
        <v>6</v>
      </c>
      <c r="R7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5" spans="1:18" ht="14.65" customHeight="1" x14ac:dyDescent="0.2">
      <c r="A745" s="2">
        <v>43153</v>
      </c>
      <c r="B745" s="1" t="s">
        <v>453</v>
      </c>
      <c r="C745" s="1" t="s">
        <v>454</v>
      </c>
      <c r="F745" s="1" t="s">
        <v>1245</v>
      </c>
      <c r="G745" s="1" t="s">
        <v>20</v>
      </c>
      <c r="H745" s="1" t="s">
        <v>1187</v>
      </c>
      <c r="I745" s="1" t="s">
        <v>1272</v>
      </c>
      <c r="J745" s="59">
        <v>70</v>
      </c>
      <c r="K745" s="85">
        <f t="array" ref="K745">IFERROR(INDEX(Grille_Tarifs_Modulable!$B$2:$B$204,MATCH(Tableau1[[#This Row],[Designation]]&amp;Tableau1[[#This Row],[CL]],Grille_Tarifs_Modulable!$C$2:$C$204&amp;Grille_Tarifs_Modulable!$F$2:$F$204,0)),0)</f>
        <v>3257150102017</v>
      </c>
      <c r="L7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45" s="1">
        <v>6</v>
      </c>
      <c r="O745" s="60">
        <f>Tableau1[[#This Row],[Prix_Unit_HT]]*Tableau1[[#This Row],[Qte_commande]]</f>
        <v>88.165931999999998</v>
      </c>
      <c r="P745" s="60">
        <f>Tableau1[[#This Row],[Prix_Unit_TTC]]*Tableau1[[#This Row],[Qte_commande]]</f>
        <v>105.7991184</v>
      </c>
      <c r="Q745" s="1">
        <v>6</v>
      </c>
      <c r="R7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6" spans="1:18" ht="14.65" customHeight="1" x14ac:dyDescent="0.2">
      <c r="A746" s="2">
        <v>43153</v>
      </c>
      <c r="B746" s="1" t="s">
        <v>450</v>
      </c>
      <c r="C746" s="1" t="s">
        <v>451</v>
      </c>
      <c r="F746" s="1" t="s">
        <v>1245</v>
      </c>
      <c r="G746" s="1" t="s">
        <v>452</v>
      </c>
      <c r="H746" s="1" t="s">
        <v>1221</v>
      </c>
      <c r="I746" s="1" t="s">
        <v>1272</v>
      </c>
      <c r="J746" s="59">
        <v>50</v>
      </c>
      <c r="K746" s="85">
        <f t="array" ref="K746">IFERROR(INDEX(Grille_Tarifs_Modulable!$B$2:$B$204,MATCH(Tableau1[[#This Row],[Designation]]&amp;Tableau1[[#This Row],[CL]],Grille_Tarifs_Modulable!$C$2:$C$204&amp;Grille_Tarifs_Modulable!$F$2:$F$204,0)),0)</f>
        <v>4260270192645</v>
      </c>
      <c r="L7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46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46" s="1">
        <v>6</v>
      </c>
      <c r="O746" s="60">
        <f>Tableau1[[#This Row],[Prix_Unit_HT]]*Tableau1[[#This Row],[Qte_commande]]</f>
        <v>151.155036</v>
      </c>
      <c r="P746" s="60">
        <f>Tableau1[[#This Row],[Prix_Unit_TTC]]*Tableau1[[#This Row],[Qte_commande]]</f>
        <v>181.38604320000002</v>
      </c>
      <c r="Q746" s="1">
        <v>4.29</v>
      </c>
      <c r="R7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747" spans="1:18" ht="14.65" customHeight="1" x14ac:dyDescent="0.2">
      <c r="A747" s="2">
        <v>43153</v>
      </c>
      <c r="B747" s="1" t="s">
        <v>406</v>
      </c>
      <c r="C747" s="1" t="s">
        <v>99</v>
      </c>
      <c r="F747" s="1" t="s">
        <v>1245</v>
      </c>
      <c r="G747" s="1" t="s">
        <v>4</v>
      </c>
      <c r="H747" s="1" t="s">
        <v>1209</v>
      </c>
      <c r="I747" s="1" t="s">
        <v>1272</v>
      </c>
      <c r="J747" s="59">
        <v>70</v>
      </c>
      <c r="K747" s="85">
        <f t="array" ref="K747">IFERROR(INDEX(Grille_Tarifs_Modulable!$B$2:$B$204,MATCH(Tableau1[[#This Row],[Designation]]&amp;Tableau1[[#This Row],[CL]],Grille_Tarifs_Modulable!$C$2:$C$204&amp;Grille_Tarifs_Modulable!$F$2:$F$204,0)),0)</f>
        <v>8002095736606</v>
      </c>
      <c r="L7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747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747" s="1">
        <v>6</v>
      </c>
      <c r="O747" s="60">
        <f>Tableau1[[#This Row],[Prix_Unit_HT]]*Tableau1[[#This Row],[Qte_commande]]</f>
        <v>94.486677600000007</v>
      </c>
      <c r="P747" s="60">
        <f>Tableau1[[#This Row],[Prix_Unit_TTC]]*Tableau1[[#This Row],[Qte_commande]]</f>
        <v>113.38401312000002</v>
      </c>
      <c r="Q747" s="1">
        <v>6</v>
      </c>
      <c r="R7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48" spans="1:18" ht="14.65" customHeight="1" x14ac:dyDescent="0.2">
      <c r="A748" s="2">
        <v>43154</v>
      </c>
      <c r="B748" s="1" t="s">
        <v>520</v>
      </c>
      <c r="C748" s="1" t="s">
        <v>433</v>
      </c>
      <c r="F748" s="1" t="s">
        <v>1245</v>
      </c>
      <c r="G748" s="1" t="s">
        <v>20</v>
      </c>
      <c r="H748" s="1" t="s">
        <v>1174</v>
      </c>
      <c r="I748" s="1" t="s">
        <v>1272</v>
      </c>
      <c r="J748" s="59">
        <v>100</v>
      </c>
      <c r="K748" s="85">
        <f t="array" ref="K748">IFERROR(INDEX(Grille_Tarifs_Modulable!$B$2:$B$204,MATCH(Tableau1[[#This Row],[Designation]]&amp;Tableau1[[#This Row],[CL]],Grille_Tarifs_Modulable!$C$2:$C$204&amp;Grille_Tarifs_Modulable!$F$2:$F$204,0)),0)</f>
        <v>4067700013842</v>
      </c>
      <c r="L7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4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48" s="1">
        <v>12</v>
      </c>
      <c r="O748" s="60">
        <f>Tableau1[[#This Row],[Prix_Unit_HT]]*Tableau1[[#This Row],[Qte_commande]]</f>
        <v>205.20965999999999</v>
      </c>
      <c r="P748" s="60">
        <f>Tableau1[[#This Row],[Prix_Unit_TTC]]*Tableau1[[#This Row],[Qte_commande]]</f>
        <v>246.25159199999996</v>
      </c>
      <c r="Q748" s="1">
        <v>17.14</v>
      </c>
      <c r="R7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749" spans="1:18" ht="14.65" customHeight="1" x14ac:dyDescent="0.2">
      <c r="A749" s="2">
        <v>43154</v>
      </c>
      <c r="B749" s="1" t="s">
        <v>520</v>
      </c>
      <c r="C749" s="1" t="s">
        <v>433</v>
      </c>
      <c r="F749" s="1" t="s">
        <v>1245</v>
      </c>
      <c r="G749" s="1" t="s">
        <v>20</v>
      </c>
      <c r="H749" s="1" t="s">
        <v>1174</v>
      </c>
      <c r="I749" s="1" t="s">
        <v>1272</v>
      </c>
      <c r="J749" s="59">
        <v>175</v>
      </c>
      <c r="K749" s="85">
        <f t="array" ref="K749">IFERROR(INDEX(Grille_Tarifs_Modulable!$B$2:$B$204,MATCH(Tableau1[[#This Row],[Designation]]&amp;Tableau1[[#This Row],[CL]],Grille_Tarifs_Modulable!$C$2:$C$204&amp;Grille_Tarifs_Modulable!$F$2:$F$204,0)),0)</f>
        <v>4067700013835</v>
      </c>
      <c r="L7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49" s="1">
        <v>12</v>
      </c>
      <c r="O749" s="60">
        <f>Tableau1[[#This Row],[Prix_Unit_HT]]*Tableau1[[#This Row],[Qte_commande]]</f>
        <v>346.99690500000003</v>
      </c>
      <c r="P749" s="60">
        <f>Tableau1[[#This Row],[Prix_Unit_TTC]]*Tableau1[[#This Row],[Qte_commande]]</f>
        <v>416.39628600000003</v>
      </c>
      <c r="Q749" s="1">
        <v>30</v>
      </c>
      <c r="R7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50" spans="1:18" ht="14.65" customHeight="1" x14ac:dyDescent="0.2">
      <c r="A750" s="2">
        <v>43154</v>
      </c>
      <c r="B750" s="1" t="s">
        <v>520</v>
      </c>
      <c r="C750" s="1" t="s">
        <v>433</v>
      </c>
      <c r="F750" s="1" t="s">
        <v>1245</v>
      </c>
      <c r="G750" s="1" t="s">
        <v>20</v>
      </c>
      <c r="H750" s="1" t="s">
        <v>1186</v>
      </c>
      <c r="I750" s="1" t="s">
        <v>1272</v>
      </c>
      <c r="J750" s="59">
        <v>70</v>
      </c>
      <c r="K750" s="85">
        <f t="array" ref="K750">IFERROR(INDEX(Grille_Tarifs_Modulable!$B$2:$B$204,MATCH(Tableau1[[#This Row],[Designation]]&amp;Tableau1[[#This Row],[CL]],Grille_Tarifs_Modulable!$C$2:$C$204&amp;Grille_Tarifs_Modulable!$F$2:$F$204,0)),0)</f>
        <v>3257150101904</v>
      </c>
      <c r="L7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5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50" s="1">
        <v>4</v>
      </c>
      <c r="O750" s="60">
        <f>Tableau1[[#This Row],[Prix_Unit_HT]]*Tableau1[[#This Row],[Qte_commande]]</f>
        <v>65.385931999999997</v>
      </c>
      <c r="P750" s="60">
        <f>Tableau1[[#This Row],[Prix_Unit_TTC]]*Tableau1[[#This Row],[Qte_commande]]</f>
        <v>78.463118399999999</v>
      </c>
      <c r="Q750" s="1">
        <v>4</v>
      </c>
      <c r="R7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751" spans="1:18" ht="14.65" customHeight="1" x14ac:dyDescent="0.2">
      <c r="A751" s="2">
        <v>43154</v>
      </c>
      <c r="B751" s="1" t="s">
        <v>520</v>
      </c>
      <c r="C751" s="1" t="s">
        <v>433</v>
      </c>
      <c r="F751" s="1" t="s">
        <v>1245</v>
      </c>
      <c r="G751" s="1" t="s">
        <v>20</v>
      </c>
      <c r="H751" s="7" t="s">
        <v>1188</v>
      </c>
      <c r="I751" s="1" t="s">
        <v>1272</v>
      </c>
      <c r="J751" s="59">
        <v>70</v>
      </c>
      <c r="K751" s="85">
        <f t="array" ref="K751">IFERROR(INDEX(Grille_Tarifs_Modulable!$B$2:$B$204,MATCH(Tableau1[[#This Row],[Designation]]&amp;Tableau1[[#This Row],[CL]],Grille_Tarifs_Modulable!$C$2:$C$204&amp;Grille_Tarifs_Modulable!$F$2:$F$204,0)),0)</f>
        <v>3257150100228</v>
      </c>
      <c r="L7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51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51" s="1">
        <v>4</v>
      </c>
      <c r="O751" s="60">
        <f>Tableau1[[#This Row],[Prix_Unit_HT]]*Tableau1[[#This Row],[Qte_commande]]</f>
        <v>79.994575999999995</v>
      </c>
      <c r="P751" s="60">
        <f>Tableau1[[#This Row],[Prix_Unit_TTC]]*Tableau1[[#This Row],[Qte_commande]]</f>
        <v>95.993491199999994</v>
      </c>
      <c r="Q751" s="1">
        <v>4</v>
      </c>
      <c r="R7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752" spans="1:18" ht="14.65" customHeight="1" x14ac:dyDescent="0.2">
      <c r="A752" s="2">
        <v>43154</v>
      </c>
      <c r="B752" s="1" t="s">
        <v>520</v>
      </c>
      <c r="C752" s="1" t="s">
        <v>433</v>
      </c>
      <c r="F752" s="1" t="s">
        <v>1245</v>
      </c>
      <c r="G752" s="1" t="s">
        <v>20</v>
      </c>
      <c r="H752" s="1" t="s">
        <v>1187</v>
      </c>
      <c r="I752" s="1" t="s">
        <v>1272</v>
      </c>
      <c r="J752" s="59">
        <v>70</v>
      </c>
      <c r="K752" s="85">
        <f t="array" ref="K752">IFERROR(INDEX(Grille_Tarifs_Modulable!$B$2:$B$204,MATCH(Tableau1[[#This Row],[Designation]]&amp;Tableau1[[#This Row],[CL]],Grille_Tarifs_Modulable!$C$2:$C$204&amp;Grille_Tarifs_Modulable!$F$2:$F$204,0)),0)</f>
        <v>3257150102017</v>
      </c>
      <c r="L7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5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52" s="1">
        <v>4</v>
      </c>
      <c r="O752" s="60">
        <f>Tableau1[[#This Row],[Prix_Unit_HT]]*Tableau1[[#This Row],[Qte_commande]]</f>
        <v>58.777287999999999</v>
      </c>
      <c r="P752" s="60">
        <f>Tableau1[[#This Row],[Prix_Unit_TTC]]*Tableau1[[#This Row],[Qte_commande]]</f>
        <v>70.532745599999998</v>
      </c>
      <c r="Q752" s="1">
        <v>4</v>
      </c>
      <c r="R7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753" spans="1:18" ht="14.65" customHeight="1" x14ac:dyDescent="0.2">
      <c r="A753" s="2">
        <v>43154</v>
      </c>
      <c r="B753" s="1" t="s">
        <v>520</v>
      </c>
      <c r="C753" s="1" t="s">
        <v>433</v>
      </c>
      <c r="F753" s="1" t="s">
        <v>1245</v>
      </c>
      <c r="G753" s="1" t="s">
        <v>20</v>
      </c>
      <c r="H753" s="1" t="s">
        <v>1214</v>
      </c>
      <c r="I753" s="1" t="s">
        <v>1272</v>
      </c>
      <c r="J753" s="59">
        <v>100</v>
      </c>
      <c r="K753" s="85">
        <f t="array" ref="K753">IFERROR(INDEX(Grille_Tarifs_Modulable!$B$2:$B$204,MATCH(Tableau1[[#This Row],[Designation]]&amp;Tableau1[[#This Row],[CL]],Grille_Tarifs_Modulable!$C$2:$C$204&amp;Grille_Tarifs_Modulable!$F$2:$F$204,0)),0)</f>
        <v>0</v>
      </c>
      <c r="L7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3" s="60">
        <f>IF(Tableau1[[#This Row],[Prix_Unit_HT]]=0,0,Tableau1[[#This Row],[Prix_Unit_HT]]+(Tableau1[[#This Row],[Prix_Unit_HT]]*VLOOKUP(Tableau1[[#This Row],[EAN]],Grille_Tarifs_Modulable!$B$10:$Q$204,16,FALSE)))</f>
        <v>0</v>
      </c>
      <c r="N753" s="1">
        <v>30</v>
      </c>
      <c r="O753" s="60">
        <f>Tableau1[[#This Row],[Prix_Unit_HT]]*Tableau1[[#This Row],[Qte_commande]]</f>
        <v>0</v>
      </c>
      <c r="P753" s="60">
        <f>Tableau1[[#This Row],[Prix_Unit_TTC]]*Tableau1[[#This Row],[Qte_commande]]</f>
        <v>0</v>
      </c>
      <c r="Q753" s="1">
        <v>42.86</v>
      </c>
      <c r="R7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42.857142857142861</v>
      </c>
    </row>
    <row r="754" spans="1:18" ht="14.65" customHeight="1" x14ac:dyDescent="0.2">
      <c r="A754" s="2">
        <v>43157</v>
      </c>
      <c r="B754" s="1" t="s">
        <v>407</v>
      </c>
      <c r="C754" s="1" t="s">
        <v>9</v>
      </c>
      <c r="F754" s="1" t="s">
        <v>1245</v>
      </c>
      <c r="G754" s="1" t="s">
        <v>11</v>
      </c>
      <c r="H754" s="7" t="s">
        <v>1291</v>
      </c>
      <c r="I754" s="7" t="s">
        <v>1273</v>
      </c>
      <c r="J754" s="59">
        <v>20</v>
      </c>
      <c r="K754" s="85">
        <f t="array" ref="K754">IFERROR(INDEX(Grille_Tarifs_Modulable!$B$2:$B$204,MATCH(Tableau1[[#This Row],[Designation]]&amp;Tableau1[[#This Row],[CL]],Grille_Tarifs_Modulable!$C$2:$C$204&amp;Grille_Tarifs_Modulable!$F$2:$F$204,0)),0)</f>
        <v>4260310550305</v>
      </c>
      <c r="L7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4" s="1">
        <v>48</v>
      </c>
      <c r="O754" s="60">
        <f>Tableau1[[#This Row],[Prix_Unit_HT]]*Tableau1[[#This Row],[Qte_commande]]</f>
        <v>38.880000000000003</v>
      </c>
      <c r="P754" s="60">
        <f>Tableau1[[#This Row],[Prix_Unit_TTC]]*Tableau1[[#This Row],[Qte_commande]]</f>
        <v>41.0184</v>
      </c>
      <c r="Q754" s="1">
        <v>13.71</v>
      </c>
      <c r="R7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55" spans="1:18" ht="14.65" customHeight="1" x14ac:dyDescent="0.2">
      <c r="A755" s="2">
        <v>43157</v>
      </c>
      <c r="B755" s="1" t="s">
        <v>407</v>
      </c>
      <c r="C755" s="1" t="s">
        <v>9</v>
      </c>
      <c r="F755" s="1" t="s">
        <v>1245</v>
      </c>
      <c r="G755" s="1" t="s">
        <v>11</v>
      </c>
      <c r="H755" s="7" t="s">
        <v>1292</v>
      </c>
      <c r="I755" s="7" t="s">
        <v>1273</v>
      </c>
      <c r="J755" s="59">
        <v>20</v>
      </c>
      <c r="K755" s="85">
        <f t="array" ref="K755">IFERROR(INDEX(Grille_Tarifs_Modulable!$B$2:$B$204,MATCH(Tableau1[[#This Row],[Designation]]&amp;Tableau1[[#This Row],[CL]],Grille_Tarifs_Modulable!$C$2:$C$204&amp;Grille_Tarifs_Modulable!$F$2:$F$204,0)),0)</f>
        <v>4260310552941</v>
      </c>
      <c r="L7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5" s="1">
        <v>48</v>
      </c>
      <c r="O755" s="60">
        <f>Tableau1[[#This Row],[Prix_Unit_HT]]*Tableau1[[#This Row],[Qte_commande]]</f>
        <v>38.880000000000003</v>
      </c>
      <c r="P755" s="60">
        <f>Tableau1[[#This Row],[Prix_Unit_TTC]]*Tableau1[[#This Row],[Qte_commande]]</f>
        <v>41.0184</v>
      </c>
      <c r="Q755" s="1">
        <v>13.71</v>
      </c>
      <c r="R7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56" spans="1:18" ht="14.65" customHeight="1" x14ac:dyDescent="0.2">
      <c r="A756" s="2">
        <v>43157</v>
      </c>
      <c r="B756" s="1" t="s">
        <v>523</v>
      </c>
      <c r="C756" s="1" t="s">
        <v>349</v>
      </c>
      <c r="F756" s="1" t="s">
        <v>1162</v>
      </c>
      <c r="G756" s="1" t="s">
        <v>30</v>
      </c>
      <c r="H756" s="7" t="s">
        <v>1292</v>
      </c>
      <c r="I756" s="7" t="s">
        <v>1273</v>
      </c>
      <c r="J756" s="59">
        <v>20</v>
      </c>
      <c r="K756" s="85">
        <f t="array" ref="K756">IFERROR(INDEX(Grille_Tarifs_Modulable!$B$2:$B$204,MATCH(Tableau1[[#This Row],[Designation]]&amp;Tableau1[[#This Row],[CL]],Grille_Tarifs_Modulable!$C$2:$C$204&amp;Grille_Tarifs_Modulable!$F$2:$F$204,0)),0)</f>
        <v>4260310552941</v>
      </c>
      <c r="L7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75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756" s="1">
        <v>72</v>
      </c>
      <c r="O756" s="60">
        <f>Tableau1[[#This Row],[Prix_Unit_HT]]*Tableau1[[#This Row],[Qte_commande]]</f>
        <v>64.08</v>
      </c>
      <c r="P756" s="60">
        <f>Tableau1[[#This Row],[Prix_Unit_TTC]]*Tableau1[[#This Row],[Qte_commande]]</f>
        <v>67.604399999999998</v>
      </c>
      <c r="Q756" s="1">
        <v>20.57</v>
      </c>
      <c r="R7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757" spans="1:18" ht="14.65" customHeight="1" x14ac:dyDescent="0.2">
      <c r="A757" s="2">
        <v>43157</v>
      </c>
      <c r="B757" s="1" t="s">
        <v>407</v>
      </c>
      <c r="C757" s="1" t="s">
        <v>9</v>
      </c>
      <c r="F757" s="1" t="s">
        <v>1245</v>
      </c>
      <c r="G757" s="1" t="s">
        <v>11</v>
      </c>
      <c r="H757" s="1" t="s">
        <v>1242</v>
      </c>
      <c r="I757" s="7" t="s">
        <v>1272</v>
      </c>
      <c r="J757" s="59">
        <v>70</v>
      </c>
      <c r="K757" s="85">
        <f t="array" ref="K757">IFERROR(INDEX(Grille_Tarifs_Modulable!$B$2:$B$204,MATCH(Tableau1[[#This Row],[Designation]]&amp;Tableau1[[#This Row],[CL]],Grille_Tarifs_Modulable!$C$2:$C$204&amp;Grille_Tarifs_Modulable!$F$2:$F$204,0)),0)</f>
        <v>4055800060200</v>
      </c>
      <c r="L7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5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57" s="1">
        <v>6</v>
      </c>
      <c r="O757" s="60">
        <f>Tableau1[[#This Row],[Prix_Unit_HT]]*Tableau1[[#This Row],[Qte_commande]]</f>
        <v>104.45186400000001</v>
      </c>
      <c r="P757" s="60">
        <f>Tableau1[[#This Row],[Prix_Unit_TTC]]*Tableau1[[#This Row],[Qte_commande]]</f>
        <v>125.34223680000001</v>
      </c>
      <c r="Q757" s="1">
        <v>6</v>
      </c>
      <c r="R7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58" spans="1:18" ht="14.65" customHeight="1" x14ac:dyDescent="0.2">
      <c r="A758" s="2">
        <v>43157</v>
      </c>
      <c r="B758" s="1" t="s">
        <v>407</v>
      </c>
      <c r="C758" s="1" t="s">
        <v>9</v>
      </c>
      <c r="F758" s="1" t="s">
        <v>1245</v>
      </c>
      <c r="G758" s="1" t="s">
        <v>11</v>
      </c>
      <c r="H758" s="7" t="s">
        <v>1294</v>
      </c>
      <c r="I758" s="7" t="s">
        <v>1273</v>
      </c>
      <c r="J758" s="59">
        <v>20</v>
      </c>
      <c r="K758" s="85">
        <f t="array" ref="K758">IFERROR(INDEX(Grille_Tarifs_Modulable!$B$2:$B$204,MATCH(Tableau1[[#This Row],[Designation]]&amp;Tableau1[[#This Row],[CL]],Grille_Tarifs_Modulable!$C$2:$C$204&amp;Grille_Tarifs_Modulable!$F$2:$F$204,0)),0)</f>
        <v>4260310553863</v>
      </c>
      <c r="L7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8" s="1">
        <v>48</v>
      </c>
      <c r="O758" s="60">
        <f>Tableau1[[#This Row],[Prix_Unit_HT]]*Tableau1[[#This Row],[Qte_commande]]</f>
        <v>38.880000000000003</v>
      </c>
      <c r="P758" s="60">
        <f>Tableau1[[#This Row],[Prix_Unit_TTC]]*Tableau1[[#This Row],[Qte_commande]]</f>
        <v>41.0184</v>
      </c>
      <c r="Q758" s="1">
        <v>13.71</v>
      </c>
      <c r="R7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59" spans="1:18" ht="14.65" customHeight="1" x14ac:dyDescent="0.2">
      <c r="A759" s="2">
        <v>43157</v>
      </c>
      <c r="B759" s="1" t="s">
        <v>523</v>
      </c>
      <c r="C759" s="1" t="s">
        <v>349</v>
      </c>
      <c r="F759" s="1" t="s">
        <v>1162</v>
      </c>
      <c r="G759" s="1" t="s">
        <v>30</v>
      </c>
      <c r="H759" s="1" t="s">
        <v>1174</v>
      </c>
      <c r="I759" s="1" t="s">
        <v>1272</v>
      </c>
      <c r="J759" s="59">
        <v>70</v>
      </c>
      <c r="K759" s="85">
        <f t="array" ref="K759">IFERROR(INDEX(Grille_Tarifs_Modulable!$B$2:$B$204,MATCH(Tableau1[[#This Row],[Designation]]&amp;Tableau1[[#This Row],[CL]],Grille_Tarifs_Modulable!$C$2:$C$204&amp;Grille_Tarifs_Modulable!$F$2:$F$204,0)),0)</f>
        <v>4067700013859</v>
      </c>
      <c r="L7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759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759" s="1">
        <v>6</v>
      </c>
      <c r="O759" s="60">
        <f>Tableau1[[#This Row],[Prix_Unit_HT]]*Tableau1[[#This Row],[Qte_commande]]</f>
        <v>83.655380999999991</v>
      </c>
      <c r="P759" s="60">
        <f>Tableau1[[#This Row],[Prix_Unit_TTC]]*Tableau1[[#This Row],[Qte_commande]]</f>
        <v>100.38645719999998</v>
      </c>
      <c r="Q759" s="1">
        <v>6</v>
      </c>
      <c r="R7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0" spans="1:18" ht="14.65" customHeight="1" x14ac:dyDescent="0.2">
      <c r="A760" s="2">
        <v>43157</v>
      </c>
      <c r="B760" s="1" t="s">
        <v>407</v>
      </c>
      <c r="C760" s="1" t="s">
        <v>9</v>
      </c>
      <c r="F760" s="1" t="s">
        <v>1245</v>
      </c>
      <c r="G760" s="1" t="s">
        <v>11</v>
      </c>
      <c r="H760" s="1" t="s">
        <v>1174</v>
      </c>
      <c r="I760" s="1" t="s">
        <v>1272</v>
      </c>
      <c r="J760" s="59">
        <v>175</v>
      </c>
      <c r="K760" s="85">
        <f t="array" ref="K760">IFERROR(INDEX(Grille_Tarifs_Modulable!$B$2:$B$204,MATCH(Tableau1[[#This Row],[Designation]]&amp;Tableau1[[#This Row],[CL]],Grille_Tarifs_Modulable!$C$2:$C$204&amp;Grille_Tarifs_Modulable!$F$2:$F$204,0)),0)</f>
        <v>4067700013835</v>
      </c>
      <c r="L7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0" s="1">
        <v>24</v>
      </c>
      <c r="O760" s="60">
        <f>Tableau1[[#This Row],[Prix_Unit_HT]]*Tableau1[[#This Row],[Qte_commande]]</f>
        <v>693.99381000000005</v>
      </c>
      <c r="P760" s="60">
        <f>Tableau1[[#This Row],[Prix_Unit_TTC]]*Tableau1[[#This Row],[Qte_commande]]</f>
        <v>832.79257200000006</v>
      </c>
      <c r="Q760" s="1">
        <v>60</v>
      </c>
      <c r="R7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761" spans="1:18" ht="14.65" customHeight="1" x14ac:dyDescent="0.2">
      <c r="A761" s="2">
        <v>43157</v>
      </c>
      <c r="B761" s="1" t="s">
        <v>407</v>
      </c>
      <c r="C761" s="1" t="s">
        <v>9</v>
      </c>
      <c r="F761" s="1" t="s">
        <v>1245</v>
      </c>
      <c r="G761" s="1" t="s">
        <v>11</v>
      </c>
      <c r="H761" s="1" t="s">
        <v>1295</v>
      </c>
      <c r="I761" s="1" t="s">
        <v>1273</v>
      </c>
      <c r="J761" s="59">
        <v>50</v>
      </c>
      <c r="K761" s="85">
        <f t="array" ref="K761">IFERROR(INDEX(Grille_Tarifs_Modulable!$B$2:$B$204,MATCH(Tableau1[[#This Row],[Designation]]&amp;Tableau1[[#This Row],[CL]],Grille_Tarifs_Modulable!$C$2:$C$204&amp;Grille_Tarifs_Modulable!$F$2:$F$204,0)),0)</f>
        <v>4260310553382</v>
      </c>
      <c r="L7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61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61" s="1">
        <v>40</v>
      </c>
      <c r="O761" s="60">
        <f>Tableau1[[#This Row],[Prix_Unit_HT]]*Tableau1[[#This Row],[Qte_commande]]</f>
        <v>40</v>
      </c>
      <c r="P761" s="60">
        <f>Tableau1[[#This Row],[Prix_Unit_TTC]]*Tableau1[[#This Row],[Qte_commande]]</f>
        <v>42.199999999999996</v>
      </c>
      <c r="Q761" s="1">
        <v>28.57</v>
      </c>
      <c r="R7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762" spans="1:18" ht="14.65" customHeight="1" x14ac:dyDescent="0.2">
      <c r="A762" s="2">
        <v>43157</v>
      </c>
      <c r="B762" s="1" t="s">
        <v>407</v>
      </c>
      <c r="C762" s="1" t="s">
        <v>9</v>
      </c>
      <c r="F762" s="1" t="s">
        <v>1245</v>
      </c>
      <c r="G762" s="1" t="s">
        <v>11</v>
      </c>
      <c r="H762" s="1" t="s">
        <v>1186</v>
      </c>
      <c r="I762" s="1" t="s">
        <v>1272</v>
      </c>
      <c r="J762" s="59">
        <v>70</v>
      </c>
      <c r="K762" s="85">
        <f t="array" ref="K762">IFERROR(INDEX(Grille_Tarifs_Modulable!$B$2:$B$204,MATCH(Tableau1[[#This Row],[Designation]]&amp;Tableau1[[#This Row],[CL]],Grille_Tarifs_Modulable!$C$2:$C$204&amp;Grille_Tarifs_Modulable!$F$2:$F$204,0)),0)</f>
        <v>3257150101904</v>
      </c>
      <c r="L7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62" s="1">
        <v>6</v>
      </c>
      <c r="O762" s="60">
        <f>Tableau1[[#This Row],[Prix_Unit_HT]]*Tableau1[[#This Row],[Qte_commande]]</f>
        <v>98.078897999999995</v>
      </c>
      <c r="P762" s="60">
        <f>Tableau1[[#This Row],[Prix_Unit_TTC]]*Tableau1[[#This Row],[Qte_commande]]</f>
        <v>117.69467760000001</v>
      </c>
      <c r="Q762" s="1">
        <v>6</v>
      </c>
      <c r="R7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3" spans="1:18" ht="14.65" customHeight="1" x14ac:dyDescent="0.2">
      <c r="A763" s="2">
        <v>43157</v>
      </c>
      <c r="B763" s="1" t="s">
        <v>407</v>
      </c>
      <c r="C763" s="1" t="s">
        <v>9</v>
      </c>
      <c r="F763" s="1" t="s">
        <v>1245</v>
      </c>
      <c r="G763" s="1" t="s">
        <v>11</v>
      </c>
      <c r="H763" s="7" t="s">
        <v>1188</v>
      </c>
      <c r="I763" s="1" t="s">
        <v>1272</v>
      </c>
      <c r="J763" s="59">
        <v>70</v>
      </c>
      <c r="K763" s="85">
        <f t="array" ref="K763">IFERROR(INDEX(Grille_Tarifs_Modulable!$B$2:$B$204,MATCH(Tableau1[[#This Row],[Designation]]&amp;Tableau1[[#This Row],[CL]],Grille_Tarifs_Modulable!$C$2:$C$204&amp;Grille_Tarifs_Modulable!$F$2:$F$204,0)),0)</f>
        <v>3257150100228</v>
      </c>
      <c r="L7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6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63" s="1">
        <v>6</v>
      </c>
      <c r="O763" s="60">
        <f>Tableau1[[#This Row],[Prix_Unit_HT]]*Tableau1[[#This Row],[Qte_commande]]</f>
        <v>119.99186399999999</v>
      </c>
      <c r="P763" s="60">
        <f>Tableau1[[#This Row],[Prix_Unit_TTC]]*Tableau1[[#This Row],[Qte_commande]]</f>
        <v>143.99023679999999</v>
      </c>
      <c r="Q763" s="1">
        <v>6</v>
      </c>
      <c r="R7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4" spans="1:18" ht="14.65" customHeight="1" x14ac:dyDescent="0.2">
      <c r="A764" s="2">
        <v>43157</v>
      </c>
      <c r="B764" s="1" t="s">
        <v>407</v>
      </c>
      <c r="C764" s="1" t="s">
        <v>9</v>
      </c>
      <c r="F764" s="1" t="s">
        <v>1245</v>
      </c>
      <c r="G764" s="1" t="s">
        <v>11</v>
      </c>
      <c r="H764" s="1" t="s">
        <v>1187</v>
      </c>
      <c r="I764" s="1" t="s">
        <v>1272</v>
      </c>
      <c r="J764" s="59">
        <v>70</v>
      </c>
      <c r="K764" s="85">
        <f t="array" ref="K764">IFERROR(INDEX(Grille_Tarifs_Modulable!$B$2:$B$204,MATCH(Tableau1[[#This Row],[Designation]]&amp;Tableau1[[#This Row],[CL]],Grille_Tarifs_Modulable!$C$2:$C$204&amp;Grille_Tarifs_Modulable!$F$2:$F$204,0)),0)</f>
        <v>3257150102017</v>
      </c>
      <c r="L7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64" s="1">
        <v>6</v>
      </c>
      <c r="O764" s="60">
        <f>Tableau1[[#This Row],[Prix_Unit_HT]]*Tableau1[[#This Row],[Qte_commande]]</f>
        <v>88.165931999999998</v>
      </c>
      <c r="P764" s="60">
        <f>Tableau1[[#This Row],[Prix_Unit_TTC]]*Tableau1[[#This Row],[Qte_commande]]</f>
        <v>105.7991184</v>
      </c>
      <c r="Q764" s="1">
        <v>6</v>
      </c>
      <c r="R7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65" spans="1:18" ht="14.65" customHeight="1" x14ac:dyDescent="0.2">
      <c r="A765" s="2">
        <v>43157</v>
      </c>
      <c r="B765" s="1" t="s">
        <v>523</v>
      </c>
      <c r="C765" s="1" t="s">
        <v>349</v>
      </c>
      <c r="F765" s="1" t="s">
        <v>1162</v>
      </c>
      <c r="G765" s="1" t="s">
        <v>30</v>
      </c>
      <c r="H765" s="1" t="s">
        <v>1214</v>
      </c>
      <c r="I765" s="1" t="s">
        <v>1272</v>
      </c>
      <c r="J765" s="59">
        <v>100</v>
      </c>
      <c r="K765" s="85">
        <f t="array" ref="K765">IFERROR(INDEX(Grille_Tarifs_Modulable!$B$2:$B$204,MATCH(Tableau1[[#This Row],[Designation]]&amp;Tableau1[[#This Row],[CL]],Grille_Tarifs_Modulable!$C$2:$C$204&amp;Grille_Tarifs_Modulable!$F$2:$F$204,0)),0)</f>
        <v>0</v>
      </c>
      <c r="L7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65" s="60">
        <f>IF(Tableau1[[#This Row],[Prix_Unit_HT]]=0,0,Tableau1[[#This Row],[Prix_Unit_HT]]+(Tableau1[[#This Row],[Prix_Unit_HT]]*VLOOKUP(Tableau1[[#This Row],[EAN]],Grille_Tarifs_Modulable!$B$10:$Q$204,16,FALSE)))</f>
        <v>0</v>
      </c>
      <c r="N765" s="1">
        <v>6</v>
      </c>
      <c r="O765" s="60">
        <f>Tableau1[[#This Row],[Prix_Unit_HT]]*Tableau1[[#This Row],[Qte_commande]]</f>
        <v>0</v>
      </c>
      <c r="P765" s="60">
        <f>Tableau1[[#This Row],[Prix_Unit_TTC]]*Tableau1[[#This Row],[Qte_commande]]</f>
        <v>0</v>
      </c>
      <c r="Q765" s="1">
        <v>8.57</v>
      </c>
      <c r="R7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766" spans="1:18" ht="14.65" customHeight="1" x14ac:dyDescent="0.2">
      <c r="A766" s="2">
        <v>43157</v>
      </c>
      <c r="B766" s="1" t="s">
        <v>407</v>
      </c>
      <c r="C766" s="1" t="s">
        <v>9</v>
      </c>
      <c r="F766" s="1" t="s">
        <v>1245</v>
      </c>
      <c r="G766" s="1" t="s">
        <v>11</v>
      </c>
      <c r="H766" s="1" t="s">
        <v>1293</v>
      </c>
      <c r="I766" s="1" t="s">
        <v>1273</v>
      </c>
      <c r="J766" s="59">
        <v>20</v>
      </c>
      <c r="K766" s="85">
        <f t="array" ref="K766">IFERROR(INDEX(Grille_Tarifs_Modulable!$B$2:$B$204,MATCH(Tableau1[[#This Row],[Designation]]&amp;Tableau1[[#This Row],[CL]],Grille_Tarifs_Modulable!$C$2:$C$204&amp;Grille_Tarifs_Modulable!$F$2:$F$204,0)),0)</f>
        <v>4260310553849</v>
      </c>
      <c r="L7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6" s="1">
        <v>48</v>
      </c>
      <c r="O766" s="60">
        <f>Tableau1[[#This Row],[Prix_Unit_HT]]*Tableau1[[#This Row],[Qte_commande]]</f>
        <v>38.880000000000003</v>
      </c>
      <c r="P766" s="60">
        <f>Tableau1[[#This Row],[Prix_Unit_TTC]]*Tableau1[[#This Row],[Qte_commande]]</f>
        <v>41.0184</v>
      </c>
      <c r="Q766" s="1">
        <v>13.71</v>
      </c>
      <c r="R7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67" spans="1:18" ht="14.65" customHeight="1" x14ac:dyDescent="0.2">
      <c r="A767" s="2">
        <v>43157</v>
      </c>
      <c r="B767" s="1" t="s">
        <v>407</v>
      </c>
      <c r="C767" s="1" t="s">
        <v>9</v>
      </c>
      <c r="F767" s="1" t="s">
        <v>1245</v>
      </c>
      <c r="G767" s="1" t="s">
        <v>11</v>
      </c>
      <c r="H767" s="1" t="s">
        <v>1288</v>
      </c>
      <c r="I767" s="1" t="s">
        <v>1273</v>
      </c>
      <c r="J767" s="59">
        <v>20</v>
      </c>
      <c r="K767" s="85">
        <f t="array" ref="K767">IFERROR(INDEX(Grille_Tarifs_Modulable!$B$2:$B$204,MATCH(Tableau1[[#This Row],[Designation]]&amp;Tableau1[[#This Row],[CL]],Grille_Tarifs_Modulable!$C$2:$C$204&amp;Grille_Tarifs_Modulable!$F$2:$F$204,0)),0)</f>
        <v>4260310553818</v>
      </c>
      <c r="L7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7" s="1">
        <v>48</v>
      </c>
      <c r="O767" s="60">
        <f>Tableau1[[#This Row],[Prix_Unit_HT]]*Tableau1[[#This Row],[Qte_commande]]</f>
        <v>38.880000000000003</v>
      </c>
      <c r="P767" s="60">
        <f>Tableau1[[#This Row],[Prix_Unit_TTC]]*Tableau1[[#This Row],[Qte_commande]]</f>
        <v>41.0184</v>
      </c>
      <c r="Q767" s="1">
        <v>13.71</v>
      </c>
      <c r="R7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68" spans="1:18" ht="14.65" customHeight="1" x14ac:dyDescent="0.2">
      <c r="A768" s="2">
        <v>43159</v>
      </c>
      <c r="B768" s="1" t="s">
        <v>408</v>
      </c>
      <c r="C768" s="1" t="s">
        <v>70</v>
      </c>
      <c r="F768" s="1" t="s">
        <v>1245</v>
      </c>
      <c r="G768" s="1" t="s">
        <v>20</v>
      </c>
      <c r="H768" s="1" t="s">
        <v>1174</v>
      </c>
      <c r="I768" s="1" t="s">
        <v>1272</v>
      </c>
      <c r="J768" s="59">
        <v>175</v>
      </c>
      <c r="K768" s="85">
        <f t="array" ref="K768">IFERROR(INDEX(Grille_Tarifs_Modulable!$B$2:$B$204,MATCH(Tableau1[[#This Row],[Designation]]&amp;Tableau1[[#This Row],[CL]],Grille_Tarifs_Modulable!$C$2:$C$204&amp;Grille_Tarifs_Modulable!$F$2:$F$204,0)),0)</f>
        <v>4067700013835</v>
      </c>
      <c r="L7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8" s="1">
        <v>12</v>
      </c>
      <c r="O768" s="60">
        <f>Tableau1[[#This Row],[Prix_Unit_HT]]*Tableau1[[#This Row],[Qte_commande]]</f>
        <v>346.99690500000003</v>
      </c>
      <c r="P768" s="60">
        <f>Tableau1[[#This Row],[Prix_Unit_TTC]]*Tableau1[[#This Row],[Qte_commande]]</f>
        <v>416.39628600000003</v>
      </c>
      <c r="Q768" s="1">
        <v>30</v>
      </c>
      <c r="R7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769" spans="1:18" ht="14.65" customHeight="1" x14ac:dyDescent="0.2">
      <c r="A769" s="2">
        <v>43159</v>
      </c>
      <c r="B769" s="1" t="s">
        <v>408</v>
      </c>
      <c r="C769" s="1" t="s">
        <v>70</v>
      </c>
      <c r="F769" s="1" t="s">
        <v>1245</v>
      </c>
      <c r="G769" s="1" t="s">
        <v>20</v>
      </c>
      <c r="H769" s="1" t="s">
        <v>1186</v>
      </c>
      <c r="I769" s="1" t="s">
        <v>1272</v>
      </c>
      <c r="J769" s="59">
        <v>70</v>
      </c>
      <c r="K769" s="85">
        <f t="array" ref="K769">IFERROR(INDEX(Grille_Tarifs_Modulable!$B$2:$B$204,MATCH(Tableau1[[#This Row],[Designation]]&amp;Tableau1[[#This Row],[CL]],Grille_Tarifs_Modulable!$C$2:$C$204&amp;Grille_Tarifs_Modulable!$F$2:$F$204,0)),0)</f>
        <v>3257150101904</v>
      </c>
      <c r="L7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69" s="1">
        <v>6</v>
      </c>
      <c r="O769" s="60">
        <f>Tableau1[[#This Row],[Prix_Unit_HT]]*Tableau1[[#This Row],[Qte_commande]]</f>
        <v>98.078897999999995</v>
      </c>
      <c r="P769" s="60">
        <f>Tableau1[[#This Row],[Prix_Unit_TTC]]*Tableau1[[#This Row],[Qte_commande]]</f>
        <v>117.69467760000001</v>
      </c>
      <c r="Q769" s="1">
        <v>6</v>
      </c>
      <c r="R7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0" spans="1:18" ht="14.65" customHeight="1" x14ac:dyDescent="0.2">
      <c r="A770" s="2">
        <v>43159</v>
      </c>
      <c r="B770" s="1" t="s">
        <v>408</v>
      </c>
      <c r="C770" s="1" t="s">
        <v>70</v>
      </c>
      <c r="F770" s="1" t="s">
        <v>1245</v>
      </c>
      <c r="G770" s="1" t="s">
        <v>20</v>
      </c>
      <c r="H770" s="7" t="s">
        <v>1188</v>
      </c>
      <c r="I770" s="1" t="s">
        <v>1272</v>
      </c>
      <c r="J770" s="59">
        <v>70</v>
      </c>
      <c r="K770" s="85">
        <f t="array" ref="K770">IFERROR(INDEX(Grille_Tarifs_Modulable!$B$2:$B$204,MATCH(Tableau1[[#This Row],[Designation]]&amp;Tableau1[[#This Row],[CL]],Grille_Tarifs_Modulable!$C$2:$C$204&amp;Grille_Tarifs_Modulable!$F$2:$F$204,0)),0)</f>
        <v>3257150100228</v>
      </c>
      <c r="L7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7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70" s="1">
        <v>6</v>
      </c>
      <c r="O770" s="60">
        <f>Tableau1[[#This Row],[Prix_Unit_HT]]*Tableau1[[#This Row],[Qte_commande]]</f>
        <v>119.99186399999999</v>
      </c>
      <c r="P770" s="60">
        <f>Tableau1[[#This Row],[Prix_Unit_TTC]]*Tableau1[[#This Row],[Qte_commande]]</f>
        <v>143.99023679999999</v>
      </c>
      <c r="Q770" s="1">
        <v>6</v>
      </c>
      <c r="R7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1" spans="1:18" ht="14.65" customHeight="1" x14ac:dyDescent="0.2">
      <c r="A771" s="2">
        <v>43159</v>
      </c>
      <c r="B771" s="1" t="s">
        <v>408</v>
      </c>
      <c r="C771" s="1" t="s">
        <v>70</v>
      </c>
      <c r="F771" s="1" t="s">
        <v>1245</v>
      </c>
      <c r="G771" s="1" t="s">
        <v>20</v>
      </c>
      <c r="H771" s="1" t="s">
        <v>1187</v>
      </c>
      <c r="I771" s="1" t="s">
        <v>1272</v>
      </c>
      <c r="J771" s="59">
        <v>70</v>
      </c>
      <c r="K771" s="85">
        <f t="array" ref="K771">IFERROR(INDEX(Grille_Tarifs_Modulable!$B$2:$B$204,MATCH(Tableau1[[#This Row],[Designation]]&amp;Tableau1[[#This Row],[CL]],Grille_Tarifs_Modulable!$C$2:$C$204&amp;Grille_Tarifs_Modulable!$F$2:$F$204,0)),0)</f>
        <v>3257150102017</v>
      </c>
      <c r="L7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71" s="1">
        <v>6</v>
      </c>
      <c r="O771" s="60">
        <f>Tableau1[[#This Row],[Prix_Unit_HT]]*Tableau1[[#This Row],[Qte_commande]]</f>
        <v>88.165931999999998</v>
      </c>
      <c r="P771" s="60">
        <f>Tableau1[[#This Row],[Prix_Unit_TTC]]*Tableau1[[#This Row],[Qte_commande]]</f>
        <v>105.7991184</v>
      </c>
      <c r="Q771" s="1">
        <v>6</v>
      </c>
      <c r="R7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2" spans="1:18" ht="14.65" customHeight="1" x14ac:dyDescent="0.2">
      <c r="A772" s="2">
        <v>43159</v>
      </c>
      <c r="B772" s="1" t="s">
        <v>408</v>
      </c>
      <c r="C772" s="1" t="s">
        <v>70</v>
      </c>
      <c r="F772" s="1" t="s">
        <v>1162</v>
      </c>
      <c r="G772" s="1" t="s">
        <v>20</v>
      </c>
      <c r="H772" s="1" t="s">
        <v>1214</v>
      </c>
      <c r="I772" s="1" t="s">
        <v>1272</v>
      </c>
      <c r="J772" s="59">
        <v>100</v>
      </c>
      <c r="K772" s="85">
        <f t="array" ref="K772">IFERROR(INDEX(Grille_Tarifs_Modulable!$B$2:$B$204,MATCH(Tableau1[[#This Row],[Designation]]&amp;Tableau1[[#This Row],[CL]],Grille_Tarifs_Modulable!$C$2:$C$204&amp;Grille_Tarifs_Modulable!$F$2:$F$204,0)),0)</f>
        <v>0</v>
      </c>
      <c r="L7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72" s="60">
        <f>IF(Tableau1[[#This Row],[Prix_Unit_HT]]=0,0,Tableau1[[#This Row],[Prix_Unit_HT]]+(Tableau1[[#This Row],[Prix_Unit_HT]]*VLOOKUP(Tableau1[[#This Row],[EAN]],Grille_Tarifs_Modulable!$B$10:$Q$204,16,FALSE)))</f>
        <v>0</v>
      </c>
      <c r="N772" s="1">
        <v>36</v>
      </c>
      <c r="O772" s="60">
        <f>Tableau1[[#This Row],[Prix_Unit_HT]]*Tableau1[[#This Row],[Qte_commande]]</f>
        <v>0</v>
      </c>
      <c r="P772" s="60">
        <f>Tableau1[[#This Row],[Prix_Unit_TTC]]*Tableau1[[#This Row],[Qte_commande]]</f>
        <v>0</v>
      </c>
      <c r="Q772" s="1">
        <v>51.43</v>
      </c>
      <c r="R7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773" spans="1:18" ht="14.65" customHeight="1" x14ac:dyDescent="0.2">
      <c r="A773" s="2">
        <v>43160</v>
      </c>
      <c r="B773" s="1" t="s">
        <v>678</v>
      </c>
      <c r="C773" s="1" t="s">
        <v>225</v>
      </c>
      <c r="F773" s="1" t="s">
        <v>1245</v>
      </c>
      <c r="G773" s="1" t="s">
        <v>227</v>
      </c>
      <c r="H773" s="1" t="s">
        <v>1174</v>
      </c>
      <c r="I773" s="1" t="s">
        <v>1272</v>
      </c>
      <c r="J773" s="59">
        <v>70</v>
      </c>
      <c r="K773" s="85">
        <f t="array" ref="K773">IFERROR(INDEX(Grille_Tarifs_Modulable!$B$2:$B$204,MATCH(Tableau1[[#This Row],[Designation]]&amp;Tableau1[[#This Row],[CL]],Grille_Tarifs_Modulable!$C$2:$C$204&amp;Grille_Tarifs_Modulable!$F$2:$F$204,0)),0)</f>
        <v>4067700013859</v>
      </c>
      <c r="L7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73" s="1">
        <v>150</v>
      </c>
      <c r="O773" s="60">
        <f>Tableau1[[#This Row],[Prix_Unit_HT]]*Tableau1[[#This Row],[Qte_commande]]</f>
        <v>1879.8845249999997</v>
      </c>
      <c r="P773" s="60">
        <f>Tableau1[[#This Row],[Prix_Unit_TTC]]*Tableau1[[#This Row],[Qte_commande]]</f>
        <v>2255.8614299999999</v>
      </c>
      <c r="Q773" s="1">
        <v>150</v>
      </c>
      <c r="R7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74" spans="1:18" ht="14.65" customHeight="1" x14ac:dyDescent="0.2">
      <c r="A774" s="2">
        <v>43166</v>
      </c>
      <c r="B774" s="1" t="s">
        <v>455</v>
      </c>
      <c r="C774" s="1" t="s">
        <v>456</v>
      </c>
      <c r="F774" s="1" t="s">
        <v>1162</v>
      </c>
      <c r="G774" s="1" t="s">
        <v>20</v>
      </c>
      <c r="H774" s="1" t="s">
        <v>1174</v>
      </c>
      <c r="I774" s="1" t="s">
        <v>1272</v>
      </c>
      <c r="J774" s="59">
        <v>175</v>
      </c>
      <c r="K774" s="85">
        <f t="array" ref="K774">IFERROR(INDEX(Grille_Tarifs_Modulable!$B$2:$B$204,MATCH(Tableau1[[#This Row],[Designation]]&amp;Tableau1[[#This Row],[CL]],Grille_Tarifs_Modulable!$C$2:$C$204&amp;Grille_Tarifs_Modulable!$F$2:$F$204,0)),0)</f>
        <v>4067700013835</v>
      </c>
      <c r="L7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7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74" s="1">
        <v>60</v>
      </c>
      <c r="O774" s="60">
        <f>Tableau1[[#This Row],[Prix_Unit_HT]]*Tableau1[[#This Row],[Qte_commande]]</f>
        <v>1935.9845249999998</v>
      </c>
      <c r="P774" s="60">
        <f>Tableau1[[#This Row],[Prix_Unit_TTC]]*Tableau1[[#This Row],[Qte_commande]]</f>
        <v>2323.1814300000001</v>
      </c>
      <c r="Q774" s="1">
        <v>150</v>
      </c>
      <c r="R7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75" spans="1:18" ht="14.65" customHeight="1" x14ac:dyDescent="0.2">
      <c r="A775" s="2">
        <v>43166</v>
      </c>
      <c r="B775" s="1" t="s">
        <v>455</v>
      </c>
      <c r="C775" s="1" t="s">
        <v>456</v>
      </c>
      <c r="F775" s="1" t="s">
        <v>1245</v>
      </c>
      <c r="G775" s="1" t="s">
        <v>20</v>
      </c>
      <c r="H775" s="1" t="s">
        <v>1186</v>
      </c>
      <c r="I775" s="1" t="s">
        <v>1272</v>
      </c>
      <c r="J775" s="59">
        <v>70</v>
      </c>
      <c r="K775" s="85">
        <f t="array" ref="K775">IFERROR(INDEX(Grille_Tarifs_Modulable!$B$2:$B$204,MATCH(Tableau1[[#This Row],[Designation]]&amp;Tableau1[[#This Row],[CL]],Grille_Tarifs_Modulable!$C$2:$C$204&amp;Grille_Tarifs_Modulable!$F$2:$F$204,0)),0)</f>
        <v>3257150101904</v>
      </c>
      <c r="L7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7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75" s="1">
        <v>6</v>
      </c>
      <c r="O775" s="60">
        <f>Tableau1[[#This Row],[Prix_Unit_HT]]*Tableau1[[#This Row],[Qte_commande]]</f>
        <v>98.078897999999995</v>
      </c>
      <c r="P775" s="60">
        <f>Tableau1[[#This Row],[Prix_Unit_TTC]]*Tableau1[[#This Row],[Qte_commande]]</f>
        <v>117.69467760000001</v>
      </c>
      <c r="Q775" s="1">
        <v>6</v>
      </c>
      <c r="R7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6" spans="1:18" ht="14.65" customHeight="1" x14ac:dyDescent="0.2">
      <c r="A776" s="2">
        <v>43166</v>
      </c>
      <c r="B776" s="1" t="s">
        <v>455</v>
      </c>
      <c r="C776" s="1" t="s">
        <v>456</v>
      </c>
      <c r="F776" s="1" t="s">
        <v>1245</v>
      </c>
      <c r="G776" s="1" t="s">
        <v>20</v>
      </c>
      <c r="H776" s="1" t="s">
        <v>1187</v>
      </c>
      <c r="I776" s="1" t="s">
        <v>1272</v>
      </c>
      <c r="J776" s="59">
        <v>70</v>
      </c>
      <c r="K776" s="85">
        <f t="array" ref="K776">IFERROR(INDEX(Grille_Tarifs_Modulable!$B$2:$B$204,MATCH(Tableau1[[#This Row],[Designation]]&amp;Tableau1[[#This Row],[CL]],Grille_Tarifs_Modulable!$C$2:$C$204&amp;Grille_Tarifs_Modulable!$F$2:$F$204,0)),0)</f>
        <v>3257150102017</v>
      </c>
      <c r="L7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76" s="1">
        <v>6</v>
      </c>
      <c r="O776" s="60">
        <f>Tableau1[[#This Row],[Prix_Unit_HT]]*Tableau1[[#This Row],[Qte_commande]]</f>
        <v>88.165931999999998</v>
      </c>
      <c r="P776" s="60">
        <f>Tableau1[[#This Row],[Prix_Unit_TTC]]*Tableau1[[#This Row],[Qte_commande]]</f>
        <v>105.7991184</v>
      </c>
      <c r="Q776" s="1">
        <v>6</v>
      </c>
      <c r="R7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7" spans="1:18" ht="14.65" customHeight="1" x14ac:dyDescent="0.2">
      <c r="A777" s="2">
        <v>43166</v>
      </c>
      <c r="B777" s="1" t="s">
        <v>455</v>
      </c>
      <c r="C777" s="1" t="s">
        <v>456</v>
      </c>
      <c r="F777" s="1" t="s">
        <v>1245</v>
      </c>
      <c r="G777" s="1" t="s">
        <v>20</v>
      </c>
      <c r="H777" s="1" t="s">
        <v>1244</v>
      </c>
      <c r="I777" s="1" t="s">
        <v>1272</v>
      </c>
      <c r="J777" s="59">
        <v>100</v>
      </c>
      <c r="K777" s="85">
        <f t="array" ref="K777">IFERROR(INDEX(Grille_Tarifs_Modulable!$B$2:$B$204,MATCH(Tableau1[[#This Row],[Designation]]&amp;Tableau1[[#This Row],[CL]],Grille_Tarifs_Modulable!$C$2:$C$204&amp;Grille_Tarifs_Modulable!$F$2:$F$204,0)),0)</f>
        <v>8002095200039</v>
      </c>
      <c r="L7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777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777" s="1">
        <v>6</v>
      </c>
      <c r="O777" s="60">
        <f>Tableau1[[#This Row],[Prix_Unit_HT]]*Tableau1[[#This Row],[Qte_commande]]</f>
        <v>124.74552</v>
      </c>
      <c r="P777" s="60">
        <f>Tableau1[[#This Row],[Prix_Unit_TTC]]*Tableau1[[#This Row],[Qte_commande]]</f>
        <v>149.69462399999998</v>
      </c>
      <c r="Q777" s="1">
        <v>8.57</v>
      </c>
      <c r="R7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778" spans="1:18" ht="14.65" customHeight="1" x14ac:dyDescent="0.2">
      <c r="A778" s="2">
        <v>43171</v>
      </c>
      <c r="B778" s="1" t="s">
        <v>457</v>
      </c>
      <c r="C778" s="1" t="s">
        <v>458</v>
      </c>
      <c r="F778" s="1" t="s">
        <v>1162</v>
      </c>
      <c r="G778" s="1" t="s">
        <v>11</v>
      </c>
      <c r="H778" s="1" t="s">
        <v>1186</v>
      </c>
      <c r="I778" s="1" t="s">
        <v>1272</v>
      </c>
      <c r="J778" s="59">
        <v>70</v>
      </c>
      <c r="K778" s="85">
        <f t="array" ref="K778">IFERROR(INDEX(Grille_Tarifs_Modulable!$B$2:$B$204,MATCH(Tableau1[[#This Row],[Designation]]&amp;Tableau1[[#This Row],[CL]],Grille_Tarifs_Modulable!$C$2:$C$204&amp;Grille_Tarifs_Modulable!$F$2:$F$204,0)),0)</f>
        <v>3257150101904</v>
      </c>
      <c r="L7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78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78" s="1">
        <v>6</v>
      </c>
      <c r="O778" s="60">
        <f>Tableau1[[#This Row],[Prix_Unit_HT]]*Tableau1[[#This Row],[Qte_commande]]</f>
        <v>111.03889800000002</v>
      </c>
      <c r="P778" s="60">
        <f>Tableau1[[#This Row],[Prix_Unit_TTC]]*Tableau1[[#This Row],[Qte_commande]]</f>
        <v>133.2466776</v>
      </c>
      <c r="Q778" s="1">
        <v>6</v>
      </c>
      <c r="R7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79" spans="1:18" ht="14.65" customHeight="1" x14ac:dyDescent="0.2">
      <c r="A779" s="2">
        <v>43171</v>
      </c>
      <c r="B779" s="1" t="s">
        <v>457</v>
      </c>
      <c r="C779" s="1" t="s">
        <v>458</v>
      </c>
      <c r="F779" s="1" t="s">
        <v>1162</v>
      </c>
      <c r="G779" s="1" t="s">
        <v>11</v>
      </c>
      <c r="H779" s="1" t="s">
        <v>1187</v>
      </c>
      <c r="I779" s="1" t="s">
        <v>1272</v>
      </c>
      <c r="J779" s="59">
        <v>70</v>
      </c>
      <c r="K779" s="85">
        <f t="array" ref="K779">IFERROR(INDEX(Grille_Tarifs_Modulable!$B$2:$B$204,MATCH(Tableau1[[#This Row],[Designation]]&amp;Tableau1[[#This Row],[CL]],Grille_Tarifs_Modulable!$C$2:$C$204&amp;Grille_Tarifs_Modulable!$F$2:$F$204,0)),0)</f>
        <v>3257150102017</v>
      </c>
      <c r="L7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7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79" s="1">
        <v>6</v>
      </c>
      <c r="O779" s="60">
        <f>Tableau1[[#This Row],[Prix_Unit_HT]]*Tableau1[[#This Row],[Qte_commande]]</f>
        <v>101.12593200000001</v>
      </c>
      <c r="P779" s="60">
        <f>Tableau1[[#This Row],[Prix_Unit_TTC]]*Tableau1[[#This Row],[Qte_commande]]</f>
        <v>121.35111839999999</v>
      </c>
      <c r="Q779" s="1">
        <v>6</v>
      </c>
      <c r="R7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80" spans="1:18" ht="14.65" customHeight="1" x14ac:dyDescent="0.2">
      <c r="A780" s="2">
        <v>43178</v>
      </c>
      <c r="B780" s="1" t="s">
        <v>459</v>
      </c>
      <c r="C780" s="1" t="s">
        <v>139</v>
      </c>
      <c r="F780" s="1" t="s">
        <v>1245</v>
      </c>
      <c r="G780" s="1" t="s">
        <v>141</v>
      </c>
      <c r="H780" s="1" t="s">
        <v>1174</v>
      </c>
      <c r="I780" s="1" t="s">
        <v>1272</v>
      </c>
      <c r="J780" s="59">
        <v>175</v>
      </c>
      <c r="K780" s="85">
        <f t="array" ref="K780">IFERROR(INDEX(Grille_Tarifs_Modulable!$B$2:$B$204,MATCH(Tableau1[[#This Row],[Designation]]&amp;Tableau1[[#This Row],[CL]],Grille_Tarifs_Modulable!$C$2:$C$204&amp;Grille_Tarifs_Modulable!$F$2:$F$204,0)),0)</f>
        <v>4067700013835</v>
      </c>
      <c r="L7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8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80" s="1">
        <v>30</v>
      </c>
      <c r="O780" s="60">
        <f>Tableau1[[#This Row],[Prix_Unit_HT]]*Tableau1[[#This Row],[Qte_commande]]</f>
        <v>867.49226250000004</v>
      </c>
      <c r="P780" s="60">
        <f>Tableau1[[#This Row],[Prix_Unit_TTC]]*Tableau1[[#This Row],[Qte_commande]]</f>
        <v>1040.9907150000001</v>
      </c>
      <c r="Q780" s="1">
        <v>75</v>
      </c>
      <c r="R7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781" spans="1:18" ht="14.65" customHeight="1" x14ac:dyDescent="0.2">
      <c r="A781" s="2">
        <v>43178</v>
      </c>
      <c r="B781" s="1" t="s">
        <v>668</v>
      </c>
      <c r="C781" s="1" t="s">
        <v>64</v>
      </c>
      <c r="F781" s="1" t="s">
        <v>1245</v>
      </c>
      <c r="G781" s="1" t="s">
        <v>66</v>
      </c>
      <c r="H781" s="1" t="s">
        <v>1174</v>
      </c>
      <c r="I781" s="1" t="s">
        <v>1272</v>
      </c>
      <c r="J781" s="59">
        <v>70</v>
      </c>
      <c r="K781" s="85">
        <f t="array" ref="K781">IFERROR(INDEX(Grille_Tarifs_Modulable!$B$2:$B$204,MATCH(Tableau1[[#This Row],[Designation]]&amp;Tableau1[[#This Row],[CL]],Grille_Tarifs_Modulable!$C$2:$C$204&amp;Grille_Tarifs_Modulable!$F$2:$F$204,0)),0)</f>
        <v>4067700013859</v>
      </c>
      <c r="L7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1" s="1">
        <v>240</v>
      </c>
      <c r="O781" s="60">
        <f>Tableau1[[#This Row],[Prix_Unit_HT]]*Tableau1[[#This Row],[Qte_commande]]</f>
        <v>3007.8152399999994</v>
      </c>
      <c r="P781" s="60">
        <f>Tableau1[[#This Row],[Prix_Unit_TTC]]*Tableau1[[#This Row],[Qte_commande]]</f>
        <v>3609.3782879999994</v>
      </c>
      <c r="Q781" s="1">
        <v>240</v>
      </c>
      <c r="R7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782" spans="1:18" ht="14.65" customHeight="1" x14ac:dyDescent="0.2">
      <c r="A782" s="2">
        <v>43178</v>
      </c>
      <c r="B782" s="1" t="s">
        <v>668</v>
      </c>
      <c r="C782" s="1" t="s">
        <v>64</v>
      </c>
      <c r="F782" s="1" t="s">
        <v>1245</v>
      </c>
      <c r="G782" s="1" t="s">
        <v>66</v>
      </c>
      <c r="H782" s="1" t="s">
        <v>1295</v>
      </c>
      <c r="I782" s="1" t="s">
        <v>1273</v>
      </c>
      <c r="J782" s="59">
        <v>50</v>
      </c>
      <c r="K782" s="85">
        <f t="array" ref="K782">IFERROR(INDEX(Grille_Tarifs_Modulable!$B$2:$B$204,MATCH(Tableau1[[#This Row],[Designation]]&amp;Tableau1[[#This Row],[CL]],Grille_Tarifs_Modulable!$C$2:$C$204&amp;Grille_Tarifs_Modulable!$F$2:$F$204,0)),0)</f>
        <v>4260310553382</v>
      </c>
      <c r="L7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2" s="1">
        <v>100</v>
      </c>
      <c r="O782" s="60">
        <f>Tableau1[[#This Row],[Prix_Unit_HT]]*Tableau1[[#This Row],[Qte_commande]]</f>
        <v>100</v>
      </c>
      <c r="P782" s="60">
        <f>Tableau1[[#This Row],[Prix_Unit_TTC]]*Tableau1[[#This Row],[Qte_commande]]</f>
        <v>105.5</v>
      </c>
      <c r="Q782" s="1">
        <v>71.430000000000007</v>
      </c>
      <c r="R7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783" spans="1:18" ht="14.65" customHeight="1" x14ac:dyDescent="0.2">
      <c r="A783" s="2">
        <v>43178</v>
      </c>
      <c r="B783" s="1" t="s">
        <v>459</v>
      </c>
      <c r="C783" s="1" t="s">
        <v>139</v>
      </c>
      <c r="F783" s="1" t="s">
        <v>1245</v>
      </c>
      <c r="G783" s="1" t="s">
        <v>141</v>
      </c>
      <c r="H783" s="1" t="s">
        <v>1186</v>
      </c>
      <c r="I783" s="1" t="s">
        <v>1272</v>
      </c>
      <c r="J783" s="59">
        <v>70</v>
      </c>
      <c r="K783" s="85">
        <f t="array" ref="K783">IFERROR(INDEX(Grille_Tarifs_Modulable!$B$2:$B$204,MATCH(Tableau1[[#This Row],[Designation]]&amp;Tableau1[[#This Row],[CL]],Grille_Tarifs_Modulable!$C$2:$C$204&amp;Grille_Tarifs_Modulable!$F$2:$F$204,0)),0)</f>
        <v>3257150101904</v>
      </c>
      <c r="L7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8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83" s="1">
        <v>6</v>
      </c>
      <c r="O783" s="60">
        <f>Tableau1[[#This Row],[Prix_Unit_HT]]*Tableau1[[#This Row],[Qte_commande]]</f>
        <v>98.078897999999995</v>
      </c>
      <c r="P783" s="60">
        <f>Tableau1[[#This Row],[Prix_Unit_TTC]]*Tableau1[[#This Row],[Qte_commande]]</f>
        <v>117.69467760000001</v>
      </c>
      <c r="Q783" s="1">
        <v>6</v>
      </c>
      <c r="R7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84" spans="1:18" ht="14.65" customHeight="1" x14ac:dyDescent="0.2">
      <c r="A784" s="2">
        <v>43178</v>
      </c>
      <c r="B784" s="1" t="s">
        <v>459</v>
      </c>
      <c r="C784" s="1" t="s">
        <v>139</v>
      </c>
      <c r="F784" s="1" t="s">
        <v>1245</v>
      </c>
      <c r="G784" s="1" t="s">
        <v>141</v>
      </c>
      <c r="H784" s="1" t="s">
        <v>1187</v>
      </c>
      <c r="I784" s="1" t="s">
        <v>1272</v>
      </c>
      <c r="J784" s="59">
        <v>70</v>
      </c>
      <c r="K784" s="85">
        <f t="array" ref="K784">IFERROR(INDEX(Grille_Tarifs_Modulable!$B$2:$B$204,MATCH(Tableau1[[#This Row],[Designation]]&amp;Tableau1[[#This Row],[CL]],Grille_Tarifs_Modulable!$C$2:$C$204&amp;Grille_Tarifs_Modulable!$F$2:$F$204,0)),0)</f>
        <v>3257150102017</v>
      </c>
      <c r="L7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8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84" s="1">
        <v>6</v>
      </c>
      <c r="O784" s="60">
        <f>Tableau1[[#This Row],[Prix_Unit_HT]]*Tableau1[[#This Row],[Qte_commande]]</f>
        <v>88.165931999999998</v>
      </c>
      <c r="P784" s="60">
        <f>Tableau1[[#This Row],[Prix_Unit_TTC]]*Tableau1[[#This Row],[Qte_commande]]</f>
        <v>105.7991184</v>
      </c>
      <c r="Q784" s="1">
        <v>6</v>
      </c>
      <c r="R7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85" spans="1:18" ht="14.65" customHeight="1" x14ac:dyDescent="0.2">
      <c r="A785" s="2">
        <v>43179</v>
      </c>
      <c r="B785" s="1" t="s">
        <v>679</v>
      </c>
      <c r="C785" s="1" t="s">
        <v>225</v>
      </c>
      <c r="F785" s="1" t="s">
        <v>1245</v>
      </c>
      <c r="G785" s="1" t="s">
        <v>227</v>
      </c>
      <c r="H785" s="1" t="s">
        <v>1174</v>
      </c>
      <c r="I785" s="1" t="s">
        <v>1272</v>
      </c>
      <c r="J785" s="59">
        <v>70</v>
      </c>
      <c r="K785" s="85">
        <f t="array" ref="K785">IFERROR(INDEX(Grille_Tarifs_Modulable!$B$2:$B$204,MATCH(Tableau1[[#This Row],[Designation]]&amp;Tableau1[[#This Row],[CL]],Grille_Tarifs_Modulable!$C$2:$C$204&amp;Grille_Tarifs_Modulable!$F$2:$F$204,0)),0)</f>
        <v>4067700013859</v>
      </c>
      <c r="L7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5" s="1">
        <v>150</v>
      </c>
      <c r="O785" s="60">
        <f>Tableau1[[#This Row],[Prix_Unit_HT]]*Tableau1[[#This Row],[Qte_commande]]</f>
        <v>1879.8845249999997</v>
      </c>
      <c r="P785" s="60">
        <f>Tableau1[[#This Row],[Prix_Unit_TTC]]*Tableau1[[#This Row],[Qte_commande]]</f>
        <v>2255.8614299999999</v>
      </c>
      <c r="Q785" s="1">
        <v>150</v>
      </c>
      <c r="R7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86" spans="1:18" ht="14.65" customHeight="1" x14ac:dyDescent="0.2">
      <c r="A786" s="2">
        <v>43180</v>
      </c>
      <c r="B786" s="1" t="s">
        <v>659</v>
      </c>
      <c r="C786" s="1" t="s">
        <v>61</v>
      </c>
      <c r="F786" s="1" t="s">
        <v>1245</v>
      </c>
      <c r="G786" s="1" t="s">
        <v>63</v>
      </c>
      <c r="H786" s="7" t="s">
        <v>1291</v>
      </c>
      <c r="I786" s="7" t="s">
        <v>1273</v>
      </c>
      <c r="J786" s="59">
        <v>20</v>
      </c>
      <c r="K786" s="85">
        <f t="array" ref="K786">IFERROR(INDEX(Grille_Tarifs_Modulable!$B$2:$B$204,MATCH(Tableau1[[#This Row],[Designation]]&amp;Tableau1[[#This Row],[CL]],Grille_Tarifs_Modulable!$C$2:$C$204&amp;Grille_Tarifs_Modulable!$F$2:$F$204,0)),0)</f>
        <v>4260310550305</v>
      </c>
      <c r="L7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6" s="1">
        <v>48</v>
      </c>
      <c r="O786" s="60">
        <f>Tableau1[[#This Row],[Prix_Unit_HT]]*Tableau1[[#This Row],[Qte_commande]]</f>
        <v>38.880000000000003</v>
      </c>
      <c r="P786" s="60">
        <f>Tableau1[[#This Row],[Prix_Unit_TTC]]*Tableau1[[#This Row],[Qte_commande]]</f>
        <v>41.0184</v>
      </c>
      <c r="Q786" s="1">
        <v>13.71</v>
      </c>
      <c r="R7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87" spans="1:18" ht="14.65" customHeight="1" x14ac:dyDescent="0.2">
      <c r="A787" s="2">
        <v>43180</v>
      </c>
      <c r="B787" s="1" t="s">
        <v>659</v>
      </c>
      <c r="C787" s="1" t="s">
        <v>61</v>
      </c>
      <c r="F787" s="1" t="s">
        <v>1245</v>
      </c>
      <c r="G787" s="1" t="s">
        <v>63</v>
      </c>
      <c r="H787" s="1" t="s">
        <v>1289</v>
      </c>
      <c r="I787" s="1" t="s">
        <v>1273</v>
      </c>
      <c r="J787" s="59">
        <v>20</v>
      </c>
      <c r="K787" s="85">
        <f t="array" ref="K787">IFERROR(INDEX(Grille_Tarifs_Modulable!$B$2:$B$204,MATCH(Tableau1[[#This Row],[Designation]]&amp;Tableau1[[#This Row],[CL]],Grille_Tarifs_Modulable!$C$2:$C$204&amp;Grille_Tarifs_Modulable!$F$2:$F$204,0)),0)</f>
        <v>4260310553832</v>
      </c>
      <c r="L7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7" s="1">
        <v>48</v>
      </c>
      <c r="O787" s="60">
        <f>Tableau1[[#This Row],[Prix_Unit_HT]]*Tableau1[[#This Row],[Qte_commande]]</f>
        <v>38.880000000000003</v>
      </c>
      <c r="P787" s="60">
        <f>Tableau1[[#This Row],[Prix_Unit_TTC]]*Tableau1[[#This Row],[Qte_commande]]</f>
        <v>41.0184</v>
      </c>
      <c r="Q787" s="1">
        <v>13.71</v>
      </c>
      <c r="R7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788" spans="1:18" ht="14.65" customHeight="1" x14ac:dyDescent="0.2">
      <c r="A788" s="2">
        <v>43180</v>
      </c>
      <c r="B788" s="1" t="s">
        <v>659</v>
      </c>
      <c r="C788" s="1" t="s">
        <v>61</v>
      </c>
      <c r="F788" s="1" t="s">
        <v>1245</v>
      </c>
      <c r="G788" s="1" t="s">
        <v>63</v>
      </c>
      <c r="H788" s="1" t="s">
        <v>1211</v>
      </c>
      <c r="I788" s="1" t="s">
        <v>1272</v>
      </c>
      <c r="J788" s="59">
        <v>70</v>
      </c>
      <c r="K788" s="85">
        <f t="array" ref="K788">IFERROR(INDEX(Grille_Tarifs_Modulable!$B$2:$B$204,MATCH(Tableau1[[#This Row],[Designation]]&amp;Tableau1[[#This Row],[CL]],Grille_Tarifs_Modulable!$C$2:$C$204&amp;Grille_Tarifs_Modulable!$F$2:$F$204,0)),0)</f>
        <v>8017450002104</v>
      </c>
      <c r="L7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78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788" s="1">
        <v>12</v>
      </c>
      <c r="O788" s="60">
        <f>Tableau1[[#This Row],[Prix_Unit_HT]]*Tableau1[[#This Row],[Qte_commande]]</f>
        <v>171.19779599999998</v>
      </c>
      <c r="P788" s="60">
        <f>Tableau1[[#This Row],[Prix_Unit_TTC]]*Tableau1[[#This Row],[Qte_commande]]</f>
        <v>205.43735520000001</v>
      </c>
      <c r="Q788" s="1">
        <v>12</v>
      </c>
      <c r="R7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789" spans="1:18" ht="14.65" customHeight="1" x14ac:dyDescent="0.2">
      <c r="A789" s="2">
        <v>43180</v>
      </c>
      <c r="B789" s="1" t="s">
        <v>659</v>
      </c>
      <c r="C789" s="1" t="s">
        <v>61</v>
      </c>
      <c r="F789" s="1" t="s">
        <v>1245</v>
      </c>
      <c r="G789" s="1" t="s">
        <v>63</v>
      </c>
      <c r="H789" s="1" t="s">
        <v>1295</v>
      </c>
      <c r="I789" s="1" t="s">
        <v>1273</v>
      </c>
      <c r="J789" s="59">
        <v>50</v>
      </c>
      <c r="K789" s="85">
        <f t="array" ref="K789">IFERROR(INDEX(Grille_Tarifs_Modulable!$B$2:$B$204,MATCH(Tableau1[[#This Row],[Designation]]&amp;Tableau1[[#This Row],[CL]],Grille_Tarifs_Modulable!$C$2:$C$204&amp;Grille_Tarifs_Modulable!$F$2:$F$204,0)),0)</f>
        <v>4260310553382</v>
      </c>
      <c r="L7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9" s="1">
        <v>40</v>
      </c>
      <c r="O789" s="60">
        <f>Tableau1[[#This Row],[Prix_Unit_HT]]*Tableau1[[#This Row],[Qte_commande]]</f>
        <v>40</v>
      </c>
      <c r="P789" s="60">
        <f>Tableau1[[#This Row],[Prix_Unit_TTC]]*Tableau1[[#This Row],[Qte_commande]]</f>
        <v>42.199999999999996</v>
      </c>
      <c r="Q789" s="1">
        <v>28.57</v>
      </c>
      <c r="R7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790" spans="1:18" ht="14.65" customHeight="1" x14ac:dyDescent="0.2">
      <c r="A790" s="2">
        <v>43180</v>
      </c>
      <c r="B790" s="1" t="s">
        <v>659</v>
      </c>
      <c r="C790" s="1" t="s">
        <v>61</v>
      </c>
      <c r="F790" s="1" t="s">
        <v>1245</v>
      </c>
      <c r="G790" s="1" t="s">
        <v>63</v>
      </c>
      <c r="H790" s="1" t="s">
        <v>1221</v>
      </c>
      <c r="I790" s="1" t="s">
        <v>1272</v>
      </c>
      <c r="J790" s="59">
        <v>50</v>
      </c>
      <c r="K790" s="85">
        <f t="array" ref="K790">IFERROR(INDEX(Grille_Tarifs_Modulable!$B$2:$B$204,MATCH(Tableau1[[#This Row],[Designation]]&amp;Tableau1[[#This Row],[CL]],Grille_Tarifs_Modulable!$C$2:$C$204&amp;Grille_Tarifs_Modulable!$F$2:$F$204,0)),0)</f>
        <v>4260270192645</v>
      </c>
      <c r="L7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9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90" s="1">
        <v>18</v>
      </c>
      <c r="O790" s="60">
        <f>Tableau1[[#This Row],[Prix_Unit_HT]]*Tableau1[[#This Row],[Qte_commande]]</f>
        <v>453.46510800000004</v>
      </c>
      <c r="P790" s="60">
        <f>Tableau1[[#This Row],[Prix_Unit_TTC]]*Tableau1[[#This Row],[Qte_commande]]</f>
        <v>544.15812960000005</v>
      </c>
      <c r="Q790" s="1">
        <v>12.86</v>
      </c>
      <c r="R7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791" spans="1:18" ht="14.65" customHeight="1" x14ac:dyDescent="0.2">
      <c r="A791" s="2">
        <v>43180</v>
      </c>
      <c r="B791" s="1" t="s">
        <v>659</v>
      </c>
      <c r="C791" s="1" t="s">
        <v>61</v>
      </c>
      <c r="F791" s="1" t="s">
        <v>1245</v>
      </c>
      <c r="G791" s="1" t="s">
        <v>63</v>
      </c>
      <c r="H791" s="1" t="s">
        <v>1293</v>
      </c>
      <c r="I791" s="1" t="s">
        <v>1273</v>
      </c>
      <c r="J791" s="59">
        <v>20</v>
      </c>
      <c r="K791" s="85">
        <f t="array" ref="K791">IFERROR(INDEX(Grille_Tarifs_Modulable!$B$2:$B$204,MATCH(Tableau1[[#This Row],[Designation]]&amp;Tableau1[[#This Row],[CL]],Grille_Tarifs_Modulable!$C$2:$C$204&amp;Grille_Tarifs_Modulable!$F$2:$F$204,0)),0)</f>
        <v>4260310553849</v>
      </c>
      <c r="L7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91" s="1">
        <v>96</v>
      </c>
      <c r="O791" s="60">
        <f>Tableau1[[#This Row],[Prix_Unit_HT]]*Tableau1[[#This Row],[Qte_commande]]</f>
        <v>77.760000000000005</v>
      </c>
      <c r="P791" s="60">
        <f>Tableau1[[#This Row],[Prix_Unit_TTC]]*Tableau1[[#This Row],[Qte_commande]]</f>
        <v>82.036799999999999</v>
      </c>
      <c r="Q791" s="1">
        <v>27.43</v>
      </c>
      <c r="R7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792" spans="1:18" ht="14.65" customHeight="1" x14ac:dyDescent="0.2">
      <c r="A792" s="2">
        <v>43185</v>
      </c>
      <c r="B792" s="1" t="s">
        <v>709</v>
      </c>
      <c r="C792" s="1" t="s">
        <v>162</v>
      </c>
      <c r="F792" s="1" t="s">
        <v>1245</v>
      </c>
      <c r="G792" s="1" t="s">
        <v>707</v>
      </c>
      <c r="H792" s="1" t="s">
        <v>1174</v>
      </c>
      <c r="I792" s="1" t="s">
        <v>1272</v>
      </c>
      <c r="J792" s="59">
        <v>175</v>
      </c>
      <c r="K792" s="85">
        <f t="array" ref="K792">IFERROR(INDEX(Grille_Tarifs_Modulable!$B$2:$B$204,MATCH(Tableau1[[#This Row],[Designation]]&amp;Tableau1[[#This Row],[CL]],Grille_Tarifs_Modulable!$C$2:$C$204&amp;Grille_Tarifs_Modulable!$F$2:$F$204,0)),0)</f>
        <v>4067700013835</v>
      </c>
      <c r="L7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9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92" s="1">
        <v>60</v>
      </c>
      <c r="O792" s="60">
        <f>Tableau1[[#This Row],[Prix_Unit_HT]]*Tableau1[[#This Row],[Qte_commande]]</f>
        <v>1734.9845250000001</v>
      </c>
      <c r="P792" s="60">
        <f>Tableau1[[#This Row],[Prix_Unit_TTC]]*Tableau1[[#This Row],[Qte_commande]]</f>
        <v>2081.9814300000003</v>
      </c>
      <c r="Q792" s="1">
        <v>150</v>
      </c>
      <c r="R7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793" spans="1:18" ht="14.65" customHeight="1" x14ac:dyDescent="0.2">
      <c r="A793" s="2">
        <v>43186</v>
      </c>
      <c r="B793" s="1" t="s">
        <v>460</v>
      </c>
      <c r="C793" s="1" t="s">
        <v>446</v>
      </c>
      <c r="F793" s="1" t="s">
        <v>1245</v>
      </c>
      <c r="G793" s="1" t="s">
        <v>20</v>
      </c>
      <c r="H793" s="1" t="s">
        <v>1186</v>
      </c>
      <c r="I793" s="1" t="s">
        <v>1272</v>
      </c>
      <c r="J793" s="59">
        <v>70</v>
      </c>
      <c r="K793" s="85">
        <f t="array" ref="K793">IFERROR(INDEX(Grille_Tarifs_Modulable!$B$2:$B$204,MATCH(Tableau1[[#This Row],[Designation]]&amp;Tableau1[[#This Row],[CL]],Grille_Tarifs_Modulable!$C$2:$C$204&amp;Grille_Tarifs_Modulable!$F$2:$F$204,0)),0)</f>
        <v>3257150101904</v>
      </c>
      <c r="L7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9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793" s="1">
        <v>6</v>
      </c>
      <c r="O793" s="60">
        <f>Tableau1[[#This Row],[Prix_Unit_HT]]*Tableau1[[#This Row],[Qte_commande]]</f>
        <v>98.078897999999995</v>
      </c>
      <c r="P793" s="60">
        <f>Tableau1[[#This Row],[Prix_Unit_TTC]]*Tableau1[[#This Row],[Qte_commande]]</f>
        <v>117.69467760000001</v>
      </c>
      <c r="Q793" s="1">
        <v>6</v>
      </c>
      <c r="R7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94" spans="1:18" ht="14.65" customHeight="1" x14ac:dyDescent="0.2">
      <c r="A794" s="2">
        <v>43186</v>
      </c>
      <c r="B794" s="1" t="s">
        <v>460</v>
      </c>
      <c r="C794" s="1" t="s">
        <v>446</v>
      </c>
      <c r="F794" s="1" t="s">
        <v>1245</v>
      </c>
      <c r="G794" s="1" t="s">
        <v>20</v>
      </c>
      <c r="H794" s="1" t="s">
        <v>1187</v>
      </c>
      <c r="I794" s="1" t="s">
        <v>1272</v>
      </c>
      <c r="J794" s="59">
        <v>70</v>
      </c>
      <c r="K794" s="85">
        <f t="array" ref="K794">IFERROR(INDEX(Grille_Tarifs_Modulable!$B$2:$B$204,MATCH(Tableau1[[#This Row],[Designation]]&amp;Tableau1[[#This Row],[CL]],Grille_Tarifs_Modulable!$C$2:$C$204&amp;Grille_Tarifs_Modulable!$F$2:$F$204,0)),0)</f>
        <v>3257150102017</v>
      </c>
      <c r="L7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9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794" s="1">
        <v>6</v>
      </c>
      <c r="O794" s="60">
        <f>Tableau1[[#This Row],[Prix_Unit_HT]]*Tableau1[[#This Row],[Qte_commande]]</f>
        <v>88.165931999999998</v>
      </c>
      <c r="P794" s="60">
        <f>Tableau1[[#This Row],[Prix_Unit_TTC]]*Tableau1[[#This Row],[Qte_commande]]</f>
        <v>105.7991184</v>
      </c>
      <c r="Q794" s="1">
        <v>6</v>
      </c>
      <c r="R7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95" spans="1:18" ht="14.65" customHeight="1" x14ac:dyDescent="0.2">
      <c r="A795" s="2">
        <v>43186</v>
      </c>
      <c r="B795" s="1" t="s">
        <v>542</v>
      </c>
      <c r="C795" s="1" t="s">
        <v>295</v>
      </c>
      <c r="F795" s="1" t="s">
        <v>1162</v>
      </c>
      <c r="G795" s="1" t="s">
        <v>37</v>
      </c>
      <c r="H795" s="1" t="s">
        <v>1296</v>
      </c>
      <c r="I795" s="1" t="s">
        <v>1274</v>
      </c>
      <c r="J795" s="109">
        <v>3</v>
      </c>
      <c r="K795" s="85">
        <f t="array" ref="K795">IFERROR(INDEX(Grille_Tarifs_Modulable!$B$2:$B$204,MATCH(Tableau1[[#This Row],[Designation]]&amp;Tableau1[[#This Row],[CL]],Grille_Tarifs_Modulable!$C$2:$C$204&amp;Grille_Tarifs_Modulable!$F$2:$F$204,0)),0)</f>
        <v>121</v>
      </c>
      <c r="L7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5" s="60">
        <f>IF(Tableau1[[#This Row],[Prix_Unit_HT]]=0,0,Tableau1[[#This Row],[Prix_Unit_HT]]+(Tableau1[[#This Row],[Prix_Unit_HT]]*VLOOKUP(Tableau1[[#This Row],[EAN]],Grille_Tarifs_Modulable!$B$10:$Q$204,16,FALSE)))</f>
        <v>358.8</v>
      </c>
      <c r="N795" s="1">
        <v>2</v>
      </c>
      <c r="O795" s="60">
        <f>Tableau1[[#This Row],[Prix_Unit_HT]]*Tableau1[[#This Row],[Qte_commande]]</f>
        <v>598</v>
      </c>
      <c r="P795" s="60">
        <f>Tableau1[[#This Row],[Prix_Unit_TTC]]*Tableau1[[#This Row],[Qte_commande]]</f>
        <v>717.6</v>
      </c>
      <c r="Q795" s="1">
        <v>2</v>
      </c>
      <c r="R7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796" spans="1:18" ht="14.65" customHeight="1" x14ac:dyDescent="0.2">
      <c r="A796" s="2">
        <v>43186</v>
      </c>
      <c r="B796" s="1" t="s">
        <v>540</v>
      </c>
      <c r="C796" s="1" t="s">
        <v>435</v>
      </c>
      <c r="F796" s="1" t="s">
        <v>1162</v>
      </c>
      <c r="G796" s="1" t="s">
        <v>436</v>
      </c>
      <c r="H796" s="1" t="s">
        <v>1296</v>
      </c>
      <c r="I796" s="1" t="s">
        <v>1274</v>
      </c>
      <c r="J796" s="109">
        <v>3</v>
      </c>
      <c r="K796" s="85">
        <f t="array" ref="K796">IFERROR(INDEX(Grille_Tarifs_Modulable!$B$2:$B$204,MATCH(Tableau1[[#This Row],[Designation]]&amp;Tableau1[[#This Row],[CL]],Grille_Tarifs_Modulable!$C$2:$C$204&amp;Grille_Tarifs_Modulable!$F$2:$F$204,0)),0)</f>
        <v>121</v>
      </c>
      <c r="L7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6" s="60">
        <f>IF(Tableau1[[#This Row],[Prix_Unit_HT]]=0,0,Tableau1[[#This Row],[Prix_Unit_HT]]+(Tableau1[[#This Row],[Prix_Unit_HT]]*VLOOKUP(Tableau1[[#This Row],[EAN]],Grille_Tarifs_Modulable!$B$10:$Q$204,16,FALSE)))</f>
        <v>358.8</v>
      </c>
      <c r="N796" s="1">
        <v>1</v>
      </c>
      <c r="O796" s="60">
        <f>Tableau1[[#This Row],[Prix_Unit_HT]]*Tableau1[[#This Row],[Qte_commande]]</f>
        <v>299</v>
      </c>
      <c r="P796" s="60">
        <f>Tableau1[[#This Row],[Prix_Unit_TTC]]*Tableau1[[#This Row],[Qte_commande]]</f>
        <v>358.8</v>
      </c>
      <c r="Q796" s="1">
        <v>1</v>
      </c>
      <c r="R7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97" spans="1:18" ht="14.65" customHeight="1" x14ac:dyDescent="0.2">
      <c r="A797" s="2">
        <v>43186</v>
      </c>
      <c r="B797" s="1" t="s">
        <v>541</v>
      </c>
      <c r="C797" s="1" t="s">
        <v>297</v>
      </c>
      <c r="F797" s="1" t="s">
        <v>1162</v>
      </c>
      <c r="G797" s="1" t="s">
        <v>299</v>
      </c>
      <c r="H797" s="1" t="s">
        <v>1296</v>
      </c>
      <c r="I797" s="1" t="s">
        <v>1274</v>
      </c>
      <c r="J797" s="109">
        <v>3</v>
      </c>
      <c r="K797" s="85">
        <f t="array" ref="K797">IFERROR(INDEX(Grille_Tarifs_Modulable!$B$2:$B$204,MATCH(Tableau1[[#This Row],[Designation]]&amp;Tableau1[[#This Row],[CL]],Grille_Tarifs_Modulable!$C$2:$C$204&amp;Grille_Tarifs_Modulable!$F$2:$F$204,0)),0)</f>
        <v>121</v>
      </c>
      <c r="L7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7" s="60">
        <f>IF(Tableau1[[#This Row],[Prix_Unit_HT]]=0,0,Tableau1[[#This Row],[Prix_Unit_HT]]+(Tableau1[[#This Row],[Prix_Unit_HT]]*VLOOKUP(Tableau1[[#This Row],[EAN]],Grille_Tarifs_Modulable!$B$10:$Q$204,16,FALSE)))</f>
        <v>358.8</v>
      </c>
      <c r="N797" s="1">
        <v>1</v>
      </c>
      <c r="O797" s="60">
        <f>Tableau1[[#This Row],[Prix_Unit_HT]]*Tableau1[[#This Row],[Qte_commande]]</f>
        <v>299</v>
      </c>
      <c r="P797" s="60">
        <f>Tableau1[[#This Row],[Prix_Unit_TTC]]*Tableau1[[#This Row],[Qte_commande]]</f>
        <v>358.8</v>
      </c>
      <c r="Q797" s="1">
        <v>1</v>
      </c>
      <c r="R7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798" spans="1:18" ht="14.65" customHeight="1" x14ac:dyDescent="0.2">
      <c r="A798" s="2">
        <v>43188</v>
      </c>
      <c r="B798" s="1" t="s">
        <v>619</v>
      </c>
      <c r="C798" s="1" t="s">
        <v>171</v>
      </c>
      <c r="F798" s="1" t="s">
        <v>1162</v>
      </c>
      <c r="G798" s="1" t="s">
        <v>171</v>
      </c>
      <c r="H798" s="1" t="s">
        <v>1187</v>
      </c>
      <c r="I798" s="1" t="s">
        <v>1272</v>
      </c>
      <c r="J798" s="59">
        <v>70</v>
      </c>
      <c r="K798" s="85">
        <f t="array" ref="K798">IFERROR(INDEX(Grille_Tarifs_Modulable!$B$2:$B$204,MATCH(Tableau1[[#This Row],[Designation]]&amp;Tableau1[[#This Row],[CL]],Grille_Tarifs_Modulable!$C$2:$C$204&amp;Grille_Tarifs_Modulable!$F$2:$F$204,0)),0)</f>
        <v>3257150102017</v>
      </c>
      <c r="L7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9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98" s="1">
        <v>6</v>
      </c>
      <c r="O798" s="60">
        <f>Tableau1[[#This Row],[Prix_Unit_HT]]*Tableau1[[#This Row],[Qte_commande]]</f>
        <v>101.12593200000001</v>
      </c>
      <c r="P798" s="60">
        <f>Tableau1[[#This Row],[Prix_Unit_TTC]]*Tableau1[[#This Row],[Qte_commande]]</f>
        <v>121.35111839999999</v>
      </c>
      <c r="Q798" s="1">
        <v>6</v>
      </c>
      <c r="R7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799" spans="1:18" ht="14.65" customHeight="1" x14ac:dyDescent="0.2">
      <c r="A799" s="2">
        <v>43193</v>
      </c>
      <c r="B799" s="1" t="s">
        <v>700</v>
      </c>
      <c r="C799" s="1" t="s">
        <v>157</v>
      </c>
      <c r="F799" s="1" t="s">
        <v>1245</v>
      </c>
      <c r="G799" s="1" t="s">
        <v>159</v>
      </c>
      <c r="H799" s="1" t="s">
        <v>1174</v>
      </c>
      <c r="I799" s="1" t="s">
        <v>1272</v>
      </c>
      <c r="J799" s="59">
        <v>100</v>
      </c>
      <c r="K799" s="85">
        <f t="array" ref="K799">IFERROR(INDEX(Grille_Tarifs_Modulable!$B$2:$B$204,MATCH(Tableau1[[#This Row],[Designation]]&amp;Tableau1[[#This Row],[CL]],Grille_Tarifs_Modulable!$C$2:$C$204&amp;Grille_Tarifs_Modulable!$F$2:$F$204,0)),0)</f>
        <v>4067700013842</v>
      </c>
      <c r="L7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9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99" s="1">
        <v>240</v>
      </c>
      <c r="O799" s="60">
        <f>Tableau1[[#This Row],[Prix_Unit_HT]]*Tableau1[[#This Row],[Qte_commande]]</f>
        <v>4104.1931999999997</v>
      </c>
      <c r="P799" s="60">
        <f>Tableau1[[#This Row],[Prix_Unit_TTC]]*Tableau1[[#This Row],[Qte_commande]]</f>
        <v>4925.0318399999996</v>
      </c>
      <c r="Q799" s="1">
        <v>342.86</v>
      </c>
      <c r="R7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800" spans="1:18" ht="14.65" customHeight="1" x14ac:dyDescent="0.2">
      <c r="A800" s="2">
        <v>43193</v>
      </c>
      <c r="B800" s="1" t="s">
        <v>521</v>
      </c>
      <c r="C800" s="1" t="s">
        <v>31</v>
      </c>
      <c r="F800" s="1" t="s">
        <v>1162</v>
      </c>
      <c r="G800" s="1" t="s">
        <v>33</v>
      </c>
      <c r="H800" s="1" t="s">
        <v>1186</v>
      </c>
      <c r="I800" s="1" t="s">
        <v>1272</v>
      </c>
      <c r="J800" s="59">
        <v>70</v>
      </c>
      <c r="K800" s="85">
        <f t="array" ref="K800">IFERROR(INDEX(Grille_Tarifs_Modulable!$B$2:$B$204,MATCH(Tableau1[[#This Row],[Designation]]&amp;Tableau1[[#This Row],[CL]],Grille_Tarifs_Modulable!$C$2:$C$204&amp;Grille_Tarifs_Modulable!$F$2:$F$204,0)),0)</f>
        <v>3257150101904</v>
      </c>
      <c r="L8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0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00" s="1">
        <v>1</v>
      </c>
      <c r="O800" s="60">
        <f>Tableau1[[#This Row],[Prix_Unit_HT]]*Tableau1[[#This Row],[Qte_commande]]</f>
        <v>18.506483000000003</v>
      </c>
      <c r="P800" s="60">
        <f>Tableau1[[#This Row],[Prix_Unit_TTC]]*Tableau1[[#This Row],[Qte_commande]]</f>
        <v>22.207779600000002</v>
      </c>
      <c r="Q800" s="1">
        <v>1</v>
      </c>
      <c r="R8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1" spans="1:18" ht="14.65" customHeight="1" x14ac:dyDescent="0.2">
      <c r="A801" s="2">
        <v>43193</v>
      </c>
      <c r="B801" s="1" t="s">
        <v>521</v>
      </c>
      <c r="C801" s="1" t="s">
        <v>31</v>
      </c>
      <c r="F801" s="1" t="s">
        <v>1162</v>
      </c>
      <c r="G801" s="1" t="s">
        <v>33</v>
      </c>
      <c r="H801" s="7" t="s">
        <v>1188</v>
      </c>
      <c r="I801" s="1" t="s">
        <v>1272</v>
      </c>
      <c r="J801" s="59">
        <v>70</v>
      </c>
      <c r="K801" s="85">
        <f t="array" ref="K801">IFERROR(INDEX(Grille_Tarifs_Modulable!$B$2:$B$204,MATCH(Tableau1[[#This Row],[Designation]]&amp;Tableau1[[#This Row],[CL]],Grille_Tarifs_Modulable!$C$2:$C$204&amp;Grille_Tarifs_Modulable!$F$2:$F$204,0)),0)</f>
        <v>3257150100228</v>
      </c>
      <c r="L8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801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801" s="1">
        <v>1</v>
      </c>
      <c r="O801" s="60">
        <f>Tableau1[[#This Row],[Prix_Unit_HT]]*Tableau1[[#This Row],[Qte_commande]]</f>
        <v>21.488644000000001</v>
      </c>
      <c r="P801" s="60">
        <f>Tableau1[[#This Row],[Prix_Unit_TTC]]*Tableau1[[#This Row],[Qte_commande]]</f>
        <v>25.786372800000002</v>
      </c>
      <c r="Q801" s="1">
        <v>1</v>
      </c>
      <c r="R8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2" spans="1:18" ht="14.65" customHeight="1" x14ac:dyDescent="0.2">
      <c r="A802" s="2">
        <v>43193</v>
      </c>
      <c r="B802" s="1" t="s">
        <v>521</v>
      </c>
      <c r="C802" s="1" t="s">
        <v>31</v>
      </c>
      <c r="F802" s="1" t="s">
        <v>1162</v>
      </c>
      <c r="G802" s="1" t="s">
        <v>33</v>
      </c>
      <c r="H802" s="7" t="s">
        <v>1197</v>
      </c>
      <c r="I802" s="1" t="s">
        <v>1272</v>
      </c>
      <c r="J802" s="59">
        <v>70</v>
      </c>
      <c r="K802" s="85">
        <f t="array" ref="K802">IFERROR(INDEX(Grille_Tarifs_Modulable!$B$2:$B$204,MATCH(Tableau1[[#This Row],[Designation]]&amp;Tableau1[[#This Row],[CL]],Grille_Tarifs_Modulable!$C$2:$C$204&amp;Grille_Tarifs_Modulable!$F$2:$F$204,0)),0)</f>
        <v>3257150100792</v>
      </c>
      <c r="L8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802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802" s="1">
        <v>1</v>
      </c>
      <c r="O802" s="60">
        <f>Tableau1[[#This Row],[Prix_Unit_HT]]*Tableau1[[#This Row],[Qte_commande]]</f>
        <v>78.608643999999998</v>
      </c>
      <c r="P802" s="60">
        <f>Tableau1[[#This Row],[Prix_Unit_TTC]]*Tableau1[[#This Row],[Qte_commande]]</f>
        <v>94.330372799999992</v>
      </c>
      <c r="Q802" s="1">
        <v>1</v>
      </c>
      <c r="R8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3" spans="1:18" ht="14.65" customHeight="1" x14ac:dyDescent="0.2">
      <c r="A803" s="2">
        <v>43193</v>
      </c>
      <c r="B803" s="1" t="s">
        <v>521</v>
      </c>
      <c r="C803" s="1" t="s">
        <v>31</v>
      </c>
      <c r="F803" s="1" t="s">
        <v>1162</v>
      </c>
      <c r="G803" s="1" t="s">
        <v>33</v>
      </c>
      <c r="H803" s="1" t="s">
        <v>1187</v>
      </c>
      <c r="I803" s="1" t="s">
        <v>1272</v>
      </c>
      <c r="J803" s="59">
        <v>70</v>
      </c>
      <c r="K803" s="85">
        <f t="array" ref="K803">IFERROR(INDEX(Grille_Tarifs_Modulable!$B$2:$B$204,MATCH(Tableau1[[#This Row],[Designation]]&amp;Tableau1[[#This Row],[CL]],Grille_Tarifs_Modulable!$C$2:$C$204&amp;Grille_Tarifs_Modulable!$F$2:$F$204,0)),0)</f>
        <v>3257150102017</v>
      </c>
      <c r="L8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0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03" s="1">
        <v>1</v>
      </c>
      <c r="O803" s="60">
        <f>Tableau1[[#This Row],[Prix_Unit_HT]]*Tableau1[[#This Row],[Qte_commande]]</f>
        <v>16.854322</v>
      </c>
      <c r="P803" s="60">
        <f>Tableau1[[#This Row],[Prix_Unit_TTC]]*Tableau1[[#This Row],[Qte_commande]]</f>
        <v>20.225186399999998</v>
      </c>
      <c r="Q803" s="1">
        <v>1</v>
      </c>
      <c r="R8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04" spans="1:18" ht="14.65" customHeight="1" x14ac:dyDescent="0.2">
      <c r="A804" s="2">
        <v>43194</v>
      </c>
      <c r="B804" s="1" t="s">
        <v>642</v>
      </c>
      <c r="C804" s="1" t="s">
        <v>64</v>
      </c>
      <c r="F804" s="1" t="s">
        <v>1245</v>
      </c>
      <c r="G804" s="1" t="s">
        <v>66</v>
      </c>
      <c r="H804" s="7" t="s">
        <v>1294</v>
      </c>
      <c r="I804" s="7" t="s">
        <v>1273</v>
      </c>
      <c r="J804" s="59">
        <v>20</v>
      </c>
      <c r="K804" s="85">
        <f t="array" ref="K804">IFERROR(INDEX(Grille_Tarifs_Modulable!$B$2:$B$204,MATCH(Tableau1[[#This Row],[Designation]]&amp;Tableau1[[#This Row],[CL]],Grille_Tarifs_Modulable!$C$2:$C$204&amp;Grille_Tarifs_Modulable!$F$2:$F$204,0)),0)</f>
        <v>4260310553863</v>
      </c>
      <c r="L8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4" s="1">
        <v>48</v>
      </c>
      <c r="O804" s="60">
        <f>Tableau1[[#This Row],[Prix_Unit_HT]]*Tableau1[[#This Row],[Qte_commande]]</f>
        <v>38.880000000000003</v>
      </c>
      <c r="P804" s="60">
        <f>Tableau1[[#This Row],[Prix_Unit_TTC]]*Tableau1[[#This Row],[Qte_commande]]</f>
        <v>41.0184</v>
      </c>
      <c r="Q804" s="1">
        <v>13.71</v>
      </c>
      <c r="R8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05" spans="1:18" ht="14.65" customHeight="1" x14ac:dyDescent="0.2">
      <c r="A805" s="2">
        <v>43194</v>
      </c>
      <c r="B805" s="1" t="s">
        <v>642</v>
      </c>
      <c r="C805" s="1" t="s">
        <v>64</v>
      </c>
      <c r="F805" s="1" t="s">
        <v>1245</v>
      </c>
      <c r="G805" s="1" t="s">
        <v>66</v>
      </c>
      <c r="H805" s="1" t="s">
        <v>1289</v>
      </c>
      <c r="I805" s="1" t="s">
        <v>1273</v>
      </c>
      <c r="J805" s="59">
        <v>20</v>
      </c>
      <c r="K805" s="85">
        <f t="array" ref="K805">IFERROR(INDEX(Grille_Tarifs_Modulable!$B$2:$B$204,MATCH(Tableau1[[#This Row],[Designation]]&amp;Tableau1[[#This Row],[CL]],Grille_Tarifs_Modulable!$C$2:$C$204&amp;Grille_Tarifs_Modulable!$F$2:$F$204,0)),0)</f>
        <v>4260310553832</v>
      </c>
      <c r="L8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5" s="1">
        <v>48</v>
      </c>
      <c r="O805" s="60">
        <f>Tableau1[[#This Row],[Prix_Unit_HT]]*Tableau1[[#This Row],[Qte_commande]]</f>
        <v>38.880000000000003</v>
      </c>
      <c r="P805" s="60">
        <f>Tableau1[[#This Row],[Prix_Unit_TTC]]*Tableau1[[#This Row],[Qte_commande]]</f>
        <v>41.0184</v>
      </c>
      <c r="Q805" s="1">
        <v>13.71</v>
      </c>
      <c r="R8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06" spans="1:18" ht="14.65" customHeight="1" x14ac:dyDescent="0.2">
      <c r="A806" s="2">
        <v>43194</v>
      </c>
      <c r="B806" s="1" t="s">
        <v>642</v>
      </c>
      <c r="C806" s="1" t="s">
        <v>64</v>
      </c>
      <c r="F806" s="1" t="s">
        <v>1245</v>
      </c>
      <c r="G806" s="1" t="s">
        <v>66</v>
      </c>
      <c r="H806" s="1" t="s">
        <v>1174</v>
      </c>
      <c r="I806" s="1" t="s">
        <v>1272</v>
      </c>
      <c r="J806" s="59">
        <v>70</v>
      </c>
      <c r="K806" s="85">
        <f t="array" ref="K806">IFERROR(INDEX(Grille_Tarifs_Modulable!$B$2:$B$204,MATCH(Tableau1[[#This Row],[Designation]]&amp;Tableau1[[#This Row],[CL]],Grille_Tarifs_Modulable!$C$2:$C$204&amp;Grille_Tarifs_Modulable!$F$2:$F$204,0)),0)</f>
        <v>4067700013859</v>
      </c>
      <c r="L8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0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06" s="1">
        <v>240</v>
      </c>
      <c r="O806" s="60">
        <f>Tableau1[[#This Row],[Prix_Unit_HT]]*Tableau1[[#This Row],[Qte_commande]]</f>
        <v>3007.8152399999994</v>
      </c>
      <c r="P806" s="60">
        <f>Tableau1[[#This Row],[Prix_Unit_TTC]]*Tableau1[[#This Row],[Qte_commande]]</f>
        <v>3609.3782879999994</v>
      </c>
      <c r="Q806" s="1">
        <v>240</v>
      </c>
      <c r="R8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807" spans="1:18" ht="14.65" customHeight="1" x14ac:dyDescent="0.2">
      <c r="A807" s="2">
        <v>43194</v>
      </c>
      <c r="B807" s="1" t="s">
        <v>620</v>
      </c>
      <c r="C807" s="1" t="s">
        <v>433</v>
      </c>
      <c r="F807" s="1" t="s">
        <v>1245</v>
      </c>
      <c r="G807" s="1" t="s">
        <v>20</v>
      </c>
      <c r="H807" s="1" t="s">
        <v>1187</v>
      </c>
      <c r="I807" s="1" t="s">
        <v>1272</v>
      </c>
      <c r="J807" s="59">
        <v>70</v>
      </c>
      <c r="K807" s="85">
        <f t="array" ref="K807">IFERROR(INDEX(Grille_Tarifs_Modulable!$B$2:$B$204,MATCH(Tableau1[[#This Row],[Designation]]&amp;Tableau1[[#This Row],[CL]],Grille_Tarifs_Modulable!$C$2:$C$204&amp;Grille_Tarifs_Modulable!$F$2:$F$204,0)),0)</f>
        <v>3257150102017</v>
      </c>
      <c r="L8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0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07" s="1">
        <v>12</v>
      </c>
      <c r="O807" s="60">
        <f>Tableau1[[#This Row],[Prix_Unit_HT]]*Tableau1[[#This Row],[Qte_commande]]</f>
        <v>176.331864</v>
      </c>
      <c r="P807" s="60">
        <f>Tableau1[[#This Row],[Prix_Unit_TTC]]*Tableau1[[#This Row],[Qte_commande]]</f>
        <v>211.5982368</v>
      </c>
      <c r="Q807" s="1">
        <v>12</v>
      </c>
      <c r="R8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08" spans="1:18" ht="14.65" customHeight="1" x14ac:dyDescent="0.2">
      <c r="A808" s="2">
        <v>43194</v>
      </c>
      <c r="B808" s="1" t="s">
        <v>642</v>
      </c>
      <c r="C808" s="1" t="s">
        <v>64</v>
      </c>
      <c r="F808" s="1" t="s">
        <v>1245</v>
      </c>
      <c r="G808" s="1" t="s">
        <v>66</v>
      </c>
      <c r="H808" s="1" t="s">
        <v>1221</v>
      </c>
      <c r="I808" s="1" t="s">
        <v>1272</v>
      </c>
      <c r="J808" s="59">
        <v>50</v>
      </c>
      <c r="K808" s="85">
        <f t="array" ref="K808">IFERROR(INDEX(Grille_Tarifs_Modulable!$B$2:$B$204,MATCH(Tableau1[[#This Row],[Designation]]&amp;Tableau1[[#This Row],[CL]],Grille_Tarifs_Modulable!$C$2:$C$204&amp;Grille_Tarifs_Modulable!$F$2:$F$204,0)),0)</f>
        <v>4260270192645</v>
      </c>
      <c r="L8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0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08" s="1">
        <v>6</v>
      </c>
      <c r="O808" s="60">
        <f>Tableau1[[#This Row],[Prix_Unit_HT]]*Tableau1[[#This Row],[Qte_commande]]</f>
        <v>151.155036</v>
      </c>
      <c r="P808" s="60">
        <f>Tableau1[[#This Row],[Prix_Unit_TTC]]*Tableau1[[#This Row],[Qte_commande]]</f>
        <v>181.38604320000002</v>
      </c>
      <c r="Q808" s="1">
        <v>4.29</v>
      </c>
      <c r="R8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809" spans="1:18" ht="14.65" customHeight="1" x14ac:dyDescent="0.2">
      <c r="A809" s="2">
        <v>43194</v>
      </c>
      <c r="B809" s="1" t="s">
        <v>642</v>
      </c>
      <c r="C809" s="1" t="s">
        <v>64</v>
      </c>
      <c r="F809" s="1" t="s">
        <v>1245</v>
      </c>
      <c r="G809" s="1" t="s">
        <v>66</v>
      </c>
      <c r="H809" s="1" t="s">
        <v>1288</v>
      </c>
      <c r="I809" s="1" t="s">
        <v>1273</v>
      </c>
      <c r="J809" s="59">
        <v>20</v>
      </c>
      <c r="K809" s="85">
        <f t="array" ref="K809">IFERROR(INDEX(Grille_Tarifs_Modulable!$B$2:$B$204,MATCH(Tableau1[[#This Row],[Designation]]&amp;Tableau1[[#This Row],[CL]],Grille_Tarifs_Modulable!$C$2:$C$204&amp;Grille_Tarifs_Modulable!$F$2:$F$204,0)),0)</f>
        <v>4260310553818</v>
      </c>
      <c r="L8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9" s="1">
        <v>144</v>
      </c>
      <c r="O809" s="60">
        <f>Tableau1[[#This Row],[Prix_Unit_HT]]*Tableau1[[#This Row],[Qte_commande]]</f>
        <v>116.64000000000001</v>
      </c>
      <c r="P809" s="60">
        <f>Tableau1[[#This Row],[Prix_Unit_TTC]]*Tableau1[[#This Row],[Qte_commande]]</f>
        <v>123.0552</v>
      </c>
      <c r="Q809" s="1">
        <v>41.14</v>
      </c>
      <c r="R8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810" spans="1:18" ht="14.65" customHeight="1" x14ac:dyDescent="0.2">
      <c r="A810" s="2">
        <v>43195</v>
      </c>
      <c r="B810" s="1" t="s">
        <v>461</v>
      </c>
      <c r="C810" s="1" t="s">
        <v>462</v>
      </c>
      <c r="F810" s="1" t="s">
        <v>1245</v>
      </c>
      <c r="G810" s="1" t="s">
        <v>20</v>
      </c>
      <c r="H810" s="1" t="s">
        <v>1242</v>
      </c>
      <c r="I810" s="7" t="s">
        <v>1272</v>
      </c>
      <c r="J810" s="59">
        <v>70</v>
      </c>
      <c r="K810" s="85">
        <f t="array" ref="K810">IFERROR(INDEX(Grille_Tarifs_Modulable!$B$2:$B$204,MATCH(Tableau1[[#This Row],[Designation]]&amp;Tableau1[[#This Row],[CL]],Grille_Tarifs_Modulable!$C$2:$C$204&amp;Grille_Tarifs_Modulable!$F$2:$F$204,0)),0)</f>
        <v>4055800060200</v>
      </c>
      <c r="L8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0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0" s="1">
        <v>6</v>
      </c>
      <c r="O810" s="60">
        <f>Tableau1[[#This Row],[Prix_Unit_HT]]*Tableau1[[#This Row],[Qte_commande]]</f>
        <v>104.45186400000001</v>
      </c>
      <c r="P810" s="60">
        <f>Tableau1[[#This Row],[Prix_Unit_TTC]]*Tableau1[[#This Row],[Qte_commande]]</f>
        <v>125.34223680000001</v>
      </c>
      <c r="Q810" s="1">
        <v>6</v>
      </c>
      <c r="R8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1" spans="1:18" ht="14.65" customHeight="1" x14ac:dyDescent="0.2">
      <c r="A811" s="2">
        <v>43195</v>
      </c>
      <c r="B811" s="1" t="s">
        <v>680</v>
      </c>
      <c r="C811" s="1" t="s">
        <v>511</v>
      </c>
      <c r="F811" s="1" t="s">
        <v>1245</v>
      </c>
      <c r="G811" s="1" t="s">
        <v>452</v>
      </c>
      <c r="H811" s="1" t="s">
        <v>1174</v>
      </c>
      <c r="I811" s="1" t="s">
        <v>1272</v>
      </c>
      <c r="J811" s="59">
        <v>70</v>
      </c>
      <c r="K811" s="85">
        <f t="array" ref="K811">IFERROR(INDEX(Grille_Tarifs_Modulable!$B$2:$B$204,MATCH(Tableau1[[#This Row],[Designation]]&amp;Tableau1[[#This Row],[CL]],Grille_Tarifs_Modulable!$C$2:$C$204&amp;Grille_Tarifs_Modulable!$F$2:$F$204,0)),0)</f>
        <v>4067700013859</v>
      </c>
      <c r="L8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1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11" s="1">
        <v>150</v>
      </c>
      <c r="O811" s="60">
        <f>Tableau1[[#This Row],[Prix_Unit_HT]]*Tableau1[[#This Row],[Qte_commande]]</f>
        <v>1879.8845249999997</v>
      </c>
      <c r="P811" s="60">
        <f>Tableau1[[#This Row],[Prix_Unit_TTC]]*Tableau1[[#This Row],[Qte_commande]]</f>
        <v>2255.8614299999999</v>
      </c>
      <c r="Q811" s="1">
        <v>150</v>
      </c>
      <c r="R8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12" spans="1:18" ht="14.65" customHeight="1" x14ac:dyDescent="0.2">
      <c r="A812" s="2">
        <v>43195</v>
      </c>
      <c r="B812" s="1" t="s">
        <v>461</v>
      </c>
      <c r="C812" s="1" t="s">
        <v>462</v>
      </c>
      <c r="F812" s="1" t="s">
        <v>1245</v>
      </c>
      <c r="G812" s="1" t="s">
        <v>20</v>
      </c>
      <c r="H812" s="1" t="s">
        <v>1174</v>
      </c>
      <c r="I812" s="1" t="s">
        <v>1272</v>
      </c>
      <c r="J812" s="59">
        <v>100</v>
      </c>
      <c r="K812" s="85">
        <f t="array" ref="K812">IFERROR(INDEX(Grille_Tarifs_Modulable!$B$2:$B$204,MATCH(Tableau1[[#This Row],[Designation]]&amp;Tableau1[[#This Row],[CL]],Grille_Tarifs_Modulable!$C$2:$C$204&amp;Grille_Tarifs_Modulable!$F$2:$F$204,0)),0)</f>
        <v>4067700013842</v>
      </c>
      <c r="L8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12" s="1">
        <v>6</v>
      </c>
      <c r="O812" s="60">
        <f>Tableau1[[#This Row],[Prix_Unit_HT]]*Tableau1[[#This Row],[Qte_commande]]</f>
        <v>102.60482999999999</v>
      </c>
      <c r="P812" s="60">
        <f>Tableau1[[#This Row],[Prix_Unit_TTC]]*Tableau1[[#This Row],[Qte_commande]]</f>
        <v>123.12579599999998</v>
      </c>
      <c r="Q812" s="1">
        <v>8.57</v>
      </c>
      <c r="R8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813" spans="1:18" ht="14.65" customHeight="1" x14ac:dyDescent="0.2">
      <c r="A813" s="2">
        <v>43195</v>
      </c>
      <c r="B813" s="1" t="s">
        <v>461</v>
      </c>
      <c r="C813" s="1" t="s">
        <v>462</v>
      </c>
      <c r="F813" s="1" t="s">
        <v>1245</v>
      </c>
      <c r="G813" s="1" t="s">
        <v>20</v>
      </c>
      <c r="H813" s="1" t="s">
        <v>1174</v>
      </c>
      <c r="I813" s="1" t="s">
        <v>1272</v>
      </c>
      <c r="J813" s="59">
        <v>175</v>
      </c>
      <c r="K813" s="85">
        <f t="array" ref="K813">IFERROR(INDEX(Grille_Tarifs_Modulable!$B$2:$B$204,MATCH(Tableau1[[#This Row],[Designation]]&amp;Tableau1[[#This Row],[CL]],Grille_Tarifs_Modulable!$C$2:$C$204&amp;Grille_Tarifs_Modulable!$F$2:$F$204,0)),0)</f>
        <v>4067700013835</v>
      </c>
      <c r="L8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1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13" s="1">
        <v>30</v>
      </c>
      <c r="O813" s="60">
        <f>Tableau1[[#This Row],[Prix_Unit_HT]]*Tableau1[[#This Row],[Qte_commande]]</f>
        <v>867.49226250000004</v>
      </c>
      <c r="P813" s="60">
        <f>Tableau1[[#This Row],[Prix_Unit_TTC]]*Tableau1[[#This Row],[Qte_commande]]</f>
        <v>1040.9907150000001</v>
      </c>
      <c r="Q813" s="1">
        <v>75</v>
      </c>
      <c r="R8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814" spans="1:18" ht="14.65" customHeight="1" x14ac:dyDescent="0.2">
      <c r="A814" s="2">
        <v>43195</v>
      </c>
      <c r="B814" s="1" t="s">
        <v>461</v>
      </c>
      <c r="C814" s="1" t="s">
        <v>462</v>
      </c>
      <c r="F814" s="1" t="s">
        <v>1245</v>
      </c>
      <c r="G814" s="1" t="s">
        <v>20</v>
      </c>
      <c r="H814" s="1" t="s">
        <v>1211</v>
      </c>
      <c r="I814" s="1" t="s">
        <v>1272</v>
      </c>
      <c r="J814" s="59">
        <v>70</v>
      </c>
      <c r="K814" s="85">
        <f t="array" ref="K814">IFERROR(INDEX(Grille_Tarifs_Modulable!$B$2:$B$204,MATCH(Tableau1[[#This Row],[Designation]]&amp;Tableau1[[#This Row],[CL]],Grille_Tarifs_Modulable!$C$2:$C$204&amp;Grille_Tarifs_Modulable!$F$2:$F$204,0)),0)</f>
        <v>8017450002104</v>
      </c>
      <c r="L8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1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14" s="1">
        <v>6</v>
      </c>
      <c r="O814" s="60">
        <f>Tableau1[[#This Row],[Prix_Unit_HT]]*Tableau1[[#This Row],[Qte_commande]]</f>
        <v>85.598897999999991</v>
      </c>
      <c r="P814" s="60">
        <f>Tableau1[[#This Row],[Prix_Unit_TTC]]*Tableau1[[#This Row],[Qte_commande]]</f>
        <v>102.71867760000001</v>
      </c>
      <c r="Q814" s="1">
        <v>6</v>
      </c>
      <c r="R8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5" spans="1:18" ht="14.65" customHeight="1" x14ac:dyDescent="0.2">
      <c r="A815" s="2">
        <v>43195</v>
      </c>
      <c r="B815" s="1" t="s">
        <v>461</v>
      </c>
      <c r="C815" s="1" t="s">
        <v>462</v>
      </c>
      <c r="F815" s="1" t="s">
        <v>1245</v>
      </c>
      <c r="G815" s="1" t="s">
        <v>20</v>
      </c>
      <c r="H815" s="1" t="s">
        <v>1186</v>
      </c>
      <c r="I815" s="1" t="s">
        <v>1272</v>
      </c>
      <c r="J815" s="59">
        <v>70</v>
      </c>
      <c r="K815" s="85">
        <f t="array" ref="K815">IFERROR(INDEX(Grille_Tarifs_Modulable!$B$2:$B$204,MATCH(Tableau1[[#This Row],[Designation]]&amp;Tableau1[[#This Row],[CL]],Grille_Tarifs_Modulable!$C$2:$C$204&amp;Grille_Tarifs_Modulable!$F$2:$F$204,0)),0)</f>
        <v>3257150101904</v>
      </c>
      <c r="L8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1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15" s="1">
        <v>6</v>
      </c>
      <c r="O815" s="60">
        <f>Tableau1[[#This Row],[Prix_Unit_HT]]*Tableau1[[#This Row],[Qte_commande]]</f>
        <v>98.078897999999995</v>
      </c>
      <c r="P815" s="60">
        <f>Tableau1[[#This Row],[Prix_Unit_TTC]]*Tableau1[[#This Row],[Qte_commande]]</f>
        <v>117.69467760000001</v>
      </c>
      <c r="Q815" s="1">
        <v>6</v>
      </c>
      <c r="R8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6" spans="1:18" ht="14.65" customHeight="1" x14ac:dyDescent="0.2">
      <c r="A816" s="2">
        <v>43195</v>
      </c>
      <c r="B816" s="1" t="s">
        <v>461</v>
      </c>
      <c r="C816" s="1" t="s">
        <v>462</v>
      </c>
      <c r="F816" s="1" t="s">
        <v>1245</v>
      </c>
      <c r="G816" s="1" t="s">
        <v>20</v>
      </c>
      <c r="H816" s="1" t="s">
        <v>1187</v>
      </c>
      <c r="I816" s="1" t="s">
        <v>1272</v>
      </c>
      <c r="J816" s="59">
        <v>70</v>
      </c>
      <c r="K816" s="85">
        <f t="array" ref="K816">IFERROR(INDEX(Grille_Tarifs_Modulable!$B$2:$B$204,MATCH(Tableau1[[#This Row],[Designation]]&amp;Tableau1[[#This Row],[CL]],Grille_Tarifs_Modulable!$C$2:$C$204&amp;Grille_Tarifs_Modulable!$F$2:$F$204,0)),0)</f>
        <v>3257150102017</v>
      </c>
      <c r="L8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1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16" s="1">
        <v>6</v>
      </c>
      <c r="O816" s="60">
        <f>Tableau1[[#This Row],[Prix_Unit_HT]]*Tableau1[[#This Row],[Qte_commande]]</f>
        <v>88.165931999999998</v>
      </c>
      <c r="P816" s="60">
        <f>Tableau1[[#This Row],[Prix_Unit_TTC]]*Tableau1[[#This Row],[Qte_commande]]</f>
        <v>105.7991184</v>
      </c>
      <c r="Q816" s="1">
        <v>6</v>
      </c>
      <c r="R8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17" spans="1:18" ht="14.65" customHeight="1" x14ac:dyDescent="0.2">
      <c r="A817" s="2">
        <v>43195</v>
      </c>
      <c r="B817" s="1" t="s">
        <v>461</v>
      </c>
      <c r="C817" s="1" t="s">
        <v>462</v>
      </c>
      <c r="F817" s="1" t="s">
        <v>1245</v>
      </c>
      <c r="G817" s="1" t="s">
        <v>20</v>
      </c>
      <c r="H817" s="1" t="s">
        <v>1244</v>
      </c>
      <c r="I817" s="1" t="s">
        <v>1272</v>
      </c>
      <c r="J817" s="59">
        <v>100</v>
      </c>
      <c r="K817" s="85">
        <f t="array" ref="K817">IFERROR(INDEX(Grille_Tarifs_Modulable!$B$2:$B$204,MATCH(Tableau1[[#This Row],[Designation]]&amp;Tableau1[[#This Row],[CL]],Grille_Tarifs_Modulable!$C$2:$C$204&amp;Grille_Tarifs_Modulable!$F$2:$F$204,0)),0)</f>
        <v>8002095200039</v>
      </c>
      <c r="L8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17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17" s="1">
        <v>12</v>
      </c>
      <c r="O817" s="60">
        <f>Tableau1[[#This Row],[Prix_Unit_HT]]*Tableau1[[#This Row],[Qte_commande]]</f>
        <v>249.49104</v>
      </c>
      <c r="P817" s="60">
        <f>Tableau1[[#This Row],[Prix_Unit_TTC]]*Tableau1[[#This Row],[Qte_commande]]</f>
        <v>299.38924799999995</v>
      </c>
      <c r="Q817" s="1">
        <v>17.14</v>
      </c>
      <c r="R8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18" spans="1:18" ht="14.65" customHeight="1" x14ac:dyDescent="0.2">
      <c r="A818" s="2">
        <v>43195</v>
      </c>
      <c r="B818" s="1" t="s">
        <v>461</v>
      </c>
      <c r="C818" s="1" t="s">
        <v>462</v>
      </c>
      <c r="F818" s="1" t="s">
        <v>1245</v>
      </c>
      <c r="G818" s="1" t="s">
        <v>20</v>
      </c>
      <c r="H818" s="1" t="s">
        <v>1216</v>
      </c>
      <c r="I818" s="1" t="s">
        <v>1272</v>
      </c>
      <c r="J818" s="59">
        <v>100</v>
      </c>
      <c r="K818" s="85">
        <f t="array" ref="K818">IFERROR(INDEX(Grille_Tarifs_Modulable!$B$2:$B$204,MATCH(Tableau1[[#This Row],[Designation]]&amp;Tableau1[[#This Row],[CL]],Grille_Tarifs_Modulable!$C$2:$C$204&amp;Grille_Tarifs_Modulable!$F$2:$F$204,0)),0)</f>
        <v>3257150410167</v>
      </c>
      <c r="L8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18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18" s="1">
        <v>12</v>
      </c>
      <c r="O818" s="60">
        <f>Tableau1[[#This Row],[Prix_Unit_HT]]*Tableau1[[#This Row],[Qte_commande]]</f>
        <v>189.34648799999999</v>
      </c>
      <c r="P818" s="60">
        <f>Tableau1[[#This Row],[Prix_Unit_TTC]]*Tableau1[[#This Row],[Qte_commande]]</f>
        <v>227.2157856</v>
      </c>
      <c r="Q818" s="1">
        <v>17.14</v>
      </c>
      <c r="R8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19" spans="1:18" ht="14.65" customHeight="1" x14ac:dyDescent="0.2">
      <c r="A819" s="2">
        <v>43199</v>
      </c>
      <c r="B819" s="1" t="s">
        <v>463</v>
      </c>
      <c r="C819" s="1" t="s">
        <v>462</v>
      </c>
      <c r="F819" s="1" t="s">
        <v>1245</v>
      </c>
      <c r="G819" s="1" t="s">
        <v>20</v>
      </c>
      <c r="H819" s="1" t="s">
        <v>1242</v>
      </c>
      <c r="I819" s="7" t="s">
        <v>1272</v>
      </c>
      <c r="J819" s="59">
        <v>70</v>
      </c>
      <c r="K819" s="85">
        <f t="array" ref="K819">IFERROR(INDEX(Grille_Tarifs_Modulable!$B$2:$B$204,MATCH(Tableau1[[#This Row],[Designation]]&amp;Tableau1[[#This Row],[CL]],Grille_Tarifs_Modulable!$C$2:$C$204&amp;Grille_Tarifs_Modulable!$F$2:$F$204,0)),0)</f>
        <v>4055800060200</v>
      </c>
      <c r="L8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9" s="1">
        <v>0</v>
      </c>
      <c r="O819" s="60">
        <f>Tableau1[[#This Row],[Prix_Unit_HT]]*Tableau1[[#This Row],[Qte_commande]]</f>
        <v>0</v>
      </c>
      <c r="P819" s="60">
        <f>Tableau1[[#This Row],[Prix_Unit_TTC]]*Tableau1[[#This Row],[Qte_commande]]</f>
        <v>0</v>
      </c>
      <c r="Q819" s="1">
        <v>0</v>
      </c>
      <c r="R8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0" spans="1:18" ht="14.65" customHeight="1" x14ac:dyDescent="0.2">
      <c r="A820" s="2">
        <v>43199</v>
      </c>
      <c r="B820" s="1" t="s">
        <v>463</v>
      </c>
      <c r="C820" s="1" t="s">
        <v>462</v>
      </c>
      <c r="F820" s="1" t="s">
        <v>1245</v>
      </c>
      <c r="G820" s="1" t="s">
        <v>20</v>
      </c>
      <c r="H820" s="1" t="s">
        <v>1174</v>
      </c>
      <c r="I820" s="1" t="s">
        <v>1272</v>
      </c>
      <c r="J820" s="59">
        <v>100</v>
      </c>
      <c r="K820" s="85">
        <f t="array" ref="K820">IFERROR(INDEX(Grille_Tarifs_Modulable!$B$2:$B$204,MATCH(Tableau1[[#This Row],[Designation]]&amp;Tableau1[[#This Row],[CL]],Grille_Tarifs_Modulable!$C$2:$C$204&amp;Grille_Tarifs_Modulable!$F$2:$F$204,0)),0)</f>
        <v>4067700013842</v>
      </c>
      <c r="L8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0" s="1">
        <v>0</v>
      </c>
      <c r="O820" s="60">
        <f>Tableau1[[#This Row],[Prix_Unit_HT]]*Tableau1[[#This Row],[Qte_commande]]</f>
        <v>0</v>
      </c>
      <c r="P820" s="60">
        <f>Tableau1[[#This Row],[Prix_Unit_TTC]]*Tableau1[[#This Row],[Qte_commande]]</f>
        <v>0</v>
      </c>
      <c r="Q820" s="1">
        <v>0</v>
      </c>
      <c r="R8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1" spans="1:18" ht="14.65" customHeight="1" x14ac:dyDescent="0.2">
      <c r="A821" s="2">
        <v>43199</v>
      </c>
      <c r="B821" s="1" t="s">
        <v>464</v>
      </c>
      <c r="C821" s="1" t="s">
        <v>6</v>
      </c>
      <c r="F821" s="1" t="s">
        <v>1245</v>
      </c>
      <c r="G821" s="1" t="s">
        <v>8</v>
      </c>
      <c r="H821" s="1" t="s">
        <v>1174</v>
      </c>
      <c r="I821" s="1" t="s">
        <v>1272</v>
      </c>
      <c r="J821" s="59">
        <v>100</v>
      </c>
      <c r="K821" s="85">
        <f t="array" ref="K821">IFERROR(INDEX(Grille_Tarifs_Modulable!$B$2:$B$204,MATCH(Tableau1[[#This Row],[Designation]]&amp;Tableau1[[#This Row],[CL]],Grille_Tarifs_Modulable!$C$2:$C$204&amp;Grille_Tarifs_Modulable!$F$2:$F$204,0)),0)</f>
        <v>4067700013842</v>
      </c>
      <c r="L8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1" s="1">
        <v>150</v>
      </c>
      <c r="O821" s="60">
        <f>Tableau1[[#This Row],[Prix_Unit_HT]]*Tableau1[[#This Row],[Qte_commande]]</f>
        <v>2565.1207499999996</v>
      </c>
      <c r="P821" s="60">
        <f>Tableau1[[#This Row],[Prix_Unit_TTC]]*Tableau1[[#This Row],[Qte_commande]]</f>
        <v>3078.1448999999998</v>
      </c>
      <c r="Q821" s="1">
        <v>214.29</v>
      </c>
      <c r="R8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214.28571428571431</v>
      </c>
    </row>
    <row r="822" spans="1:18" ht="14.65" customHeight="1" x14ac:dyDescent="0.2">
      <c r="A822" s="2">
        <v>43199</v>
      </c>
      <c r="B822" s="1" t="s">
        <v>530</v>
      </c>
      <c r="C822" s="1" t="s">
        <v>18</v>
      </c>
      <c r="F822" s="1" t="s">
        <v>1245</v>
      </c>
      <c r="G822" s="1" t="s">
        <v>20</v>
      </c>
      <c r="H822" s="1" t="s">
        <v>1174</v>
      </c>
      <c r="I822" s="1" t="s">
        <v>1272</v>
      </c>
      <c r="J822" s="59">
        <v>100</v>
      </c>
      <c r="K822" s="85">
        <f t="array" ref="K822">IFERROR(INDEX(Grille_Tarifs_Modulable!$B$2:$B$204,MATCH(Tableau1[[#This Row],[Designation]]&amp;Tableau1[[#This Row],[CL]],Grille_Tarifs_Modulable!$C$2:$C$204&amp;Grille_Tarifs_Modulable!$F$2:$F$204,0)),0)</f>
        <v>4067700013842</v>
      </c>
      <c r="L8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2" s="1">
        <v>60</v>
      </c>
      <c r="O822" s="60">
        <f>Tableau1[[#This Row],[Prix_Unit_HT]]*Tableau1[[#This Row],[Qte_commande]]</f>
        <v>1026.0482999999999</v>
      </c>
      <c r="P822" s="60">
        <f>Tableau1[[#This Row],[Prix_Unit_TTC]]*Tableau1[[#This Row],[Qte_commande]]</f>
        <v>1231.2579599999999</v>
      </c>
      <c r="Q822" s="1">
        <v>85.71</v>
      </c>
      <c r="R8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823" spans="1:18" ht="14.65" customHeight="1" x14ac:dyDescent="0.2">
      <c r="A823" s="2">
        <v>43199</v>
      </c>
      <c r="B823" s="1" t="s">
        <v>463</v>
      </c>
      <c r="C823" s="1" t="s">
        <v>462</v>
      </c>
      <c r="F823" s="1" t="s">
        <v>1245</v>
      </c>
      <c r="G823" s="1" t="s">
        <v>20</v>
      </c>
      <c r="H823" s="1" t="s">
        <v>1174</v>
      </c>
      <c r="I823" s="1" t="s">
        <v>1272</v>
      </c>
      <c r="J823" s="59">
        <v>175</v>
      </c>
      <c r="K823" s="85">
        <f t="array" ref="K823">IFERROR(INDEX(Grille_Tarifs_Modulable!$B$2:$B$204,MATCH(Tableau1[[#This Row],[Designation]]&amp;Tableau1[[#This Row],[CL]],Grille_Tarifs_Modulable!$C$2:$C$204&amp;Grille_Tarifs_Modulable!$F$2:$F$204,0)),0)</f>
        <v>4067700013835</v>
      </c>
      <c r="L8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2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23" s="1">
        <v>0</v>
      </c>
      <c r="O823" s="60">
        <f>Tableau1[[#This Row],[Prix_Unit_HT]]*Tableau1[[#This Row],[Qte_commande]]</f>
        <v>0</v>
      </c>
      <c r="P823" s="60">
        <f>Tableau1[[#This Row],[Prix_Unit_TTC]]*Tableau1[[#This Row],[Qte_commande]]</f>
        <v>0</v>
      </c>
      <c r="Q823" s="1">
        <v>0</v>
      </c>
      <c r="R8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4" spans="1:18" ht="14.65" customHeight="1" x14ac:dyDescent="0.2">
      <c r="A824" s="2">
        <v>43199</v>
      </c>
      <c r="B824" s="1" t="s">
        <v>463</v>
      </c>
      <c r="C824" s="1" t="s">
        <v>462</v>
      </c>
      <c r="F824" s="1" t="s">
        <v>1245</v>
      </c>
      <c r="G824" s="1" t="s">
        <v>20</v>
      </c>
      <c r="H824" s="1" t="s">
        <v>1211</v>
      </c>
      <c r="I824" s="1" t="s">
        <v>1272</v>
      </c>
      <c r="J824" s="59">
        <v>70</v>
      </c>
      <c r="K824" s="85">
        <f t="array" ref="K824">IFERROR(INDEX(Grille_Tarifs_Modulable!$B$2:$B$204,MATCH(Tableau1[[#This Row],[Designation]]&amp;Tableau1[[#This Row],[CL]],Grille_Tarifs_Modulable!$C$2:$C$204&amp;Grille_Tarifs_Modulable!$F$2:$F$204,0)),0)</f>
        <v>8017450002104</v>
      </c>
      <c r="L8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2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24" s="1">
        <v>0</v>
      </c>
      <c r="O824" s="60">
        <f>Tableau1[[#This Row],[Prix_Unit_HT]]*Tableau1[[#This Row],[Qte_commande]]</f>
        <v>0</v>
      </c>
      <c r="P824" s="60">
        <f>Tableau1[[#This Row],[Prix_Unit_TTC]]*Tableau1[[#This Row],[Qte_commande]]</f>
        <v>0</v>
      </c>
      <c r="Q824" s="1">
        <v>0</v>
      </c>
      <c r="R8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5" spans="1:18" ht="14.65" customHeight="1" x14ac:dyDescent="0.2">
      <c r="A825" s="2">
        <v>43199</v>
      </c>
      <c r="B825" s="1" t="s">
        <v>463</v>
      </c>
      <c r="C825" s="1" t="s">
        <v>462</v>
      </c>
      <c r="F825" s="1" t="s">
        <v>1245</v>
      </c>
      <c r="G825" s="1" t="s">
        <v>20</v>
      </c>
      <c r="H825" s="1" t="s">
        <v>1186</v>
      </c>
      <c r="I825" s="1" t="s">
        <v>1272</v>
      </c>
      <c r="J825" s="59">
        <v>70</v>
      </c>
      <c r="K825" s="85">
        <f t="array" ref="K825">IFERROR(INDEX(Grille_Tarifs_Modulable!$B$2:$B$204,MATCH(Tableau1[[#This Row],[Designation]]&amp;Tableau1[[#This Row],[CL]],Grille_Tarifs_Modulable!$C$2:$C$204&amp;Grille_Tarifs_Modulable!$F$2:$F$204,0)),0)</f>
        <v>3257150101904</v>
      </c>
      <c r="L8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25" s="1">
        <v>0</v>
      </c>
      <c r="O825" s="60">
        <f>Tableau1[[#This Row],[Prix_Unit_HT]]*Tableau1[[#This Row],[Qte_commande]]</f>
        <v>0</v>
      </c>
      <c r="P825" s="60">
        <f>Tableau1[[#This Row],[Prix_Unit_TTC]]*Tableau1[[#This Row],[Qte_commande]]</f>
        <v>0</v>
      </c>
      <c r="Q825" s="1">
        <v>0</v>
      </c>
      <c r="R8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6" spans="1:18" ht="14.65" customHeight="1" x14ac:dyDescent="0.2">
      <c r="A826" s="2">
        <v>43199</v>
      </c>
      <c r="B826" s="1" t="s">
        <v>464</v>
      </c>
      <c r="C826" s="1" t="s">
        <v>6</v>
      </c>
      <c r="F826" s="1" t="s">
        <v>1245</v>
      </c>
      <c r="G826" s="1" t="s">
        <v>8</v>
      </c>
      <c r="H826" s="1" t="s">
        <v>1186</v>
      </c>
      <c r="I826" s="1" t="s">
        <v>1272</v>
      </c>
      <c r="J826" s="59">
        <v>70</v>
      </c>
      <c r="K826" s="85">
        <f t="array" ref="K826">IFERROR(INDEX(Grille_Tarifs_Modulable!$B$2:$B$204,MATCH(Tableau1[[#This Row],[Designation]]&amp;Tableau1[[#This Row],[CL]],Grille_Tarifs_Modulable!$C$2:$C$204&amp;Grille_Tarifs_Modulable!$F$2:$F$204,0)),0)</f>
        <v>3257150101904</v>
      </c>
      <c r="L8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26" s="1">
        <v>6</v>
      </c>
      <c r="O826" s="60">
        <f>Tableau1[[#This Row],[Prix_Unit_HT]]*Tableau1[[#This Row],[Qte_commande]]</f>
        <v>98.078897999999995</v>
      </c>
      <c r="P826" s="60">
        <f>Tableau1[[#This Row],[Prix_Unit_TTC]]*Tableau1[[#This Row],[Qte_commande]]</f>
        <v>117.69467760000001</v>
      </c>
      <c r="Q826" s="1">
        <v>6</v>
      </c>
      <c r="R8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27" spans="1:18" ht="14.65" customHeight="1" x14ac:dyDescent="0.2">
      <c r="A827" s="2">
        <v>43199</v>
      </c>
      <c r="B827" s="1" t="s">
        <v>463</v>
      </c>
      <c r="C827" s="1" t="s">
        <v>462</v>
      </c>
      <c r="F827" s="1" t="s">
        <v>1245</v>
      </c>
      <c r="G827" s="1" t="s">
        <v>20</v>
      </c>
      <c r="H827" s="1" t="s">
        <v>1187</v>
      </c>
      <c r="I827" s="1" t="s">
        <v>1272</v>
      </c>
      <c r="J827" s="59">
        <v>70</v>
      </c>
      <c r="K827" s="85">
        <f t="array" ref="K827">IFERROR(INDEX(Grille_Tarifs_Modulable!$B$2:$B$204,MATCH(Tableau1[[#This Row],[Designation]]&amp;Tableau1[[#This Row],[CL]],Grille_Tarifs_Modulable!$C$2:$C$204&amp;Grille_Tarifs_Modulable!$F$2:$F$204,0)),0)</f>
        <v>3257150102017</v>
      </c>
      <c r="L8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2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27" s="1">
        <v>0</v>
      </c>
      <c r="O827" s="60">
        <f>Tableau1[[#This Row],[Prix_Unit_HT]]*Tableau1[[#This Row],[Qte_commande]]</f>
        <v>0</v>
      </c>
      <c r="P827" s="60">
        <f>Tableau1[[#This Row],[Prix_Unit_TTC]]*Tableau1[[#This Row],[Qte_commande]]</f>
        <v>0</v>
      </c>
      <c r="Q827" s="1">
        <v>0</v>
      </c>
      <c r="R8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8" spans="1:18" ht="14.65" customHeight="1" x14ac:dyDescent="0.2">
      <c r="A828" s="2">
        <v>43199</v>
      </c>
      <c r="B828" s="1" t="s">
        <v>463</v>
      </c>
      <c r="C828" s="1" t="s">
        <v>462</v>
      </c>
      <c r="F828" s="1" t="s">
        <v>1245</v>
      </c>
      <c r="G828" s="1" t="s">
        <v>20</v>
      </c>
      <c r="H828" s="1" t="s">
        <v>1244</v>
      </c>
      <c r="I828" s="1" t="s">
        <v>1272</v>
      </c>
      <c r="J828" s="59">
        <v>100</v>
      </c>
      <c r="K828" s="85">
        <f t="array" ref="K828">IFERROR(INDEX(Grille_Tarifs_Modulable!$B$2:$B$204,MATCH(Tableau1[[#This Row],[Designation]]&amp;Tableau1[[#This Row],[CL]],Grille_Tarifs_Modulable!$C$2:$C$204&amp;Grille_Tarifs_Modulable!$F$2:$F$204,0)),0)</f>
        <v>8002095200039</v>
      </c>
      <c r="L8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28" s="60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28" s="1">
        <v>0</v>
      </c>
      <c r="O828" s="60">
        <f>Tableau1[[#This Row],[Prix_Unit_HT]]*Tableau1[[#This Row],[Qte_commande]]</f>
        <v>0</v>
      </c>
      <c r="P828" s="60">
        <f>Tableau1[[#This Row],[Prix_Unit_TTC]]*Tableau1[[#This Row],[Qte_commande]]</f>
        <v>0</v>
      </c>
      <c r="Q828" s="1">
        <v>0</v>
      </c>
      <c r="R8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29" spans="1:18" ht="14.65" customHeight="1" x14ac:dyDescent="0.2">
      <c r="A829" s="2">
        <v>43199</v>
      </c>
      <c r="B829" s="1" t="s">
        <v>463</v>
      </c>
      <c r="C829" s="1" t="s">
        <v>462</v>
      </c>
      <c r="F829" s="1" t="s">
        <v>1245</v>
      </c>
      <c r="G829" s="1" t="s">
        <v>20</v>
      </c>
      <c r="H829" s="1" t="s">
        <v>1216</v>
      </c>
      <c r="I829" s="1" t="s">
        <v>1272</v>
      </c>
      <c r="J829" s="59">
        <v>100</v>
      </c>
      <c r="K829" s="85">
        <f t="array" ref="K829">IFERROR(INDEX(Grille_Tarifs_Modulable!$B$2:$B$204,MATCH(Tableau1[[#This Row],[Designation]]&amp;Tableau1[[#This Row],[CL]],Grille_Tarifs_Modulable!$C$2:$C$204&amp;Grille_Tarifs_Modulable!$F$2:$F$204,0)),0)</f>
        <v>3257150410167</v>
      </c>
      <c r="L8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2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29" s="1">
        <v>0</v>
      </c>
      <c r="O829" s="60">
        <f>Tableau1[[#This Row],[Prix_Unit_HT]]*Tableau1[[#This Row],[Qte_commande]]</f>
        <v>0</v>
      </c>
      <c r="P829" s="60">
        <f>Tableau1[[#This Row],[Prix_Unit_TTC]]*Tableau1[[#This Row],[Qte_commande]]</f>
        <v>0</v>
      </c>
      <c r="Q829" s="1">
        <v>0</v>
      </c>
      <c r="R8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830" spans="1:18" ht="14.65" customHeight="1" x14ac:dyDescent="0.2">
      <c r="A830" s="2">
        <v>43199</v>
      </c>
      <c r="B830" s="1" t="s">
        <v>464</v>
      </c>
      <c r="C830" s="1" t="s">
        <v>6</v>
      </c>
      <c r="F830" s="1" t="s">
        <v>1245</v>
      </c>
      <c r="G830" s="1" t="s">
        <v>8</v>
      </c>
      <c r="H830" s="1" t="s">
        <v>1216</v>
      </c>
      <c r="I830" s="1" t="s">
        <v>1272</v>
      </c>
      <c r="J830" s="59">
        <v>100</v>
      </c>
      <c r="K830" s="85">
        <f t="array" ref="K830">IFERROR(INDEX(Grille_Tarifs_Modulable!$B$2:$B$204,MATCH(Tableau1[[#This Row],[Designation]]&amp;Tableau1[[#This Row],[CL]],Grille_Tarifs_Modulable!$C$2:$C$204&amp;Grille_Tarifs_Modulable!$F$2:$F$204,0)),0)</f>
        <v>3257150410167</v>
      </c>
      <c r="L8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0" s="1">
        <v>84</v>
      </c>
      <c r="O830" s="60">
        <f>Tableau1[[#This Row],[Prix_Unit_HT]]*Tableau1[[#This Row],[Qte_commande]]</f>
        <v>1325.425416</v>
      </c>
      <c r="P830" s="60">
        <f>Tableau1[[#This Row],[Prix_Unit_TTC]]*Tableau1[[#This Row],[Qte_commande]]</f>
        <v>1590.5104992000001</v>
      </c>
      <c r="Q830" s="1">
        <v>120</v>
      </c>
      <c r="R8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831" spans="1:18" ht="14.65" customHeight="1" x14ac:dyDescent="0.2">
      <c r="A831" s="2">
        <v>43199</v>
      </c>
      <c r="B831" s="1" t="s">
        <v>530</v>
      </c>
      <c r="C831" s="1" t="s">
        <v>18</v>
      </c>
      <c r="F831" s="1" t="s">
        <v>1245</v>
      </c>
      <c r="G831" s="1" t="s">
        <v>20</v>
      </c>
      <c r="H831" s="1" t="s">
        <v>1216</v>
      </c>
      <c r="I831" s="1" t="s">
        <v>1272</v>
      </c>
      <c r="J831" s="59">
        <v>100</v>
      </c>
      <c r="K831" s="85">
        <f t="array" ref="K831">IFERROR(INDEX(Grille_Tarifs_Modulable!$B$2:$B$204,MATCH(Tableau1[[#This Row],[Designation]]&amp;Tableau1[[#This Row],[CL]],Grille_Tarifs_Modulable!$C$2:$C$204&amp;Grille_Tarifs_Modulable!$F$2:$F$204,0)),0)</f>
        <v>3257150410167</v>
      </c>
      <c r="L8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1" s="1">
        <v>180</v>
      </c>
      <c r="O831" s="60">
        <f>Tableau1[[#This Row],[Prix_Unit_HT]]*Tableau1[[#This Row],[Qte_commande]]</f>
        <v>2840.1973200000002</v>
      </c>
      <c r="P831" s="60">
        <f>Tableau1[[#This Row],[Prix_Unit_TTC]]*Tableau1[[#This Row],[Qte_commande]]</f>
        <v>3408.2367840000002</v>
      </c>
      <c r="Q831" s="1">
        <v>257.14</v>
      </c>
      <c r="R8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832" spans="1:18" ht="14.65" customHeight="1" x14ac:dyDescent="0.2">
      <c r="A832" s="2">
        <v>43203</v>
      </c>
      <c r="B832" s="1" t="s">
        <v>630</v>
      </c>
      <c r="C832" s="1" t="s">
        <v>94</v>
      </c>
      <c r="F832" s="1" t="s">
        <v>1245</v>
      </c>
      <c r="G832" s="1" t="s">
        <v>96</v>
      </c>
      <c r="H832" s="1" t="s">
        <v>1242</v>
      </c>
      <c r="I832" s="7" t="s">
        <v>1272</v>
      </c>
      <c r="J832" s="59">
        <v>70</v>
      </c>
      <c r="K832" s="85">
        <f t="array" ref="K832">IFERROR(INDEX(Grille_Tarifs_Modulable!$B$2:$B$204,MATCH(Tableau1[[#This Row],[Designation]]&amp;Tableau1[[#This Row],[CL]],Grille_Tarifs_Modulable!$C$2:$C$204&amp;Grille_Tarifs_Modulable!$F$2:$F$204,0)),0)</f>
        <v>4055800060200</v>
      </c>
      <c r="L8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32" s="1">
        <v>12</v>
      </c>
      <c r="O832" s="60">
        <f>Tableau1[[#This Row],[Prix_Unit_HT]]*Tableau1[[#This Row],[Qte_commande]]</f>
        <v>208.90372800000003</v>
      </c>
      <c r="P832" s="60">
        <f>Tableau1[[#This Row],[Prix_Unit_TTC]]*Tableau1[[#This Row],[Qte_commande]]</f>
        <v>250.68447360000002</v>
      </c>
      <c r="Q832" s="1">
        <v>12</v>
      </c>
      <c r="R8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33" spans="1:18" ht="14.65" customHeight="1" x14ac:dyDescent="0.2">
      <c r="A833" s="2">
        <v>43203</v>
      </c>
      <c r="B833" s="1" t="s">
        <v>630</v>
      </c>
      <c r="C833" s="1" t="s">
        <v>94</v>
      </c>
      <c r="F833" s="1" t="s">
        <v>1245</v>
      </c>
      <c r="G833" s="1" t="s">
        <v>96</v>
      </c>
      <c r="H833" s="1" t="s">
        <v>1174</v>
      </c>
      <c r="I833" s="1" t="s">
        <v>1272</v>
      </c>
      <c r="J833" s="59">
        <v>70</v>
      </c>
      <c r="K833" s="85">
        <f t="array" ref="K833">IFERROR(INDEX(Grille_Tarifs_Modulable!$B$2:$B$204,MATCH(Tableau1[[#This Row],[Designation]]&amp;Tableau1[[#This Row],[CL]],Grille_Tarifs_Modulable!$C$2:$C$204&amp;Grille_Tarifs_Modulable!$F$2:$F$204,0)),0)</f>
        <v>4067700013859</v>
      </c>
      <c r="L8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3" s="1">
        <v>90</v>
      </c>
      <c r="O833" s="60">
        <f>Tableau1[[#This Row],[Prix_Unit_HT]]*Tableau1[[#This Row],[Qte_commande]]</f>
        <v>1127.930715</v>
      </c>
      <c r="P833" s="60">
        <f>Tableau1[[#This Row],[Prix_Unit_TTC]]*Tableau1[[#This Row],[Qte_commande]]</f>
        <v>1353.516858</v>
      </c>
      <c r="Q833" s="1">
        <v>90</v>
      </c>
      <c r="R8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834" spans="1:18" ht="14.65" customHeight="1" x14ac:dyDescent="0.2">
      <c r="A834" s="2">
        <v>43203</v>
      </c>
      <c r="B834" s="1" t="s">
        <v>681</v>
      </c>
      <c r="C834" s="1" t="s">
        <v>225</v>
      </c>
      <c r="F834" s="1" t="s">
        <v>1245</v>
      </c>
      <c r="G834" s="1" t="s">
        <v>227</v>
      </c>
      <c r="H834" s="1" t="s">
        <v>1174</v>
      </c>
      <c r="I834" s="1" t="s">
        <v>1272</v>
      </c>
      <c r="J834" s="59">
        <v>70</v>
      </c>
      <c r="K834" s="85">
        <f t="array" ref="K834">IFERROR(INDEX(Grille_Tarifs_Modulable!$B$2:$B$204,MATCH(Tableau1[[#This Row],[Designation]]&amp;Tableau1[[#This Row],[CL]],Grille_Tarifs_Modulable!$C$2:$C$204&amp;Grille_Tarifs_Modulable!$F$2:$F$204,0)),0)</f>
        <v>4067700013859</v>
      </c>
      <c r="L8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4" s="1">
        <v>150</v>
      </c>
      <c r="O834" s="60">
        <f>Tableau1[[#This Row],[Prix_Unit_HT]]*Tableau1[[#This Row],[Qte_commande]]</f>
        <v>1879.8845249999997</v>
      </c>
      <c r="P834" s="60">
        <f>Tableau1[[#This Row],[Prix_Unit_TTC]]*Tableau1[[#This Row],[Qte_commande]]</f>
        <v>2255.8614299999999</v>
      </c>
      <c r="Q834" s="1">
        <v>150</v>
      </c>
      <c r="R8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35" spans="1:18" ht="14.65" customHeight="1" x14ac:dyDescent="0.2">
      <c r="A835" s="2">
        <v>43203</v>
      </c>
      <c r="B835" s="1" t="s">
        <v>630</v>
      </c>
      <c r="C835" s="1" t="s">
        <v>94</v>
      </c>
      <c r="F835" s="1" t="s">
        <v>1245</v>
      </c>
      <c r="G835" s="1" t="s">
        <v>96</v>
      </c>
      <c r="H835" s="1" t="s">
        <v>1174</v>
      </c>
      <c r="I835" s="1" t="s">
        <v>1272</v>
      </c>
      <c r="J835" s="59">
        <v>100</v>
      </c>
      <c r="K835" s="85">
        <f t="array" ref="K835">IFERROR(INDEX(Grille_Tarifs_Modulable!$B$2:$B$204,MATCH(Tableau1[[#This Row],[Designation]]&amp;Tableau1[[#This Row],[CL]],Grille_Tarifs_Modulable!$C$2:$C$204&amp;Grille_Tarifs_Modulable!$F$2:$F$204,0)),0)</f>
        <v>4067700013842</v>
      </c>
      <c r="L8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3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35" s="1">
        <v>12</v>
      </c>
      <c r="O835" s="60">
        <f>Tableau1[[#This Row],[Prix_Unit_HT]]*Tableau1[[#This Row],[Qte_commande]]</f>
        <v>205.20965999999999</v>
      </c>
      <c r="P835" s="60">
        <f>Tableau1[[#This Row],[Prix_Unit_TTC]]*Tableau1[[#This Row],[Qte_commande]]</f>
        <v>246.25159199999996</v>
      </c>
      <c r="Q835" s="1">
        <v>17.14</v>
      </c>
      <c r="R8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36" spans="1:18" ht="14.65" customHeight="1" x14ac:dyDescent="0.2">
      <c r="A836" s="2">
        <v>43203</v>
      </c>
      <c r="B836" s="1" t="s">
        <v>630</v>
      </c>
      <c r="C836" s="1" t="s">
        <v>94</v>
      </c>
      <c r="F836" s="1" t="s">
        <v>1245</v>
      </c>
      <c r="G836" s="1" t="s">
        <v>96</v>
      </c>
      <c r="H836" s="1" t="s">
        <v>1174</v>
      </c>
      <c r="I836" s="1" t="s">
        <v>1272</v>
      </c>
      <c r="J836" s="59">
        <v>175</v>
      </c>
      <c r="K836" s="85">
        <f t="array" ref="K836">IFERROR(INDEX(Grille_Tarifs_Modulable!$B$2:$B$204,MATCH(Tableau1[[#This Row],[Designation]]&amp;Tableau1[[#This Row],[CL]],Grille_Tarifs_Modulable!$C$2:$C$204&amp;Grille_Tarifs_Modulable!$F$2:$F$204,0)),0)</f>
        <v>4067700013835</v>
      </c>
      <c r="L8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3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36" s="1">
        <v>12</v>
      </c>
      <c r="O836" s="60">
        <f>Tableau1[[#This Row],[Prix_Unit_HT]]*Tableau1[[#This Row],[Qte_commande]]</f>
        <v>346.99690500000003</v>
      </c>
      <c r="P836" s="60">
        <f>Tableau1[[#This Row],[Prix_Unit_TTC]]*Tableau1[[#This Row],[Qte_commande]]</f>
        <v>416.39628600000003</v>
      </c>
      <c r="Q836" s="1">
        <v>30</v>
      </c>
      <c r="R8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37" spans="1:18" ht="14.65" customHeight="1" x14ac:dyDescent="0.2">
      <c r="A837" s="2">
        <v>43207</v>
      </c>
      <c r="B837" s="1" t="s">
        <v>643</v>
      </c>
      <c r="C837" s="1" t="s">
        <v>64</v>
      </c>
      <c r="F837" s="1" t="s">
        <v>1245</v>
      </c>
      <c r="G837" s="1" t="s">
        <v>66</v>
      </c>
      <c r="H837" s="7" t="s">
        <v>1294</v>
      </c>
      <c r="I837" s="7" t="s">
        <v>1273</v>
      </c>
      <c r="J837" s="59">
        <v>20</v>
      </c>
      <c r="K837" s="85">
        <f t="array" ref="K837">IFERROR(INDEX(Grille_Tarifs_Modulable!$B$2:$B$204,MATCH(Tableau1[[#This Row],[Designation]]&amp;Tableau1[[#This Row],[CL]],Grille_Tarifs_Modulable!$C$2:$C$204&amp;Grille_Tarifs_Modulable!$F$2:$F$204,0)),0)</f>
        <v>4260310553863</v>
      </c>
      <c r="L8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7" s="1">
        <v>48</v>
      </c>
      <c r="O837" s="60">
        <f>Tableau1[[#This Row],[Prix_Unit_HT]]*Tableau1[[#This Row],[Qte_commande]]</f>
        <v>38.880000000000003</v>
      </c>
      <c r="P837" s="60">
        <f>Tableau1[[#This Row],[Prix_Unit_TTC]]*Tableau1[[#This Row],[Qte_commande]]</f>
        <v>41.0184</v>
      </c>
      <c r="Q837" s="1">
        <v>13.71</v>
      </c>
      <c r="R8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38" spans="1:18" ht="14.65" customHeight="1" x14ac:dyDescent="0.2">
      <c r="A838" s="2">
        <v>43207</v>
      </c>
      <c r="B838" s="1" t="s">
        <v>643</v>
      </c>
      <c r="C838" s="1" t="s">
        <v>64</v>
      </c>
      <c r="F838" s="1" t="s">
        <v>1245</v>
      </c>
      <c r="G838" s="1" t="s">
        <v>66</v>
      </c>
      <c r="H838" s="1" t="s">
        <v>1289</v>
      </c>
      <c r="I838" s="1" t="s">
        <v>1273</v>
      </c>
      <c r="J838" s="59">
        <v>20</v>
      </c>
      <c r="K838" s="85">
        <f t="array" ref="K838">IFERROR(INDEX(Grille_Tarifs_Modulable!$B$2:$B$204,MATCH(Tableau1[[#This Row],[Designation]]&amp;Tableau1[[#This Row],[CL]],Grille_Tarifs_Modulable!$C$2:$C$204&amp;Grille_Tarifs_Modulable!$F$2:$F$204,0)),0)</f>
        <v>4260310553832</v>
      </c>
      <c r="L8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8" s="1">
        <v>48</v>
      </c>
      <c r="O838" s="60">
        <f>Tableau1[[#This Row],[Prix_Unit_HT]]*Tableau1[[#This Row],[Qte_commande]]</f>
        <v>38.880000000000003</v>
      </c>
      <c r="P838" s="60">
        <f>Tableau1[[#This Row],[Prix_Unit_TTC]]*Tableau1[[#This Row],[Qte_commande]]</f>
        <v>41.0184</v>
      </c>
      <c r="Q838" s="1">
        <v>13.71</v>
      </c>
      <c r="R8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839" spans="1:18" ht="14.65" customHeight="1" x14ac:dyDescent="0.2">
      <c r="A839" s="2">
        <v>43207</v>
      </c>
      <c r="B839" s="1" t="s">
        <v>643</v>
      </c>
      <c r="C839" s="1" t="s">
        <v>64</v>
      </c>
      <c r="F839" s="1" t="s">
        <v>1245</v>
      </c>
      <c r="G839" s="1" t="s">
        <v>66</v>
      </c>
      <c r="H839" s="1" t="s">
        <v>1174</v>
      </c>
      <c r="I839" s="1" t="s">
        <v>1272</v>
      </c>
      <c r="J839" s="59">
        <v>70</v>
      </c>
      <c r="K839" s="85">
        <f t="array" ref="K839">IFERROR(INDEX(Grille_Tarifs_Modulable!$B$2:$B$204,MATCH(Tableau1[[#This Row],[Designation]]&amp;Tableau1[[#This Row],[CL]],Grille_Tarifs_Modulable!$C$2:$C$204&amp;Grille_Tarifs_Modulable!$F$2:$F$204,0)),0)</f>
        <v>4067700013859</v>
      </c>
      <c r="L8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9" s="1">
        <v>240</v>
      </c>
      <c r="O839" s="60">
        <f>Tableau1[[#This Row],[Prix_Unit_HT]]*Tableau1[[#This Row],[Qte_commande]]</f>
        <v>3007.8152399999994</v>
      </c>
      <c r="P839" s="60">
        <f>Tableau1[[#This Row],[Prix_Unit_TTC]]*Tableau1[[#This Row],[Qte_commande]]</f>
        <v>3609.3782879999994</v>
      </c>
      <c r="Q839" s="1">
        <v>240</v>
      </c>
      <c r="R8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840" spans="1:18" ht="14.65" customHeight="1" x14ac:dyDescent="0.2">
      <c r="A840" s="2">
        <v>43207</v>
      </c>
      <c r="B840" s="1" t="s">
        <v>643</v>
      </c>
      <c r="C840" s="1" t="s">
        <v>64</v>
      </c>
      <c r="F840" s="1" t="s">
        <v>1245</v>
      </c>
      <c r="G840" s="1" t="s">
        <v>66</v>
      </c>
      <c r="H840" s="1" t="s">
        <v>1221</v>
      </c>
      <c r="I840" s="1" t="s">
        <v>1272</v>
      </c>
      <c r="J840" s="59">
        <v>50</v>
      </c>
      <c r="K840" s="85">
        <f t="array" ref="K840">IFERROR(INDEX(Grille_Tarifs_Modulable!$B$2:$B$204,MATCH(Tableau1[[#This Row],[Designation]]&amp;Tableau1[[#This Row],[CL]],Grille_Tarifs_Modulable!$C$2:$C$204&amp;Grille_Tarifs_Modulable!$F$2:$F$204,0)),0)</f>
        <v>4260270192645</v>
      </c>
      <c r="L8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4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40" s="1">
        <v>6</v>
      </c>
      <c r="O840" s="60">
        <f>Tableau1[[#This Row],[Prix_Unit_HT]]*Tableau1[[#This Row],[Qte_commande]]</f>
        <v>151.155036</v>
      </c>
      <c r="P840" s="60">
        <f>Tableau1[[#This Row],[Prix_Unit_TTC]]*Tableau1[[#This Row],[Qte_commande]]</f>
        <v>181.38604320000002</v>
      </c>
      <c r="Q840" s="1">
        <v>4.29</v>
      </c>
      <c r="R8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841" spans="1:18" ht="14.65" customHeight="1" x14ac:dyDescent="0.2">
      <c r="A841" s="2">
        <v>43207</v>
      </c>
      <c r="B841" s="1" t="s">
        <v>643</v>
      </c>
      <c r="C841" s="1" t="s">
        <v>64</v>
      </c>
      <c r="F841" s="1" t="s">
        <v>1245</v>
      </c>
      <c r="G841" s="1" t="s">
        <v>66</v>
      </c>
      <c r="H841" s="1" t="s">
        <v>1288</v>
      </c>
      <c r="I841" s="1" t="s">
        <v>1273</v>
      </c>
      <c r="J841" s="59">
        <v>20</v>
      </c>
      <c r="K841" s="85">
        <f t="array" ref="K841">IFERROR(INDEX(Grille_Tarifs_Modulable!$B$2:$B$204,MATCH(Tableau1[[#This Row],[Designation]]&amp;Tableau1[[#This Row],[CL]],Grille_Tarifs_Modulable!$C$2:$C$204&amp;Grille_Tarifs_Modulable!$F$2:$F$204,0)),0)</f>
        <v>4260310553818</v>
      </c>
      <c r="L8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41" s="1">
        <v>144</v>
      </c>
      <c r="O841" s="60">
        <f>Tableau1[[#This Row],[Prix_Unit_HT]]*Tableau1[[#This Row],[Qte_commande]]</f>
        <v>116.64000000000001</v>
      </c>
      <c r="P841" s="60">
        <f>Tableau1[[#This Row],[Prix_Unit_TTC]]*Tableau1[[#This Row],[Qte_commande]]</f>
        <v>123.0552</v>
      </c>
      <c r="Q841" s="1">
        <v>41.14</v>
      </c>
      <c r="R8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842" spans="1:18" ht="14.65" customHeight="1" x14ac:dyDescent="0.2">
      <c r="A842" s="2">
        <v>43208</v>
      </c>
      <c r="B842" s="1" t="s">
        <v>515</v>
      </c>
      <c r="C842" s="1" t="s">
        <v>94</v>
      </c>
      <c r="F842" s="1" t="s">
        <v>1245</v>
      </c>
      <c r="G842" s="1" t="s">
        <v>96</v>
      </c>
      <c r="H842" s="1" t="s">
        <v>1242</v>
      </c>
      <c r="I842" s="7" t="s">
        <v>1272</v>
      </c>
      <c r="J842" s="59">
        <v>70</v>
      </c>
      <c r="K842" s="85">
        <f t="array" ref="K842">IFERROR(INDEX(Grille_Tarifs_Modulable!$B$2:$B$204,MATCH(Tableau1[[#This Row],[Designation]]&amp;Tableau1[[#This Row],[CL]],Grille_Tarifs_Modulable!$C$2:$C$204&amp;Grille_Tarifs_Modulable!$F$2:$F$204,0)),0)</f>
        <v>4055800060200</v>
      </c>
      <c r="L8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2" s="1">
        <v>18</v>
      </c>
      <c r="O842" s="60">
        <f>Tableau1[[#This Row],[Prix_Unit_HT]]*Tableau1[[#This Row],[Qte_commande]]</f>
        <v>313.35559200000006</v>
      </c>
      <c r="P842" s="60">
        <f>Tableau1[[#This Row],[Prix_Unit_TTC]]*Tableau1[[#This Row],[Qte_commande]]</f>
        <v>376.02671040000001</v>
      </c>
      <c r="Q842" s="1">
        <v>18</v>
      </c>
      <c r="R8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843" spans="1:18" ht="14.65" customHeight="1" x14ac:dyDescent="0.2">
      <c r="A843" s="2">
        <v>43208</v>
      </c>
      <c r="B843" s="1" t="s">
        <v>631</v>
      </c>
      <c r="C843" s="1" t="s">
        <v>94</v>
      </c>
      <c r="F843" s="1" t="s">
        <v>1245</v>
      </c>
      <c r="G843" s="1" t="s">
        <v>96</v>
      </c>
      <c r="H843" s="1" t="s">
        <v>1242</v>
      </c>
      <c r="I843" s="7" t="s">
        <v>1272</v>
      </c>
      <c r="J843" s="59">
        <v>70</v>
      </c>
      <c r="K843" s="85">
        <f t="array" ref="K843">IFERROR(INDEX(Grille_Tarifs_Modulable!$B$2:$B$204,MATCH(Tableau1[[#This Row],[Designation]]&amp;Tableau1[[#This Row],[CL]],Grille_Tarifs_Modulable!$C$2:$C$204&amp;Grille_Tarifs_Modulable!$F$2:$F$204,0)),0)</f>
        <v>4055800060200</v>
      </c>
      <c r="L8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3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3" s="1">
        <v>-12</v>
      </c>
      <c r="O843" s="60">
        <f>Tableau1[[#This Row],[Prix_Unit_HT]]*Tableau1[[#This Row],[Qte_commande]]</f>
        <v>-208.90372800000003</v>
      </c>
      <c r="P843" s="60">
        <f>Tableau1[[#This Row],[Prix_Unit_TTC]]*Tableau1[[#This Row],[Qte_commande]]</f>
        <v>-250.68447360000002</v>
      </c>
      <c r="Q843" s="1">
        <v>-12</v>
      </c>
      <c r="R8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844" spans="1:18" ht="14.65" customHeight="1" x14ac:dyDescent="0.2">
      <c r="A844" s="2">
        <v>43208</v>
      </c>
      <c r="B844" s="1" t="s">
        <v>516</v>
      </c>
      <c r="C844" s="1" t="s">
        <v>511</v>
      </c>
      <c r="F844" s="1" t="s">
        <v>1245</v>
      </c>
      <c r="G844" s="1" t="s">
        <v>452</v>
      </c>
      <c r="H844" s="1" t="s">
        <v>1174</v>
      </c>
      <c r="I844" s="1" t="s">
        <v>1272</v>
      </c>
      <c r="J844" s="59">
        <v>70</v>
      </c>
      <c r="K844" s="85">
        <f t="array" ref="K844">IFERROR(INDEX(Grille_Tarifs_Modulable!$B$2:$B$204,MATCH(Tableau1[[#This Row],[Designation]]&amp;Tableau1[[#This Row],[CL]],Grille_Tarifs_Modulable!$C$2:$C$204&amp;Grille_Tarifs_Modulable!$F$2:$F$204,0)),0)</f>
        <v>4067700013859</v>
      </c>
      <c r="L8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4" s="1">
        <v>150</v>
      </c>
      <c r="O844" s="60">
        <f>Tableau1[[#This Row],[Prix_Unit_HT]]*Tableau1[[#This Row],[Qte_commande]]</f>
        <v>1879.8845249999997</v>
      </c>
      <c r="P844" s="60">
        <f>Tableau1[[#This Row],[Prix_Unit_TTC]]*Tableau1[[#This Row],[Qte_commande]]</f>
        <v>2255.8614299999999</v>
      </c>
      <c r="Q844" s="1">
        <v>150</v>
      </c>
      <c r="R8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45" spans="1:18" ht="14.65" customHeight="1" x14ac:dyDescent="0.2">
      <c r="A845" s="2">
        <v>43208</v>
      </c>
      <c r="B845" s="1" t="s">
        <v>631</v>
      </c>
      <c r="C845" s="1" t="s">
        <v>94</v>
      </c>
      <c r="F845" s="1" t="s">
        <v>1245</v>
      </c>
      <c r="G845" s="1" t="s">
        <v>96</v>
      </c>
      <c r="H845" s="1" t="s">
        <v>1174</v>
      </c>
      <c r="I845" s="1" t="s">
        <v>1272</v>
      </c>
      <c r="J845" s="59">
        <v>70</v>
      </c>
      <c r="K845" s="85">
        <f t="array" ref="K845">IFERROR(INDEX(Grille_Tarifs_Modulable!$B$2:$B$204,MATCH(Tableau1[[#This Row],[Designation]]&amp;Tableau1[[#This Row],[CL]],Grille_Tarifs_Modulable!$C$2:$C$204&amp;Grille_Tarifs_Modulable!$F$2:$F$204,0)),0)</f>
        <v>4067700013859</v>
      </c>
      <c r="L8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5" s="1">
        <v>-90</v>
      </c>
      <c r="O845" s="60">
        <f>Tableau1[[#This Row],[Prix_Unit_HT]]*Tableau1[[#This Row],[Qte_commande]]</f>
        <v>-1127.930715</v>
      </c>
      <c r="P845" s="60">
        <f>Tableau1[[#This Row],[Prix_Unit_TTC]]*Tableau1[[#This Row],[Qte_commande]]</f>
        <v>-1353.516858</v>
      </c>
      <c r="Q845" s="1">
        <v>-90</v>
      </c>
      <c r="R8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-90</v>
      </c>
    </row>
    <row r="846" spans="1:18" ht="14.65" customHeight="1" x14ac:dyDescent="0.2">
      <c r="A846" s="2">
        <v>43208</v>
      </c>
      <c r="B846" s="1" t="s">
        <v>631</v>
      </c>
      <c r="C846" s="1" t="s">
        <v>94</v>
      </c>
      <c r="F846" s="1" t="s">
        <v>1245</v>
      </c>
      <c r="G846" s="1" t="s">
        <v>96</v>
      </c>
      <c r="H846" s="1" t="s">
        <v>1174</v>
      </c>
      <c r="I846" s="1" t="s">
        <v>1272</v>
      </c>
      <c r="J846" s="59">
        <v>100</v>
      </c>
      <c r="K846" s="85">
        <f t="array" ref="K846">IFERROR(INDEX(Grille_Tarifs_Modulable!$B$2:$B$204,MATCH(Tableau1[[#This Row],[Designation]]&amp;Tableau1[[#This Row],[CL]],Grille_Tarifs_Modulable!$C$2:$C$204&amp;Grille_Tarifs_Modulable!$F$2:$F$204,0)),0)</f>
        <v>4067700013842</v>
      </c>
      <c r="L8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4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46" s="1">
        <v>-12</v>
      </c>
      <c r="O846" s="60">
        <f>Tableau1[[#This Row],[Prix_Unit_HT]]*Tableau1[[#This Row],[Qte_commande]]</f>
        <v>-205.20965999999999</v>
      </c>
      <c r="P846" s="60">
        <f>Tableau1[[#This Row],[Prix_Unit_TTC]]*Tableau1[[#This Row],[Qte_commande]]</f>
        <v>-246.25159199999996</v>
      </c>
      <c r="Q846" s="1">
        <v>-17.14</v>
      </c>
      <c r="R8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-17.142857142857142</v>
      </c>
    </row>
    <row r="847" spans="1:18" ht="14.65" customHeight="1" x14ac:dyDescent="0.2">
      <c r="A847" s="2">
        <v>43208</v>
      </c>
      <c r="B847" s="1" t="s">
        <v>515</v>
      </c>
      <c r="C847" s="1" t="s">
        <v>94</v>
      </c>
      <c r="F847" s="1" t="s">
        <v>1245</v>
      </c>
      <c r="G847" s="1" t="s">
        <v>96</v>
      </c>
      <c r="H847" s="1" t="s">
        <v>1174</v>
      </c>
      <c r="I847" s="1" t="s">
        <v>1272</v>
      </c>
      <c r="J847" s="59">
        <v>175</v>
      </c>
      <c r="K847" s="85">
        <f t="array" ref="K847">IFERROR(INDEX(Grille_Tarifs_Modulable!$B$2:$B$204,MATCH(Tableau1[[#This Row],[Designation]]&amp;Tableau1[[#This Row],[CL]],Grille_Tarifs_Modulable!$C$2:$C$204&amp;Grille_Tarifs_Modulable!$F$2:$F$204,0)),0)</f>
        <v>4067700013835</v>
      </c>
      <c r="L8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7" s="1">
        <v>12</v>
      </c>
      <c r="O847" s="60">
        <f>Tableau1[[#This Row],[Prix_Unit_HT]]*Tableau1[[#This Row],[Qte_commande]]</f>
        <v>346.99690500000003</v>
      </c>
      <c r="P847" s="60">
        <f>Tableau1[[#This Row],[Prix_Unit_TTC]]*Tableau1[[#This Row],[Qte_commande]]</f>
        <v>416.39628600000003</v>
      </c>
      <c r="Q847" s="1">
        <v>30</v>
      </c>
      <c r="R8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48" spans="1:18" ht="14.65" customHeight="1" x14ac:dyDescent="0.2">
      <c r="A848" s="2">
        <v>43208</v>
      </c>
      <c r="B848" s="1" t="s">
        <v>631</v>
      </c>
      <c r="C848" s="1" t="s">
        <v>94</v>
      </c>
      <c r="F848" s="1" t="s">
        <v>1245</v>
      </c>
      <c r="G848" s="1" t="s">
        <v>96</v>
      </c>
      <c r="H848" s="1" t="s">
        <v>1174</v>
      </c>
      <c r="I848" s="1" t="s">
        <v>1272</v>
      </c>
      <c r="J848" s="59">
        <v>175</v>
      </c>
      <c r="K848" s="85">
        <f t="array" ref="K848">IFERROR(INDEX(Grille_Tarifs_Modulable!$B$2:$B$204,MATCH(Tableau1[[#This Row],[Designation]]&amp;Tableau1[[#This Row],[CL]],Grille_Tarifs_Modulable!$C$2:$C$204&amp;Grille_Tarifs_Modulable!$F$2:$F$204,0)),0)</f>
        <v>4067700013835</v>
      </c>
      <c r="L8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8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8" s="1">
        <v>-12</v>
      </c>
      <c r="O848" s="60">
        <f>Tableau1[[#This Row],[Prix_Unit_HT]]*Tableau1[[#This Row],[Qte_commande]]</f>
        <v>-346.99690500000003</v>
      </c>
      <c r="P848" s="60">
        <f>Tableau1[[#This Row],[Prix_Unit_TTC]]*Tableau1[[#This Row],[Qte_commande]]</f>
        <v>-416.39628600000003</v>
      </c>
      <c r="Q848" s="1">
        <v>-30</v>
      </c>
      <c r="R8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-30.000000000000004</v>
      </c>
    </row>
    <row r="849" spans="1:18" ht="14.65" customHeight="1" x14ac:dyDescent="0.2">
      <c r="A849" s="2">
        <v>43208</v>
      </c>
      <c r="B849" s="1" t="s">
        <v>515</v>
      </c>
      <c r="C849" s="1" t="s">
        <v>94</v>
      </c>
      <c r="F849" s="1" t="s">
        <v>1245</v>
      </c>
      <c r="G849" s="1" t="s">
        <v>96</v>
      </c>
      <c r="H849" s="1" t="s">
        <v>1295</v>
      </c>
      <c r="I849" s="1" t="s">
        <v>1273</v>
      </c>
      <c r="J849" s="59">
        <v>50</v>
      </c>
      <c r="K849" s="85">
        <f t="array" ref="K849">IFERROR(INDEX(Grille_Tarifs_Modulable!$B$2:$B$204,MATCH(Tableau1[[#This Row],[Designation]]&amp;Tableau1[[#This Row],[CL]],Grille_Tarifs_Modulable!$C$2:$C$204&amp;Grille_Tarifs_Modulable!$F$2:$F$204,0)),0)</f>
        <v>4260310553382</v>
      </c>
      <c r="L8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49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49" s="1">
        <v>400</v>
      </c>
      <c r="O849" s="60">
        <f>Tableau1[[#This Row],[Prix_Unit_HT]]*Tableau1[[#This Row],[Qte_commande]]</f>
        <v>400</v>
      </c>
      <c r="P849" s="60">
        <f>Tableau1[[#This Row],[Prix_Unit_TTC]]*Tableau1[[#This Row],[Qte_commande]]</f>
        <v>422</v>
      </c>
      <c r="Q849" s="1">
        <v>285.70999999999998</v>
      </c>
      <c r="R8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285.71428571428572</v>
      </c>
    </row>
    <row r="850" spans="1:18" ht="14.65" customHeight="1" x14ac:dyDescent="0.2">
      <c r="A850" s="2">
        <v>43208</v>
      </c>
      <c r="B850" s="1" t="s">
        <v>515</v>
      </c>
      <c r="C850" s="1" t="s">
        <v>94</v>
      </c>
      <c r="F850" s="1" t="s">
        <v>1245</v>
      </c>
      <c r="G850" s="1" t="s">
        <v>96</v>
      </c>
      <c r="H850" s="1" t="s">
        <v>1243</v>
      </c>
      <c r="I850" s="1" t="s">
        <v>1272</v>
      </c>
      <c r="J850" s="59">
        <v>70</v>
      </c>
      <c r="K850" s="85">
        <f t="array" ref="K850">IFERROR(INDEX(Grille_Tarifs_Modulable!$B$2:$B$204,MATCH(Tableau1[[#This Row],[Designation]]&amp;Tableau1[[#This Row],[CL]],Grille_Tarifs_Modulable!$C$2:$C$204&amp;Grille_Tarifs_Modulable!$F$2:$F$204,0)),0)</f>
        <v>3257150688009</v>
      </c>
      <c r="L8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0" s="1">
        <v>12</v>
      </c>
      <c r="O850" s="60">
        <f>Tableau1[[#This Row],[Prix_Unit_HT]]*Tableau1[[#This Row],[Qte_commande]]</f>
        <v>150.68298239999999</v>
      </c>
      <c r="P850" s="60">
        <f>Tableau1[[#This Row],[Prix_Unit_TTC]]*Tableau1[[#This Row],[Qte_commande]]</f>
        <v>180.81957887999999</v>
      </c>
      <c r="Q850" s="1">
        <v>12</v>
      </c>
      <c r="R8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51" spans="1:18" ht="14.65" customHeight="1" x14ac:dyDescent="0.2">
      <c r="A851" s="2">
        <v>43208</v>
      </c>
      <c r="B851" s="1" t="s">
        <v>516</v>
      </c>
      <c r="C851" s="1" t="s">
        <v>511</v>
      </c>
      <c r="F851" s="1" t="s">
        <v>1245</v>
      </c>
      <c r="G851" s="1" t="s">
        <v>452</v>
      </c>
      <c r="H851" s="1" t="s">
        <v>1243</v>
      </c>
      <c r="I851" s="1" t="s">
        <v>1272</v>
      </c>
      <c r="J851" s="59">
        <v>70</v>
      </c>
      <c r="K851" s="85">
        <f t="array" ref="K851">IFERROR(INDEX(Grille_Tarifs_Modulable!$B$2:$B$204,MATCH(Tableau1[[#This Row],[Designation]]&amp;Tableau1[[#This Row],[CL]],Grille_Tarifs_Modulable!$C$2:$C$204&amp;Grille_Tarifs_Modulable!$F$2:$F$204,0)),0)</f>
        <v>3257150688009</v>
      </c>
      <c r="L8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1" s="1">
        <v>18</v>
      </c>
      <c r="O851" s="60">
        <f>Tableau1[[#This Row],[Prix_Unit_HT]]*Tableau1[[#This Row],[Qte_commande]]</f>
        <v>226.02447359999996</v>
      </c>
      <c r="P851" s="60">
        <f>Tableau1[[#This Row],[Prix_Unit_TTC]]*Tableau1[[#This Row],[Qte_commande]]</f>
        <v>271.22936831999999</v>
      </c>
      <c r="Q851" s="1">
        <v>18</v>
      </c>
      <c r="R8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852" spans="1:18" ht="14.65" customHeight="1" x14ac:dyDescent="0.2">
      <c r="A852" s="2">
        <v>43217</v>
      </c>
      <c r="B852" s="1" t="s">
        <v>546</v>
      </c>
      <c r="C852" s="1" t="s">
        <v>343</v>
      </c>
      <c r="F852" s="1" t="s">
        <v>1162</v>
      </c>
      <c r="G852" s="1" t="s">
        <v>8</v>
      </c>
      <c r="H852" s="1" t="s">
        <v>1296</v>
      </c>
      <c r="I852" s="1" t="s">
        <v>1274</v>
      </c>
      <c r="J852" s="109">
        <v>3</v>
      </c>
      <c r="K852" s="85">
        <f t="array" ref="K852">IFERROR(INDEX(Grille_Tarifs_Modulable!$B$2:$B$204,MATCH(Tableau1[[#This Row],[Designation]]&amp;Tableau1[[#This Row],[CL]],Grille_Tarifs_Modulable!$C$2:$C$204&amp;Grille_Tarifs_Modulable!$F$2:$F$204,0)),0)</f>
        <v>121</v>
      </c>
      <c r="L8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2" s="60">
        <f>IF(Tableau1[[#This Row],[Prix_Unit_HT]]=0,0,Tableau1[[#This Row],[Prix_Unit_HT]]+(Tableau1[[#This Row],[Prix_Unit_HT]]*VLOOKUP(Tableau1[[#This Row],[EAN]],Grille_Tarifs_Modulable!$B$10:$Q$204,16,FALSE)))</f>
        <v>358.8</v>
      </c>
      <c r="N852" s="1">
        <v>1</v>
      </c>
      <c r="O852" s="60">
        <f>Tableau1[[#This Row],[Prix_Unit_HT]]*Tableau1[[#This Row],[Qte_commande]]</f>
        <v>299</v>
      </c>
      <c r="P852" s="60">
        <f>Tableau1[[#This Row],[Prix_Unit_TTC]]*Tableau1[[#This Row],[Qte_commande]]</f>
        <v>358.8</v>
      </c>
      <c r="Q852" s="1">
        <v>1</v>
      </c>
      <c r="R8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3" spans="1:18" ht="14.65" customHeight="1" x14ac:dyDescent="0.2">
      <c r="A853" s="2">
        <v>43217</v>
      </c>
      <c r="B853" s="1" t="s">
        <v>547</v>
      </c>
      <c r="C853" s="1" t="s">
        <v>548</v>
      </c>
      <c r="F853" s="1" t="s">
        <v>1162</v>
      </c>
      <c r="G853" s="1" t="s">
        <v>549</v>
      </c>
      <c r="H853" s="1" t="s">
        <v>1296</v>
      </c>
      <c r="I853" s="1" t="s">
        <v>1274</v>
      </c>
      <c r="J853" s="109">
        <v>3</v>
      </c>
      <c r="K853" s="85">
        <f t="array" ref="K853">IFERROR(INDEX(Grille_Tarifs_Modulable!$B$2:$B$204,MATCH(Tableau1[[#This Row],[Designation]]&amp;Tableau1[[#This Row],[CL]],Grille_Tarifs_Modulable!$C$2:$C$204&amp;Grille_Tarifs_Modulable!$F$2:$F$204,0)),0)</f>
        <v>121</v>
      </c>
      <c r="L8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3" s="60">
        <f>IF(Tableau1[[#This Row],[Prix_Unit_HT]]=0,0,Tableau1[[#This Row],[Prix_Unit_HT]]+(Tableau1[[#This Row],[Prix_Unit_HT]]*VLOOKUP(Tableau1[[#This Row],[EAN]],Grille_Tarifs_Modulable!$B$10:$Q$204,16,FALSE)))</f>
        <v>358.8</v>
      </c>
      <c r="N853" s="1">
        <v>1</v>
      </c>
      <c r="O853" s="60">
        <f>Tableau1[[#This Row],[Prix_Unit_HT]]*Tableau1[[#This Row],[Qte_commande]]</f>
        <v>299</v>
      </c>
      <c r="P853" s="60">
        <f>Tableau1[[#This Row],[Prix_Unit_TTC]]*Tableau1[[#This Row],[Qte_commande]]</f>
        <v>358.8</v>
      </c>
      <c r="Q853" s="1">
        <v>1</v>
      </c>
      <c r="R8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4" spans="1:18" ht="14.65" customHeight="1" x14ac:dyDescent="0.2">
      <c r="A854" s="2">
        <v>43217</v>
      </c>
      <c r="B854" s="1" t="s">
        <v>550</v>
      </c>
      <c r="C854" s="1" t="s">
        <v>551</v>
      </c>
      <c r="F854" s="1" t="s">
        <v>1162</v>
      </c>
      <c r="G854" s="1" t="s">
        <v>47</v>
      </c>
      <c r="H854" s="1" t="s">
        <v>1296</v>
      </c>
      <c r="I854" s="1" t="s">
        <v>1274</v>
      </c>
      <c r="J854" s="109">
        <v>3</v>
      </c>
      <c r="K854" s="85">
        <f t="array" ref="K854">IFERROR(INDEX(Grille_Tarifs_Modulable!$B$2:$B$204,MATCH(Tableau1[[#This Row],[Designation]]&amp;Tableau1[[#This Row],[CL]],Grille_Tarifs_Modulable!$C$2:$C$204&amp;Grille_Tarifs_Modulable!$F$2:$F$204,0)),0)</f>
        <v>121</v>
      </c>
      <c r="L8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4" s="60">
        <f>IF(Tableau1[[#This Row],[Prix_Unit_HT]]=0,0,Tableau1[[#This Row],[Prix_Unit_HT]]+(Tableau1[[#This Row],[Prix_Unit_HT]]*VLOOKUP(Tableau1[[#This Row],[EAN]],Grille_Tarifs_Modulable!$B$10:$Q$204,16,FALSE)))</f>
        <v>358.8</v>
      </c>
      <c r="N854" s="1">
        <v>1</v>
      </c>
      <c r="O854" s="60">
        <f>Tableau1[[#This Row],[Prix_Unit_HT]]*Tableau1[[#This Row],[Qte_commande]]</f>
        <v>299</v>
      </c>
      <c r="P854" s="60">
        <f>Tableau1[[#This Row],[Prix_Unit_TTC]]*Tableau1[[#This Row],[Qte_commande]]</f>
        <v>358.8</v>
      </c>
      <c r="Q854" s="1">
        <v>1</v>
      </c>
      <c r="R8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5" spans="1:18" ht="14.65" customHeight="1" x14ac:dyDescent="0.2">
      <c r="A855" s="2">
        <v>43217</v>
      </c>
      <c r="B855" s="1" t="s">
        <v>552</v>
      </c>
      <c r="C855" s="1" t="s">
        <v>553</v>
      </c>
      <c r="F855" s="1" t="s">
        <v>1162</v>
      </c>
      <c r="G855" s="1" t="s">
        <v>47</v>
      </c>
      <c r="H855" s="1" t="s">
        <v>1296</v>
      </c>
      <c r="I855" s="1" t="s">
        <v>1274</v>
      </c>
      <c r="J855" s="109">
        <v>3</v>
      </c>
      <c r="K855" s="85">
        <f t="array" ref="K855">IFERROR(INDEX(Grille_Tarifs_Modulable!$B$2:$B$204,MATCH(Tableau1[[#This Row],[Designation]]&amp;Tableau1[[#This Row],[CL]],Grille_Tarifs_Modulable!$C$2:$C$204&amp;Grille_Tarifs_Modulable!$F$2:$F$204,0)),0)</f>
        <v>121</v>
      </c>
      <c r="L8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5" s="60">
        <f>IF(Tableau1[[#This Row],[Prix_Unit_HT]]=0,0,Tableau1[[#This Row],[Prix_Unit_HT]]+(Tableau1[[#This Row],[Prix_Unit_HT]]*VLOOKUP(Tableau1[[#This Row],[EAN]],Grille_Tarifs_Modulable!$B$10:$Q$204,16,FALSE)))</f>
        <v>358.8</v>
      </c>
      <c r="N855" s="1">
        <v>1</v>
      </c>
      <c r="O855" s="60">
        <f>Tableau1[[#This Row],[Prix_Unit_HT]]*Tableau1[[#This Row],[Qte_commande]]</f>
        <v>299</v>
      </c>
      <c r="P855" s="60">
        <f>Tableau1[[#This Row],[Prix_Unit_TTC]]*Tableau1[[#This Row],[Qte_commande]]</f>
        <v>358.8</v>
      </c>
      <c r="Q855" s="1">
        <v>1</v>
      </c>
      <c r="R8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6" spans="1:18" ht="14.65" customHeight="1" x14ac:dyDescent="0.2">
      <c r="A856" s="2">
        <v>43217</v>
      </c>
      <c r="B856" s="1" t="s">
        <v>554</v>
      </c>
      <c r="C856" s="1" t="s">
        <v>171</v>
      </c>
      <c r="F856" s="1" t="s">
        <v>1162</v>
      </c>
      <c r="G856" s="1" t="s">
        <v>171</v>
      </c>
      <c r="H856" s="1" t="s">
        <v>1296</v>
      </c>
      <c r="I856" s="1" t="s">
        <v>1274</v>
      </c>
      <c r="J856" s="109">
        <v>3</v>
      </c>
      <c r="K856" s="85">
        <f t="array" ref="K856">IFERROR(INDEX(Grille_Tarifs_Modulable!$B$2:$B$204,MATCH(Tableau1[[#This Row],[Designation]]&amp;Tableau1[[#This Row],[CL]],Grille_Tarifs_Modulable!$C$2:$C$204&amp;Grille_Tarifs_Modulable!$F$2:$F$204,0)),0)</f>
        <v>121</v>
      </c>
      <c r="L8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6" s="60">
        <f>IF(Tableau1[[#This Row],[Prix_Unit_HT]]=0,0,Tableau1[[#This Row],[Prix_Unit_HT]]+(Tableau1[[#This Row],[Prix_Unit_HT]]*VLOOKUP(Tableau1[[#This Row],[EAN]],Grille_Tarifs_Modulable!$B$10:$Q$204,16,FALSE)))</f>
        <v>358.8</v>
      </c>
      <c r="N856" s="1">
        <v>1</v>
      </c>
      <c r="O856" s="60">
        <f>Tableau1[[#This Row],[Prix_Unit_HT]]*Tableau1[[#This Row],[Qte_commande]]</f>
        <v>299</v>
      </c>
      <c r="P856" s="60">
        <f>Tableau1[[#This Row],[Prix_Unit_TTC]]*Tableau1[[#This Row],[Qte_commande]]</f>
        <v>358.8</v>
      </c>
      <c r="Q856" s="1">
        <v>1</v>
      </c>
      <c r="R8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7" spans="1:18" ht="14.65" customHeight="1" x14ac:dyDescent="0.2">
      <c r="A857" s="2">
        <v>43217</v>
      </c>
      <c r="B857" s="1" t="s">
        <v>543</v>
      </c>
      <c r="C857" s="1" t="s">
        <v>544</v>
      </c>
      <c r="F857" s="1" t="s">
        <v>1162</v>
      </c>
      <c r="G857" s="1" t="s">
        <v>545</v>
      </c>
      <c r="H857" s="1" t="s">
        <v>1296</v>
      </c>
      <c r="I857" s="1" t="s">
        <v>1274</v>
      </c>
      <c r="J857" s="109">
        <v>3</v>
      </c>
      <c r="K857" s="85">
        <f t="array" ref="K857">IFERROR(INDEX(Grille_Tarifs_Modulable!$B$2:$B$204,MATCH(Tableau1[[#This Row],[Designation]]&amp;Tableau1[[#This Row],[CL]],Grille_Tarifs_Modulable!$C$2:$C$204&amp;Grille_Tarifs_Modulable!$F$2:$F$204,0)),0)</f>
        <v>121</v>
      </c>
      <c r="L8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7" s="60">
        <f>IF(Tableau1[[#This Row],[Prix_Unit_HT]]=0,0,Tableau1[[#This Row],[Prix_Unit_HT]]+(Tableau1[[#This Row],[Prix_Unit_HT]]*VLOOKUP(Tableau1[[#This Row],[EAN]],Grille_Tarifs_Modulable!$B$10:$Q$204,16,FALSE)))</f>
        <v>358.8</v>
      </c>
      <c r="N857" s="1">
        <v>1</v>
      </c>
      <c r="O857" s="60">
        <f>Tableau1[[#This Row],[Prix_Unit_HT]]*Tableau1[[#This Row],[Qte_commande]]</f>
        <v>299</v>
      </c>
      <c r="P857" s="60">
        <f>Tableau1[[#This Row],[Prix_Unit_TTC]]*Tableau1[[#This Row],[Qte_commande]]</f>
        <v>358.8</v>
      </c>
      <c r="Q857" s="1">
        <v>1</v>
      </c>
      <c r="R8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58" spans="1:18" ht="14.65" customHeight="1" x14ac:dyDescent="0.2">
      <c r="A858" s="2">
        <v>43220</v>
      </c>
      <c r="B858" s="1" t="s">
        <v>465</v>
      </c>
      <c r="C858" s="1" t="s">
        <v>466</v>
      </c>
      <c r="F858" s="1" t="s">
        <v>1245</v>
      </c>
      <c r="G858" s="1" t="s">
        <v>11</v>
      </c>
      <c r="H858" s="1" t="s">
        <v>1285</v>
      </c>
      <c r="I858" s="1" t="s">
        <v>1272</v>
      </c>
      <c r="J858" s="59">
        <v>70</v>
      </c>
      <c r="K858" s="85">
        <f t="array" ref="K858">IFERROR(INDEX(Grille_Tarifs_Modulable!$B$2:$B$204,MATCH(Tableau1[[#This Row],[Designation]]&amp;Tableau1[[#This Row],[CL]],Grille_Tarifs_Modulable!$C$2:$C$204&amp;Grille_Tarifs_Modulable!$F$2:$F$204,0)),0)</f>
        <v>3257150673005</v>
      </c>
      <c r="L8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858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858" s="1">
        <v>3</v>
      </c>
      <c r="O858" s="60">
        <f>Tableau1[[#This Row],[Prix_Unit_HT]]*Tableau1[[#This Row],[Qte_commande]]</f>
        <v>60.475932000000007</v>
      </c>
      <c r="P858" s="60">
        <f>Tableau1[[#This Row],[Prix_Unit_TTC]]*Tableau1[[#This Row],[Qte_commande]]</f>
        <v>72.571118400000003</v>
      </c>
      <c r="Q858" s="1">
        <v>3</v>
      </c>
      <c r="R8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859" spans="1:18" ht="14.65" customHeight="1" x14ac:dyDescent="0.2">
      <c r="A859" s="2">
        <v>43220</v>
      </c>
      <c r="B859" s="1" t="s">
        <v>682</v>
      </c>
      <c r="C859" s="1" t="s">
        <v>225</v>
      </c>
      <c r="F859" s="1" t="s">
        <v>1245</v>
      </c>
      <c r="G859" s="1" t="s">
        <v>227</v>
      </c>
      <c r="H859" s="1" t="s">
        <v>1174</v>
      </c>
      <c r="I859" s="1" t="s">
        <v>1272</v>
      </c>
      <c r="J859" s="59">
        <v>70</v>
      </c>
      <c r="K859" s="85">
        <f t="array" ref="K859">IFERROR(INDEX(Grille_Tarifs_Modulable!$B$2:$B$204,MATCH(Tableau1[[#This Row],[Designation]]&amp;Tableau1[[#This Row],[CL]],Grille_Tarifs_Modulable!$C$2:$C$204&amp;Grille_Tarifs_Modulable!$F$2:$F$204,0)),0)</f>
        <v>4067700013859</v>
      </c>
      <c r="L8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5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59" s="1">
        <v>150</v>
      </c>
      <c r="O859" s="60">
        <f>Tableau1[[#This Row],[Prix_Unit_HT]]*Tableau1[[#This Row],[Qte_commande]]</f>
        <v>1879.8845249999997</v>
      </c>
      <c r="P859" s="60">
        <f>Tableau1[[#This Row],[Prix_Unit_TTC]]*Tableau1[[#This Row],[Qte_commande]]</f>
        <v>2255.8614299999999</v>
      </c>
      <c r="Q859" s="1">
        <v>150</v>
      </c>
      <c r="R8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60" spans="1:18" ht="14.65" customHeight="1" x14ac:dyDescent="0.2">
      <c r="A860" s="2">
        <v>43220</v>
      </c>
      <c r="B860" s="1" t="s">
        <v>432</v>
      </c>
      <c r="C860" s="1" t="s">
        <v>433</v>
      </c>
      <c r="F860" s="1" t="s">
        <v>1245</v>
      </c>
      <c r="G860" s="1" t="s">
        <v>20</v>
      </c>
      <c r="H860" s="1" t="s">
        <v>1174</v>
      </c>
      <c r="I860" s="1" t="s">
        <v>1272</v>
      </c>
      <c r="J860" s="59">
        <v>100</v>
      </c>
      <c r="K860" s="85">
        <f t="array" ref="K860">IFERROR(INDEX(Grille_Tarifs_Modulable!$B$2:$B$204,MATCH(Tableau1[[#This Row],[Designation]]&amp;Tableau1[[#This Row],[CL]],Grille_Tarifs_Modulable!$C$2:$C$204&amp;Grille_Tarifs_Modulable!$F$2:$F$204,0)),0)</f>
        <v>4067700013842</v>
      </c>
      <c r="L8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6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60" s="1">
        <v>12</v>
      </c>
      <c r="O860" s="60">
        <f>Tableau1[[#This Row],[Prix_Unit_HT]]*Tableau1[[#This Row],[Qte_commande]]</f>
        <v>205.20965999999999</v>
      </c>
      <c r="P860" s="60">
        <f>Tableau1[[#This Row],[Prix_Unit_TTC]]*Tableau1[[#This Row],[Qte_commande]]</f>
        <v>246.25159199999996</v>
      </c>
      <c r="Q860" s="1">
        <v>17.14</v>
      </c>
      <c r="R8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861" spans="1:18" ht="14.65" customHeight="1" x14ac:dyDescent="0.2">
      <c r="A861" s="2">
        <v>43220</v>
      </c>
      <c r="B861" s="1" t="s">
        <v>432</v>
      </c>
      <c r="C861" s="1" t="s">
        <v>433</v>
      </c>
      <c r="F861" s="1" t="s">
        <v>1245</v>
      </c>
      <c r="G861" s="1" t="s">
        <v>20</v>
      </c>
      <c r="H861" s="1" t="s">
        <v>1174</v>
      </c>
      <c r="I861" s="1" t="s">
        <v>1272</v>
      </c>
      <c r="J861" s="59">
        <v>175</v>
      </c>
      <c r="K861" s="85">
        <f t="array" ref="K861">IFERROR(INDEX(Grille_Tarifs_Modulable!$B$2:$B$204,MATCH(Tableau1[[#This Row],[Designation]]&amp;Tableau1[[#This Row],[CL]],Grille_Tarifs_Modulable!$C$2:$C$204&amp;Grille_Tarifs_Modulable!$F$2:$F$204,0)),0)</f>
        <v>4067700013835</v>
      </c>
      <c r="L8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6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61" s="1">
        <v>12</v>
      </c>
      <c r="O861" s="60">
        <f>Tableau1[[#This Row],[Prix_Unit_HT]]*Tableau1[[#This Row],[Qte_commande]]</f>
        <v>346.99690500000003</v>
      </c>
      <c r="P861" s="60">
        <f>Tableau1[[#This Row],[Prix_Unit_TTC]]*Tableau1[[#This Row],[Qte_commande]]</f>
        <v>416.39628600000003</v>
      </c>
      <c r="Q861" s="1">
        <v>30</v>
      </c>
      <c r="R8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62" spans="1:18" ht="14.65" customHeight="1" x14ac:dyDescent="0.2">
      <c r="A862" s="2">
        <v>43220</v>
      </c>
      <c r="B862" s="1" t="s">
        <v>465</v>
      </c>
      <c r="C862" s="1" t="s">
        <v>466</v>
      </c>
      <c r="F862" s="1" t="s">
        <v>1245</v>
      </c>
      <c r="G862" s="1" t="s">
        <v>11</v>
      </c>
      <c r="H862" s="1" t="s">
        <v>1295</v>
      </c>
      <c r="I862" s="1" t="s">
        <v>1273</v>
      </c>
      <c r="J862" s="59">
        <v>50</v>
      </c>
      <c r="K862" s="85">
        <f t="array" ref="K862">IFERROR(INDEX(Grille_Tarifs_Modulable!$B$2:$B$204,MATCH(Tableau1[[#This Row],[Designation]]&amp;Tableau1[[#This Row],[CL]],Grille_Tarifs_Modulable!$C$2:$C$204&amp;Grille_Tarifs_Modulable!$F$2:$F$204,0)),0)</f>
        <v>4260310553382</v>
      </c>
      <c r="L8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6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62" s="1">
        <v>20</v>
      </c>
      <c r="O862" s="60">
        <f>Tableau1[[#This Row],[Prix_Unit_HT]]*Tableau1[[#This Row],[Qte_commande]]</f>
        <v>20</v>
      </c>
      <c r="P862" s="60">
        <f>Tableau1[[#This Row],[Prix_Unit_TTC]]*Tableau1[[#This Row],[Qte_commande]]</f>
        <v>21.099999999999998</v>
      </c>
      <c r="Q862" s="1">
        <v>14.29</v>
      </c>
      <c r="R8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863" spans="1:18" ht="14.65" customHeight="1" x14ac:dyDescent="0.2">
      <c r="A863" s="2">
        <v>43220</v>
      </c>
      <c r="B863" s="1" t="s">
        <v>465</v>
      </c>
      <c r="C863" s="1" t="s">
        <v>466</v>
      </c>
      <c r="F863" s="1" t="s">
        <v>1245</v>
      </c>
      <c r="G863" s="1" t="s">
        <v>11</v>
      </c>
      <c r="H863" s="1" t="s">
        <v>1186</v>
      </c>
      <c r="I863" s="1" t="s">
        <v>1272</v>
      </c>
      <c r="J863" s="59">
        <v>70</v>
      </c>
      <c r="K863" s="85">
        <f t="array" ref="K863">IFERROR(INDEX(Grille_Tarifs_Modulable!$B$2:$B$204,MATCH(Tableau1[[#This Row],[Designation]]&amp;Tableau1[[#This Row],[CL]],Grille_Tarifs_Modulable!$C$2:$C$204&amp;Grille_Tarifs_Modulable!$F$2:$F$204,0)),0)</f>
        <v>3257150101904</v>
      </c>
      <c r="L8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63" s="1">
        <v>6</v>
      </c>
      <c r="O863" s="60">
        <f>Tableau1[[#This Row],[Prix_Unit_HT]]*Tableau1[[#This Row],[Qte_commande]]</f>
        <v>98.078897999999995</v>
      </c>
      <c r="P863" s="60">
        <f>Tableau1[[#This Row],[Prix_Unit_TTC]]*Tableau1[[#This Row],[Qte_commande]]</f>
        <v>117.69467760000001</v>
      </c>
      <c r="Q863" s="1">
        <v>6</v>
      </c>
      <c r="R8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64" spans="1:18" ht="14.65" customHeight="1" x14ac:dyDescent="0.2">
      <c r="A864" s="2">
        <v>43220</v>
      </c>
      <c r="B864" s="1" t="s">
        <v>465</v>
      </c>
      <c r="C864" s="1" t="s">
        <v>466</v>
      </c>
      <c r="F864" s="1" t="s">
        <v>1245</v>
      </c>
      <c r="G864" s="1" t="s">
        <v>11</v>
      </c>
      <c r="H864" s="7" t="s">
        <v>1197</v>
      </c>
      <c r="I864" s="1" t="s">
        <v>1272</v>
      </c>
      <c r="J864" s="59">
        <v>70</v>
      </c>
      <c r="K864" s="85">
        <f t="array" ref="K864">IFERROR(INDEX(Grille_Tarifs_Modulable!$B$2:$B$204,MATCH(Tableau1[[#This Row],[Designation]]&amp;Tableau1[[#This Row],[CL]],Grille_Tarifs_Modulable!$C$2:$C$204&amp;Grille_Tarifs_Modulable!$F$2:$F$204,0)),0)</f>
        <v>3257150100792</v>
      </c>
      <c r="L8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64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64" s="1">
        <v>1</v>
      </c>
      <c r="O864" s="60">
        <f>Tableau1[[#This Row],[Prix_Unit_HT]]*Tableau1[[#This Row],[Qte_commande]]</f>
        <v>71.40864400000001</v>
      </c>
      <c r="P864" s="60">
        <f>Tableau1[[#This Row],[Prix_Unit_TTC]]*Tableau1[[#This Row],[Qte_commande]]</f>
        <v>85.690372800000006</v>
      </c>
      <c r="Q864" s="1">
        <v>1</v>
      </c>
      <c r="R8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65" spans="1:18" ht="14.65" customHeight="1" x14ac:dyDescent="0.2">
      <c r="A865" s="2">
        <v>43220</v>
      </c>
      <c r="B865" s="1" t="s">
        <v>465</v>
      </c>
      <c r="C865" s="1" t="s">
        <v>466</v>
      </c>
      <c r="F865" s="1" t="s">
        <v>1245</v>
      </c>
      <c r="G865" s="1" t="s">
        <v>11</v>
      </c>
      <c r="H865" s="1" t="s">
        <v>1187</v>
      </c>
      <c r="I865" s="1" t="s">
        <v>1272</v>
      </c>
      <c r="J865" s="59">
        <v>70</v>
      </c>
      <c r="K865" s="85">
        <f t="array" ref="K865">IFERROR(INDEX(Grille_Tarifs_Modulable!$B$2:$B$204,MATCH(Tableau1[[#This Row],[Designation]]&amp;Tableau1[[#This Row],[CL]],Grille_Tarifs_Modulable!$C$2:$C$204&amp;Grille_Tarifs_Modulable!$F$2:$F$204,0)),0)</f>
        <v>3257150102017</v>
      </c>
      <c r="L8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65" s="1">
        <v>6</v>
      </c>
      <c r="O865" s="60">
        <f>Tableau1[[#This Row],[Prix_Unit_HT]]*Tableau1[[#This Row],[Qte_commande]]</f>
        <v>88.165931999999998</v>
      </c>
      <c r="P865" s="60">
        <f>Tableau1[[#This Row],[Prix_Unit_TTC]]*Tableau1[[#This Row],[Qte_commande]]</f>
        <v>105.7991184</v>
      </c>
      <c r="Q865" s="1">
        <v>6</v>
      </c>
      <c r="R8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66" spans="1:18" ht="14.65" customHeight="1" x14ac:dyDescent="0.2">
      <c r="A866" s="2">
        <v>43220</v>
      </c>
      <c r="B866" s="1" t="s">
        <v>674</v>
      </c>
      <c r="C866" s="1" t="s">
        <v>111</v>
      </c>
      <c r="F866" s="1" t="s">
        <v>1162</v>
      </c>
      <c r="G866" s="1" t="s">
        <v>4</v>
      </c>
      <c r="H866" s="1" t="s">
        <v>1221</v>
      </c>
      <c r="I866" s="1" t="s">
        <v>1272</v>
      </c>
      <c r="J866" s="59">
        <v>50</v>
      </c>
      <c r="K866" s="85">
        <f t="array" ref="K866">IFERROR(INDEX(Grille_Tarifs_Modulable!$B$2:$B$204,MATCH(Tableau1[[#This Row],[Designation]]&amp;Tableau1[[#This Row],[CL]],Grille_Tarifs_Modulable!$C$2:$C$204&amp;Grille_Tarifs_Modulable!$F$2:$F$204,0)),0)</f>
        <v>4260270192645</v>
      </c>
      <c r="L8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6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66" s="1">
        <v>12</v>
      </c>
      <c r="O866" s="60">
        <f>Tableau1[[#This Row],[Prix_Unit_HT]]*Tableau1[[#This Row],[Qte_commande]]</f>
        <v>336.63007200000004</v>
      </c>
      <c r="P866" s="60">
        <f>Tableau1[[#This Row],[Prix_Unit_TTC]]*Tableau1[[#This Row],[Qte_commande]]</f>
        <v>403.9560864</v>
      </c>
      <c r="Q866" s="1">
        <v>8.57</v>
      </c>
      <c r="R8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867" spans="1:18" ht="14.65" customHeight="1" x14ac:dyDescent="0.2">
      <c r="A867" s="2">
        <v>43220</v>
      </c>
      <c r="B867" s="1" t="s">
        <v>465</v>
      </c>
      <c r="C867" s="1" t="s">
        <v>466</v>
      </c>
      <c r="F867" s="1" t="s">
        <v>1245</v>
      </c>
      <c r="G867" s="1" t="s">
        <v>11</v>
      </c>
      <c r="H867" s="1" t="s">
        <v>1221</v>
      </c>
      <c r="I867" s="1" t="s">
        <v>1272</v>
      </c>
      <c r="J867" s="59">
        <v>50</v>
      </c>
      <c r="K867" s="85">
        <f t="array" ref="K867">IFERROR(INDEX(Grille_Tarifs_Modulable!$B$2:$B$204,MATCH(Tableau1[[#This Row],[Designation]]&amp;Tableau1[[#This Row],[CL]],Grille_Tarifs_Modulable!$C$2:$C$204&amp;Grille_Tarifs_Modulable!$F$2:$F$204,0)),0)</f>
        <v>4260270192645</v>
      </c>
      <c r="L8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67" s="1">
        <v>3</v>
      </c>
      <c r="O867" s="60">
        <f>Tableau1[[#This Row],[Prix_Unit_HT]]*Tableau1[[#This Row],[Qte_commande]]</f>
        <v>75.577517999999998</v>
      </c>
      <c r="P867" s="60">
        <f>Tableau1[[#This Row],[Prix_Unit_TTC]]*Tableau1[[#This Row],[Qte_commande]]</f>
        <v>90.693021600000009</v>
      </c>
      <c r="Q867" s="1">
        <v>2.14</v>
      </c>
      <c r="R8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868" spans="1:18" ht="14.65" customHeight="1" x14ac:dyDescent="0.2">
      <c r="A868" s="2">
        <v>43220</v>
      </c>
      <c r="B868" s="1" t="s">
        <v>432</v>
      </c>
      <c r="C868" s="1" t="s">
        <v>433</v>
      </c>
      <c r="F868" s="1" t="s">
        <v>1245</v>
      </c>
      <c r="G868" s="1" t="s">
        <v>20</v>
      </c>
      <c r="H868" s="1" t="s">
        <v>1215</v>
      </c>
      <c r="I868" s="1" t="s">
        <v>1272</v>
      </c>
      <c r="J868" s="59">
        <v>70</v>
      </c>
      <c r="K868" s="85">
        <f t="array" ref="K868">IFERROR(INDEX(Grille_Tarifs_Modulable!$B$2:$B$204,MATCH(Tableau1[[#This Row],[Designation]]&amp;Tableau1[[#This Row],[CL]],Grille_Tarifs_Modulable!$C$2:$C$204&amp;Grille_Tarifs_Modulable!$F$2:$F$204,0)),0)</f>
        <v>8500000917008</v>
      </c>
      <c r="L8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868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868" s="1">
        <v>12</v>
      </c>
      <c r="O868" s="60">
        <f>Tableau1[[#This Row],[Prix_Unit_HT]]*Tableau1[[#This Row],[Qte_commande]]</f>
        <v>132.33854160000001</v>
      </c>
      <c r="P868" s="60">
        <f>Tableau1[[#This Row],[Prix_Unit_TTC]]*Tableau1[[#This Row],[Qte_commande]]</f>
        <v>158.80624992000003</v>
      </c>
      <c r="Q868" s="1">
        <v>12</v>
      </c>
      <c r="R8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69" spans="1:18" ht="14.65" customHeight="1" x14ac:dyDescent="0.2">
      <c r="A869" s="2">
        <v>43220</v>
      </c>
      <c r="B869" s="1" t="s">
        <v>465</v>
      </c>
      <c r="C869" s="1" t="s">
        <v>466</v>
      </c>
      <c r="F869" s="1" t="s">
        <v>1245</v>
      </c>
      <c r="G869" s="1" t="s">
        <v>11</v>
      </c>
      <c r="H869" s="1" t="s">
        <v>1288</v>
      </c>
      <c r="I869" s="1" t="s">
        <v>1273</v>
      </c>
      <c r="J869" s="59">
        <v>20</v>
      </c>
      <c r="K869" s="85">
        <f t="array" ref="K869">IFERROR(INDEX(Grille_Tarifs_Modulable!$B$2:$B$204,MATCH(Tableau1[[#This Row],[Designation]]&amp;Tableau1[[#This Row],[CL]],Grille_Tarifs_Modulable!$C$2:$C$204&amp;Grille_Tarifs_Modulable!$F$2:$F$204,0)),0)</f>
        <v>4260310553818</v>
      </c>
      <c r="L8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6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69" s="1">
        <v>24</v>
      </c>
      <c r="O869" s="60">
        <f>Tableau1[[#This Row],[Prix_Unit_HT]]*Tableau1[[#This Row],[Qte_commande]]</f>
        <v>19.440000000000001</v>
      </c>
      <c r="P869" s="60">
        <f>Tableau1[[#This Row],[Prix_Unit_TTC]]*Tableau1[[#This Row],[Qte_commande]]</f>
        <v>20.5092</v>
      </c>
      <c r="Q869" s="1">
        <v>6.86</v>
      </c>
      <c r="R8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870" spans="1:18" ht="14.65" customHeight="1" x14ac:dyDescent="0.2">
      <c r="A870" s="2">
        <v>43222</v>
      </c>
      <c r="B870" s="1" t="s">
        <v>437</v>
      </c>
      <c r="C870" s="1" t="s">
        <v>70</v>
      </c>
      <c r="F870" s="1" t="s">
        <v>1245</v>
      </c>
      <c r="G870" s="1" t="s">
        <v>20</v>
      </c>
      <c r="H870" s="1" t="s">
        <v>1174</v>
      </c>
      <c r="I870" s="1" t="s">
        <v>1272</v>
      </c>
      <c r="J870" s="59">
        <v>175</v>
      </c>
      <c r="K870" s="85">
        <f t="array" ref="K870">IFERROR(INDEX(Grille_Tarifs_Modulable!$B$2:$B$204,MATCH(Tableau1[[#This Row],[Designation]]&amp;Tableau1[[#This Row],[CL]],Grille_Tarifs_Modulable!$C$2:$C$204&amp;Grille_Tarifs_Modulable!$F$2:$F$204,0)),0)</f>
        <v>4067700013835</v>
      </c>
      <c r="L8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0" s="1">
        <v>12</v>
      </c>
      <c r="O870" s="60">
        <f>Tableau1[[#This Row],[Prix_Unit_HT]]*Tableau1[[#This Row],[Qte_commande]]</f>
        <v>346.99690500000003</v>
      </c>
      <c r="P870" s="60">
        <f>Tableau1[[#This Row],[Prix_Unit_TTC]]*Tableau1[[#This Row],[Qte_commande]]</f>
        <v>416.39628600000003</v>
      </c>
      <c r="Q870" s="1">
        <v>30</v>
      </c>
      <c r="R8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71" spans="1:18" ht="14.65" customHeight="1" x14ac:dyDescent="0.2">
      <c r="A871" s="2">
        <v>43222</v>
      </c>
      <c r="B871" s="1" t="s">
        <v>437</v>
      </c>
      <c r="C871" s="1" t="s">
        <v>70</v>
      </c>
      <c r="F871" s="1" t="s">
        <v>1245</v>
      </c>
      <c r="G871" s="1" t="s">
        <v>20</v>
      </c>
      <c r="H871" s="1" t="s">
        <v>1174</v>
      </c>
      <c r="I871" s="1" t="s">
        <v>1272</v>
      </c>
      <c r="J871" s="59">
        <v>175</v>
      </c>
      <c r="K871" s="85">
        <f t="array" ref="K871">IFERROR(INDEX(Grille_Tarifs_Modulable!$B$2:$B$204,MATCH(Tableau1[[#This Row],[Designation]]&amp;Tableau1[[#This Row],[CL]],Grille_Tarifs_Modulable!$C$2:$C$204&amp;Grille_Tarifs_Modulable!$F$2:$F$204,0)),0)</f>
        <v>4067700013835</v>
      </c>
      <c r="L8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1" s="1">
        <v>6</v>
      </c>
      <c r="O871" s="60">
        <f>Tableau1[[#This Row],[Prix_Unit_HT]]*Tableau1[[#This Row],[Qte_commande]]</f>
        <v>173.49845250000001</v>
      </c>
      <c r="P871" s="60">
        <f>Tableau1[[#This Row],[Prix_Unit_TTC]]*Tableau1[[#This Row],[Qte_commande]]</f>
        <v>208.19814300000002</v>
      </c>
      <c r="Q871" s="1">
        <v>15</v>
      </c>
      <c r="R8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872" spans="1:18" ht="14.65" customHeight="1" x14ac:dyDescent="0.2">
      <c r="A872" s="2">
        <v>43222</v>
      </c>
      <c r="B872" s="1" t="s">
        <v>437</v>
      </c>
      <c r="C872" s="1" t="s">
        <v>70</v>
      </c>
      <c r="F872" s="1" t="s">
        <v>1245</v>
      </c>
      <c r="G872" s="1" t="s">
        <v>20</v>
      </c>
      <c r="H872" s="1" t="s">
        <v>1216</v>
      </c>
      <c r="I872" s="1" t="s">
        <v>1272</v>
      </c>
      <c r="J872" s="59">
        <v>70</v>
      </c>
      <c r="K872" s="85">
        <f t="array" ref="K872">IFERROR(INDEX(Grille_Tarifs_Modulable!$B$2:$B$204,MATCH(Tableau1[[#This Row],[Designation]]&amp;Tableau1[[#This Row],[CL]],Grille_Tarifs_Modulable!$C$2:$C$204&amp;Grille_Tarifs_Modulable!$F$2:$F$204,0)),0)</f>
        <v>8500000917015</v>
      </c>
      <c r="L8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87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872" s="1">
        <v>6</v>
      </c>
      <c r="O872" s="60">
        <f>Tableau1[[#This Row],[Prix_Unit_HT]]*Tableau1[[#This Row],[Qte_commande]]</f>
        <v>71.389270800000006</v>
      </c>
      <c r="P872" s="60">
        <f>Tableau1[[#This Row],[Prix_Unit_TTC]]*Tableau1[[#This Row],[Qte_commande]]</f>
        <v>85.667124959999995</v>
      </c>
      <c r="Q872" s="1">
        <v>6</v>
      </c>
      <c r="R8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73" spans="1:18" ht="14.65" customHeight="1" x14ac:dyDescent="0.2">
      <c r="A873" s="2">
        <v>43222</v>
      </c>
      <c r="B873" s="1" t="s">
        <v>437</v>
      </c>
      <c r="C873" s="1" t="s">
        <v>70</v>
      </c>
      <c r="F873" s="1" t="s">
        <v>1162</v>
      </c>
      <c r="G873" s="1" t="s">
        <v>20</v>
      </c>
      <c r="H873" s="1" t="s">
        <v>1214</v>
      </c>
      <c r="I873" s="1" t="s">
        <v>1272</v>
      </c>
      <c r="J873" s="59">
        <v>100</v>
      </c>
      <c r="K873" s="85">
        <f t="array" ref="K873">IFERROR(INDEX(Grille_Tarifs_Modulable!$B$2:$B$204,MATCH(Tableau1[[#This Row],[Designation]]&amp;Tableau1[[#This Row],[CL]],Grille_Tarifs_Modulable!$C$2:$C$204&amp;Grille_Tarifs_Modulable!$F$2:$F$204,0)),0)</f>
        <v>0</v>
      </c>
      <c r="L8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73" s="60">
        <f>IF(Tableau1[[#This Row],[Prix_Unit_HT]]=0,0,Tableau1[[#This Row],[Prix_Unit_HT]]+(Tableau1[[#This Row],[Prix_Unit_HT]]*VLOOKUP(Tableau1[[#This Row],[EAN]],Grille_Tarifs_Modulable!$B$10:$Q$204,16,FALSE)))</f>
        <v>0</v>
      </c>
      <c r="N873" s="1">
        <v>36</v>
      </c>
      <c r="O873" s="60">
        <f>Tableau1[[#This Row],[Prix_Unit_HT]]*Tableau1[[#This Row],[Qte_commande]]</f>
        <v>0</v>
      </c>
      <c r="P873" s="60">
        <f>Tableau1[[#This Row],[Prix_Unit_TTC]]*Tableau1[[#This Row],[Qte_commande]]</f>
        <v>0</v>
      </c>
      <c r="Q873" s="1">
        <v>51.43</v>
      </c>
      <c r="R8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874" spans="1:18" ht="14.65" customHeight="1" x14ac:dyDescent="0.2">
      <c r="A874" s="2">
        <v>43223</v>
      </c>
      <c r="B874" s="1" t="s">
        <v>719</v>
      </c>
      <c r="C874" s="1" t="s">
        <v>720</v>
      </c>
      <c r="F874" s="1" t="s">
        <v>1245</v>
      </c>
      <c r="G874" s="1" t="s">
        <v>721</v>
      </c>
      <c r="H874" s="1" t="s">
        <v>1243</v>
      </c>
      <c r="I874" s="1" t="s">
        <v>1272</v>
      </c>
      <c r="J874" s="59">
        <v>70</v>
      </c>
      <c r="K874" s="85">
        <f t="array" ref="K874">IFERROR(INDEX(Grille_Tarifs_Modulable!$B$2:$B$204,MATCH(Tableau1[[#This Row],[Designation]]&amp;Tableau1[[#This Row],[CL]],Grille_Tarifs_Modulable!$C$2:$C$204&amp;Grille_Tarifs_Modulable!$F$2:$F$204,0)),0)</f>
        <v>3257150688009</v>
      </c>
      <c r="L8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74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74" s="1">
        <v>12</v>
      </c>
      <c r="O874" s="60">
        <f>Tableau1[[#This Row],[Prix_Unit_HT]]*Tableau1[[#This Row],[Qte_commande]]</f>
        <v>150.68298239999999</v>
      </c>
      <c r="P874" s="60">
        <f>Tableau1[[#This Row],[Prix_Unit_TTC]]*Tableau1[[#This Row],[Qte_commande]]</f>
        <v>180.81957887999999</v>
      </c>
      <c r="Q874" s="1">
        <v>12</v>
      </c>
      <c r="R8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75" spans="1:18" ht="14.65" customHeight="1" x14ac:dyDescent="0.2">
      <c r="A875" s="2">
        <v>43224</v>
      </c>
      <c r="B875" s="1" t="s">
        <v>409</v>
      </c>
      <c r="C875" s="1" t="s">
        <v>410</v>
      </c>
      <c r="F875" s="1" t="s">
        <v>1245</v>
      </c>
      <c r="G875" s="1" t="s">
        <v>411</v>
      </c>
      <c r="H875" s="7" t="s">
        <v>1287</v>
      </c>
      <c r="I875" s="7" t="s">
        <v>1272</v>
      </c>
      <c r="J875" s="59">
        <v>70</v>
      </c>
      <c r="K875" s="85">
        <f t="array" ref="K875">IFERROR(INDEX(Grille_Tarifs_Modulable!$B$2:$B$204,MATCH(Tableau1[[#This Row],[Designation]]&amp;Tableau1[[#This Row],[CL]],Grille_Tarifs_Modulable!$C$2:$C$204&amp;Grille_Tarifs_Modulable!$F$2:$F$204,0)),0)</f>
        <v>3257150107012</v>
      </c>
      <c r="L8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875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875" s="1">
        <v>24</v>
      </c>
      <c r="O875" s="60">
        <f>Tableau1[[#This Row],[Prix_Unit_HT]]*Tableau1[[#This Row],[Qte_commande]]</f>
        <v>715.88745599999993</v>
      </c>
      <c r="P875" s="60">
        <f>Tableau1[[#This Row],[Prix_Unit_TTC]]*Tableau1[[#This Row],[Qte_commande]]</f>
        <v>859.06494720000001</v>
      </c>
      <c r="Q875" s="1">
        <v>24</v>
      </c>
      <c r="R8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876" spans="1:18" ht="14.65" customHeight="1" x14ac:dyDescent="0.2">
      <c r="A876" s="2">
        <v>43224</v>
      </c>
      <c r="B876" s="1" t="s">
        <v>409</v>
      </c>
      <c r="C876" s="1" t="s">
        <v>410</v>
      </c>
      <c r="F876" s="1" t="s">
        <v>1245</v>
      </c>
      <c r="G876" s="1" t="s">
        <v>411</v>
      </c>
      <c r="H876" s="1" t="s">
        <v>1174</v>
      </c>
      <c r="I876" s="1" t="s">
        <v>1272</v>
      </c>
      <c r="J876" s="59">
        <v>100</v>
      </c>
      <c r="K876" s="85">
        <f t="array" ref="K876">IFERROR(INDEX(Grille_Tarifs_Modulable!$B$2:$B$204,MATCH(Tableau1[[#This Row],[Designation]]&amp;Tableau1[[#This Row],[CL]],Grille_Tarifs_Modulable!$C$2:$C$204&amp;Grille_Tarifs_Modulable!$F$2:$F$204,0)),0)</f>
        <v>4067700013842</v>
      </c>
      <c r="L8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7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76" s="1">
        <v>96</v>
      </c>
      <c r="O876" s="60">
        <f>Tableau1[[#This Row],[Prix_Unit_HT]]*Tableau1[[#This Row],[Qte_commande]]</f>
        <v>1641.6772799999999</v>
      </c>
      <c r="P876" s="60">
        <f>Tableau1[[#This Row],[Prix_Unit_TTC]]*Tableau1[[#This Row],[Qte_commande]]</f>
        <v>1970.0127359999997</v>
      </c>
      <c r="Q876" s="1">
        <v>137.13999999999999</v>
      </c>
      <c r="R8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877" spans="1:18" ht="14.65" customHeight="1" x14ac:dyDescent="0.2">
      <c r="A877" s="2">
        <v>43224</v>
      </c>
      <c r="B877" s="1" t="s">
        <v>409</v>
      </c>
      <c r="C877" s="1" t="s">
        <v>410</v>
      </c>
      <c r="F877" s="1" t="s">
        <v>1245</v>
      </c>
      <c r="G877" s="1" t="s">
        <v>411</v>
      </c>
      <c r="H877" s="1" t="s">
        <v>1174</v>
      </c>
      <c r="I877" s="1" t="s">
        <v>1272</v>
      </c>
      <c r="J877" s="59">
        <v>175</v>
      </c>
      <c r="K877" s="85">
        <f t="array" ref="K877">IFERROR(INDEX(Grille_Tarifs_Modulable!$B$2:$B$204,MATCH(Tableau1[[#This Row],[Designation]]&amp;Tableau1[[#This Row],[CL]],Grille_Tarifs_Modulable!$C$2:$C$204&amp;Grille_Tarifs_Modulable!$F$2:$F$204,0)),0)</f>
        <v>4067700013835</v>
      </c>
      <c r="L8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7" s="1">
        <v>30</v>
      </c>
      <c r="O877" s="60">
        <f>Tableau1[[#This Row],[Prix_Unit_HT]]*Tableau1[[#This Row],[Qte_commande]]</f>
        <v>867.49226250000004</v>
      </c>
      <c r="P877" s="60">
        <f>Tableau1[[#This Row],[Prix_Unit_TTC]]*Tableau1[[#This Row],[Qte_commande]]</f>
        <v>1040.9907150000001</v>
      </c>
      <c r="Q877" s="1">
        <v>75</v>
      </c>
      <c r="R8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878" spans="1:18" ht="14.65" customHeight="1" x14ac:dyDescent="0.2">
      <c r="A878" s="2">
        <v>43224</v>
      </c>
      <c r="B878" s="1" t="s">
        <v>409</v>
      </c>
      <c r="C878" s="1" t="s">
        <v>410</v>
      </c>
      <c r="F878" s="1" t="s">
        <v>1245</v>
      </c>
      <c r="G878" s="1" t="s">
        <v>411</v>
      </c>
      <c r="H878" s="1" t="s">
        <v>1186</v>
      </c>
      <c r="I878" s="1" t="s">
        <v>1272</v>
      </c>
      <c r="J878" s="59">
        <v>70</v>
      </c>
      <c r="K878" s="85">
        <f t="array" ref="K878">IFERROR(INDEX(Grille_Tarifs_Modulable!$B$2:$B$204,MATCH(Tableau1[[#This Row],[Designation]]&amp;Tableau1[[#This Row],[CL]],Grille_Tarifs_Modulable!$C$2:$C$204&amp;Grille_Tarifs_Modulable!$F$2:$F$204,0)),0)</f>
        <v>3257150101904</v>
      </c>
      <c r="L8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7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78" s="1">
        <v>12</v>
      </c>
      <c r="O878" s="60">
        <f>Tableau1[[#This Row],[Prix_Unit_HT]]*Tableau1[[#This Row],[Qte_commande]]</f>
        <v>196.15779599999999</v>
      </c>
      <c r="P878" s="60">
        <f>Tableau1[[#This Row],[Prix_Unit_TTC]]*Tableau1[[#This Row],[Qte_commande]]</f>
        <v>235.38935520000001</v>
      </c>
      <c r="Q878" s="1">
        <v>12</v>
      </c>
      <c r="R8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79" spans="1:18" ht="14.65" customHeight="1" x14ac:dyDescent="0.2">
      <c r="A879" s="2">
        <v>43224</v>
      </c>
      <c r="B879" s="1" t="s">
        <v>409</v>
      </c>
      <c r="C879" s="1" t="s">
        <v>410</v>
      </c>
      <c r="F879" s="1" t="s">
        <v>1245</v>
      </c>
      <c r="G879" s="1" t="s">
        <v>411</v>
      </c>
      <c r="H879" s="7" t="s">
        <v>1188</v>
      </c>
      <c r="I879" s="1" t="s">
        <v>1272</v>
      </c>
      <c r="J879" s="59">
        <v>70</v>
      </c>
      <c r="K879" s="85">
        <f t="array" ref="K879">IFERROR(INDEX(Grille_Tarifs_Modulable!$B$2:$B$204,MATCH(Tableau1[[#This Row],[Designation]]&amp;Tableau1[[#This Row],[CL]],Grille_Tarifs_Modulable!$C$2:$C$204&amp;Grille_Tarifs_Modulable!$F$2:$F$204,0)),0)</f>
        <v>3257150100228</v>
      </c>
      <c r="L8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87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879" s="1">
        <v>12</v>
      </c>
      <c r="O879" s="60">
        <f>Tableau1[[#This Row],[Prix_Unit_HT]]*Tableau1[[#This Row],[Qte_commande]]</f>
        <v>239.98372799999999</v>
      </c>
      <c r="P879" s="60">
        <f>Tableau1[[#This Row],[Prix_Unit_TTC]]*Tableau1[[#This Row],[Qte_commande]]</f>
        <v>287.98047359999998</v>
      </c>
      <c r="Q879" s="1">
        <v>12</v>
      </c>
      <c r="R8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80" spans="1:18" ht="14.65" customHeight="1" x14ac:dyDescent="0.2">
      <c r="A880" s="2">
        <v>43224</v>
      </c>
      <c r="B880" s="1" t="s">
        <v>409</v>
      </c>
      <c r="C880" s="1" t="s">
        <v>410</v>
      </c>
      <c r="F880" s="1" t="s">
        <v>1245</v>
      </c>
      <c r="G880" s="1" t="s">
        <v>411</v>
      </c>
      <c r="H880" s="7" t="s">
        <v>1197</v>
      </c>
      <c r="I880" s="1" t="s">
        <v>1272</v>
      </c>
      <c r="J880" s="59">
        <v>70</v>
      </c>
      <c r="K880" s="85">
        <f t="array" ref="K880">IFERROR(INDEX(Grille_Tarifs_Modulable!$B$2:$B$204,MATCH(Tableau1[[#This Row],[Designation]]&amp;Tableau1[[#This Row],[CL]],Grille_Tarifs_Modulable!$C$2:$C$204&amp;Grille_Tarifs_Modulable!$F$2:$F$204,0)),0)</f>
        <v>3257150100792</v>
      </c>
      <c r="L8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80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80" s="1">
        <v>6</v>
      </c>
      <c r="O880" s="60">
        <f>Tableau1[[#This Row],[Prix_Unit_HT]]*Tableau1[[#This Row],[Qte_commande]]</f>
        <v>428.45186400000006</v>
      </c>
      <c r="P880" s="60">
        <f>Tableau1[[#This Row],[Prix_Unit_TTC]]*Tableau1[[#This Row],[Qte_commande]]</f>
        <v>514.14223680000009</v>
      </c>
      <c r="Q880" s="1">
        <v>6</v>
      </c>
      <c r="R8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81" spans="1:18" ht="14.65" customHeight="1" x14ac:dyDescent="0.2">
      <c r="A881" s="2">
        <v>43224</v>
      </c>
      <c r="B881" s="1" t="s">
        <v>409</v>
      </c>
      <c r="C881" s="1" t="s">
        <v>410</v>
      </c>
      <c r="F881" s="1" t="s">
        <v>1245</v>
      </c>
      <c r="G881" s="1" t="s">
        <v>411</v>
      </c>
      <c r="H881" s="1" t="s">
        <v>1187</v>
      </c>
      <c r="I881" s="1" t="s">
        <v>1272</v>
      </c>
      <c r="J881" s="59">
        <v>70</v>
      </c>
      <c r="K881" s="85">
        <f t="array" ref="K881">IFERROR(INDEX(Grille_Tarifs_Modulable!$B$2:$B$204,MATCH(Tableau1[[#This Row],[Designation]]&amp;Tableau1[[#This Row],[CL]],Grille_Tarifs_Modulable!$C$2:$C$204&amp;Grille_Tarifs_Modulable!$F$2:$F$204,0)),0)</f>
        <v>3257150102017</v>
      </c>
      <c r="L8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8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81" s="1">
        <v>12</v>
      </c>
      <c r="O881" s="60">
        <f>Tableau1[[#This Row],[Prix_Unit_HT]]*Tableau1[[#This Row],[Qte_commande]]</f>
        <v>176.331864</v>
      </c>
      <c r="P881" s="60">
        <f>Tableau1[[#This Row],[Prix_Unit_TTC]]*Tableau1[[#This Row],[Qte_commande]]</f>
        <v>211.5982368</v>
      </c>
      <c r="Q881" s="1">
        <v>12</v>
      </c>
      <c r="R8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82" spans="1:18" ht="14.65" customHeight="1" x14ac:dyDescent="0.2">
      <c r="A882" s="2">
        <v>43224</v>
      </c>
      <c r="B882" s="1" t="s">
        <v>409</v>
      </c>
      <c r="C882" s="1" t="s">
        <v>410</v>
      </c>
      <c r="F882" s="1" t="s">
        <v>1245</v>
      </c>
      <c r="G882" s="1" t="s">
        <v>411</v>
      </c>
      <c r="H882" s="1" t="s">
        <v>1221</v>
      </c>
      <c r="I882" s="1" t="s">
        <v>1272</v>
      </c>
      <c r="J882" s="59">
        <v>50</v>
      </c>
      <c r="K882" s="85">
        <f t="array" ref="K882">IFERROR(INDEX(Grille_Tarifs_Modulable!$B$2:$B$204,MATCH(Tableau1[[#This Row],[Designation]]&amp;Tableau1[[#This Row],[CL]],Grille_Tarifs_Modulable!$C$2:$C$204&amp;Grille_Tarifs_Modulable!$F$2:$F$204,0)),0)</f>
        <v>4260270192645</v>
      </c>
      <c r="L8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8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82" s="1">
        <v>18</v>
      </c>
      <c r="O882" s="60">
        <f>Tableau1[[#This Row],[Prix_Unit_HT]]*Tableau1[[#This Row],[Qte_commande]]</f>
        <v>453.46510800000004</v>
      </c>
      <c r="P882" s="60">
        <f>Tableau1[[#This Row],[Prix_Unit_TTC]]*Tableau1[[#This Row],[Qte_commande]]</f>
        <v>544.15812960000005</v>
      </c>
      <c r="Q882" s="1">
        <v>12.86</v>
      </c>
      <c r="R8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883" spans="1:18" ht="14.65" customHeight="1" x14ac:dyDescent="0.2">
      <c r="A883" s="2">
        <v>43234</v>
      </c>
      <c r="B883" s="1" t="s">
        <v>517</v>
      </c>
      <c r="C883" s="1" t="s">
        <v>94</v>
      </c>
      <c r="F883" s="1" t="s">
        <v>1245</v>
      </c>
      <c r="G883" s="1" t="s">
        <v>96</v>
      </c>
      <c r="H883" s="7" t="s">
        <v>1291</v>
      </c>
      <c r="I883" s="7" t="s">
        <v>1273</v>
      </c>
      <c r="J883" s="59">
        <v>20</v>
      </c>
      <c r="K883" s="85">
        <f t="array" ref="K883">IFERROR(INDEX(Grille_Tarifs_Modulable!$B$2:$B$204,MATCH(Tableau1[[#This Row],[Designation]]&amp;Tableau1[[#This Row],[CL]],Grille_Tarifs_Modulable!$C$2:$C$204&amp;Grille_Tarifs_Modulable!$F$2:$F$204,0)),0)</f>
        <v>4260310550305</v>
      </c>
      <c r="L8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83" s="1">
        <v>144</v>
      </c>
      <c r="O883" s="60">
        <f>Tableau1[[#This Row],[Prix_Unit_HT]]*Tableau1[[#This Row],[Qte_commande]]</f>
        <v>116.64000000000001</v>
      </c>
      <c r="P883" s="60">
        <f>Tableau1[[#This Row],[Prix_Unit_TTC]]*Tableau1[[#This Row],[Qte_commande]]</f>
        <v>123.0552</v>
      </c>
      <c r="Q883" s="1">
        <v>41.14</v>
      </c>
      <c r="R8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884" spans="1:18" ht="14.65" customHeight="1" x14ac:dyDescent="0.2">
      <c r="A884" s="2">
        <v>43234</v>
      </c>
      <c r="B884" s="1" t="s">
        <v>683</v>
      </c>
      <c r="C884" s="1" t="s">
        <v>511</v>
      </c>
      <c r="F884" s="1" t="s">
        <v>1245</v>
      </c>
      <c r="G884" s="1" t="s">
        <v>452</v>
      </c>
      <c r="H884" s="1" t="s">
        <v>1174</v>
      </c>
      <c r="I884" s="1" t="s">
        <v>1272</v>
      </c>
      <c r="J884" s="59">
        <v>70</v>
      </c>
      <c r="K884" s="85">
        <f t="array" ref="K884">IFERROR(INDEX(Grille_Tarifs_Modulable!$B$2:$B$204,MATCH(Tableau1[[#This Row],[Designation]]&amp;Tableau1[[#This Row],[CL]],Grille_Tarifs_Modulable!$C$2:$C$204&amp;Grille_Tarifs_Modulable!$F$2:$F$204,0)),0)</f>
        <v>4067700013859</v>
      </c>
      <c r="L8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84" s="1">
        <v>150</v>
      </c>
      <c r="O884" s="60">
        <f>Tableau1[[#This Row],[Prix_Unit_HT]]*Tableau1[[#This Row],[Qte_commande]]</f>
        <v>1879.8845249999997</v>
      </c>
      <c r="P884" s="60">
        <f>Tableau1[[#This Row],[Prix_Unit_TTC]]*Tableau1[[#This Row],[Qte_commande]]</f>
        <v>2255.8614299999999</v>
      </c>
      <c r="Q884" s="1">
        <v>150</v>
      </c>
      <c r="R8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885" spans="1:18" ht="14.65" customHeight="1" x14ac:dyDescent="0.2">
      <c r="A885" s="2">
        <v>43234</v>
      </c>
      <c r="B885" s="1" t="s">
        <v>517</v>
      </c>
      <c r="C885" s="1" t="s">
        <v>94</v>
      </c>
      <c r="F885" s="1" t="s">
        <v>1245</v>
      </c>
      <c r="G885" s="1" t="s">
        <v>96</v>
      </c>
      <c r="H885" s="1" t="s">
        <v>1295</v>
      </c>
      <c r="I885" s="1" t="s">
        <v>1273</v>
      </c>
      <c r="J885" s="59">
        <v>50</v>
      </c>
      <c r="K885" s="85">
        <f t="array" ref="K885">IFERROR(INDEX(Grille_Tarifs_Modulable!$B$2:$B$204,MATCH(Tableau1[[#This Row],[Designation]]&amp;Tableau1[[#This Row],[CL]],Grille_Tarifs_Modulable!$C$2:$C$204&amp;Grille_Tarifs_Modulable!$F$2:$F$204,0)),0)</f>
        <v>4260310553382</v>
      </c>
      <c r="L8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5" s="1">
        <v>800</v>
      </c>
      <c r="O885" s="60">
        <f>Tableau1[[#This Row],[Prix_Unit_HT]]*Tableau1[[#This Row],[Qte_commande]]</f>
        <v>800</v>
      </c>
      <c r="P885" s="60">
        <f>Tableau1[[#This Row],[Prix_Unit_TTC]]*Tableau1[[#This Row],[Qte_commande]]</f>
        <v>844</v>
      </c>
      <c r="Q885" s="1">
        <v>571.42999999999995</v>
      </c>
      <c r="R8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571.42857142857144</v>
      </c>
    </row>
    <row r="886" spans="1:18" ht="14.65" customHeight="1" x14ac:dyDescent="0.2">
      <c r="A886" s="2">
        <v>43234</v>
      </c>
      <c r="B886" s="1" t="s">
        <v>517</v>
      </c>
      <c r="C886" s="1" t="s">
        <v>94</v>
      </c>
      <c r="F886" s="1" t="s">
        <v>1245</v>
      </c>
      <c r="G886" s="1" t="s">
        <v>96</v>
      </c>
      <c r="H886" s="1" t="s">
        <v>1295</v>
      </c>
      <c r="I886" s="1" t="s">
        <v>1273</v>
      </c>
      <c r="J886" s="59">
        <v>50</v>
      </c>
      <c r="K886" s="85">
        <f t="array" ref="K886">IFERROR(INDEX(Grille_Tarifs_Modulable!$B$2:$B$204,MATCH(Tableau1[[#This Row],[Designation]]&amp;Tableau1[[#This Row],[CL]],Grille_Tarifs_Modulable!$C$2:$C$204&amp;Grille_Tarifs_Modulable!$F$2:$F$204,0)),0)</f>
        <v>4260310553382</v>
      </c>
      <c r="L8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6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6" s="1">
        <v>80</v>
      </c>
      <c r="O886" s="60">
        <f>Tableau1[[#This Row],[Prix_Unit_HT]]*Tableau1[[#This Row],[Qte_commande]]</f>
        <v>80</v>
      </c>
      <c r="P886" s="60">
        <f>Tableau1[[#This Row],[Prix_Unit_TTC]]*Tableau1[[#This Row],[Qte_commande]]</f>
        <v>84.399999999999991</v>
      </c>
      <c r="Q886" s="1">
        <v>57.14</v>
      </c>
      <c r="R8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887" spans="1:18" ht="14.65" customHeight="1" x14ac:dyDescent="0.2">
      <c r="A887" s="2">
        <v>43234</v>
      </c>
      <c r="B887" s="1" t="s">
        <v>517</v>
      </c>
      <c r="C887" s="1" t="s">
        <v>94</v>
      </c>
      <c r="F887" s="1" t="s">
        <v>1245</v>
      </c>
      <c r="G887" s="1" t="s">
        <v>96</v>
      </c>
      <c r="H887" s="1" t="s">
        <v>1243</v>
      </c>
      <c r="I887" s="1" t="s">
        <v>1272</v>
      </c>
      <c r="J887" s="59">
        <v>70</v>
      </c>
      <c r="K887" s="85">
        <f t="array" ref="K887">IFERROR(INDEX(Grille_Tarifs_Modulable!$B$2:$B$204,MATCH(Tableau1[[#This Row],[Designation]]&amp;Tableau1[[#This Row],[CL]],Grille_Tarifs_Modulable!$C$2:$C$204&amp;Grille_Tarifs_Modulable!$F$2:$F$204,0)),0)</f>
        <v>3257150688009</v>
      </c>
      <c r="L8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7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7" s="1">
        <v>36</v>
      </c>
      <c r="O887" s="60">
        <f>Tableau1[[#This Row],[Prix_Unit_HT]]*Tableau1[[#This Row],[Qte_commande]]</f>
        <v>452.04894719999993</v>
      </c>
      <c r="P887" s="60">
        <f>Tableau1[[#This Row],[Prix_Unit_TTC]]*Tableau1[[#This Row],[Qte_commande]]</f>
        <v>542.45873663999998</v>
      </c>
      <c r="Q887" s="1">
        <v>36</v>
      </c>
      <c r="R8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888" spans="1:18" ht="14.65" customHeight="1" x14ac:dyDescent="0.2">
      <c r="A888" s="2">
        <v>43234</v>
      </c>
      <c r="B888" s="1" t="s">
        <v>683</v>
      </c>
      <c r="C888" s="1" t="s">
        <v>511</v>
      </c>
      <c r="F888" s="1" t="s">
        <v>1245</v>
      </c>
      <c r="G888" s="1" t="s">
        <v>452</v>
      </c>
      <c r="H888" s="1" t="s">
        <v>1243</v>
      </c>
      <c r="I888" s="1" t="s">
        <v>1272</v>
      </c>
      <c r="J888" s="59">
        <v>70</v>
      </c>
      <c r="K888" s="85">
        <f t="array" ref="K888">IFERROR(INDEX(Grille_Tarifs_Modulable!$B$2:$B$204,MATCH(Tableau1[[#This Row],[Designation]]&amp;Tableau1[[#This Row],[CL]],Grille_Tarifs_Modulable!$C$2:$C$204&amp;Grille_Tarifs_Modulable!$F$2:$F$204,0)),0)</f>
        <v>3257150688009</v>
      </c>
      <c r="L8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8" s="1">
        <v>30</v>
      </c>
      <c r="O888" s="60">
        <f>Tableau1[[#This Row],[Prix_Unit_HT]]*Tableau1[[#This Row],[Qte_commande]]</f>
        <v>376.70745599999998</v>
      </c>
      <c r="P888" s="60">
        <f>Tableau1[[#This Row],[Prix_Unit_TTC]]*Tableau1[[#This Row],[Qte_commande]]</f>
        <v>452.04894719999999</v>
      </c>
      <c r="Q888" s="1">
        <v>30</v>
      </c>
      <c r="R8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889" spans="1:18" ht="14.65" customHeight="1" x14ac:dyDescent="0.2">
      <c r="A889" s="2">
        <v>43237</v>
      </c>
      <c r="B889" s="1" t="s">
        <v>467</v>
      </c>
      <c r="C889" s="1" t="s">
        <v>12</v>
      </c>
      <c r="F889" s="1" t="s">
        <v>1245</v>
      </c>
      <c r="G889" s="1" t="s">
        <v>14</v>
      </c>
      <c r="H889" s="1" t="s">
        <v>1174</v>
      </c>
      <c r="I889" s="1" t="s">
        <v>1272</v>
      </c>
      <c r="J889" s="59">
        <v>100</v>
      </c>
      <c r="K889" s="85">
        <f t="array" ref="K889">IFERROR(INDEX(Grille_Tarifs_Modulable!$B$2:$B$204,MATCH(Tableau1[[#This Row],[Designation]]&amp;Tableau1[[#This Row],[CL]],Grille_Tarifs_Modulable!$C$2:$C$204&amp;Grille_Tarifs_Modulable!$F$2:$F$204,0)),0)</f>
        <v>4067700013842</v>
      </c>
      <c r="L8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8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89" s="1">
        <v>222</v>
      </c>
      <c r="O889" s="60">
        <f>Tableau1[[#This Row],[Prix_Unit_HT]]*Tableau1[[#This Row],[Qte_commande]]</f>
        <v>3796.3787099999995</v>
      </c>
      <c r="P889" s="60">
        <f>Tableau1[[#This Row],[Prix_Unit_TTC]]*Tableau1[[#This Row],[Qte_commande]]</f>
        <v>4555.6544519999998</v>
      </c>
      <c r="Q889" s="1">
        <v>317.14</v>
      </c>
      <c r="R8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317.14285714285717</v>
      </c>
    </row>
    <row r="890" spans="1:18" ht="14.65" customHeight="1" x14ac:dyDescent="0.2">
      <c r="A890" s="2">
        <v>43237</v>
      </c>
      <c r="B890" s="1" t="s">
        <v>621</v>
      </c>
      <c r="C890" s="1" t="s">
        <v>300</v>
      </c>
      <c r="F890" s="1" t="s">
        <v>1162</v>
      </c>
      <c r="G890" s="1" t="s">
        <v>302</v>
      </c>
      <c r="H890" s="1" t="s">
        <v>1174</v>
      </c>
      <c r="I890" s="1" t="s">
        <v>1272</v>
      </c>
      <c r="J890" s="59">
        <v>175</v>
      </c>
      <c r="K890" s="85">
        <f t="array" ref="K890">IFERROR(INDEX(Grille_Tarifs_Modulable!$B$2:$B$204,MATCH(Tableau1[[#This Row],[Designation]]&amp;Tableau1[[#This Row],[CL]],Grille_Tarifs_Modulable!$C$2:$C$204&amp;Grille_Tarifs_Modulable!$F$2:$F$204,0)),0)</f>
        <v>4067700013835</v>
      </c>
      <c r="L8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0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0" s="1">
        <v>84</v>
      </c>
      <c r="O890" s="60">
        <f>Tableau1[[#This Row],[Prix_Unit_HT]]*Tableau1[[#This Row],[Qte_commande]]</f>
        <v>2710.3783349999999</v>
      </c>
      <c r="P890" s="60">
        <f>Tableau1[[#This Row],[Prix_Unit_TTC]]*Tableau1[[#This Row],[Qte_commande]]</f>
        <v>3252.4540019999999</v>
      </c>
      <c r="Q890" s="1">
        <v>210</v>
      </c>
      <c r="R8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210</v>
      </c>
    </row>
    <row r="891" spans="1:18" ht="14.65" customHeight="1" x14ac:dyDescent="0.2">
      <c r="A891" s="2">
        <v>43237</v>
      </c>
      <c r="B891" s="1" t="s">
        <v>467</v>
      </c>
      <c r="C891" s="1" t="s">
        <v>12</v>
      </c>
      <c r="F891" s="1" t="s">
        <v>1245</v>
      </c>
      <c r="G891" s="1" t="s">
        <v>14</v>
      </c>
      <c r="H891" s="1" t="s">
        <v>1186</v>
      </c>
      <c r="I891" s="1" t="s">
        <v>1272</v>
      </c>
      <c r="J891" s="59">
        <v>70</v>
      </c>
      <c r="K891" s="85">
        <f t="array" ref="K891">IFERROR(INDEX(Grille_Tarifs_Modulable!$B$2:$B$204,MATCH(Tableau1[[#This Row],[Designation]]&amp;Tableau1[[#This Row],[CL]],Grille_Tarifs_Modulable!$C$2:$C$204&amp;Grille_Tarifs_Modulable!$F$2:$F$204,0)),0)</f>
        <v>3257150101904</v>
      </c>
      <c r="L8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91" s="1">
        <v>6</v>
      </c>
      <c r="O891" s="60">
        <f>Tableau1[[#This Row],[Prix_Unit_HT]]*Tableau1[[#This Row],[Qte_commande]]</f>
        <v>98.078897999999995</v>
      </c>
      <c r="P891" s="60">
        <f>Tableau1[[#This Row],[Prix_Unit_TTC]]*Tableau1[[#This Row],[Qte_commande]]</f>
        <v>117.69467760000001</v>
      </c>
      <c r="Q891" s="1">
        <v>6</v>
      </c>
      <c r="R8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92" spans="1:18" ht="14.65" customHeight="1" x14ac:dyDescent="0.2">
      <c r="A892" s="2">
        <v>43237</v>
      </c>
      <c r="B892" s="1" t="s">
        <v>468</v>
      </c>
      <c r="C892" s="1" t="s">
        <v>451</v>
      </c>
      <c r="F892" s="1" t="s">
        <v>1245</v>
      </c>
      <c r="G892" s="1" t="s">
        <v>452</v>
      </c>
      <c r="H892" s="1" t="s">
        <v>1186</v>
      </c>
      <c r="I892" s="1" t="s">
        <v>1272</v>
      </c>
      <c r="J892" s="59">
        <v>70</v>
      </c>
      <c r="K892" s="85">
        <f t="array" ref="K892">IFERROR(INDEX(Grille_Tarifs_Modulable!$B$2:$B$204,MATCH(Tableau1[[#This Row],[Designation]]&amp;Tableau1[[#This Row],[CL]],Grille_Tarifs_Modulable!$C$2:$C$204&amp;Grille_Tarifs_Modulable!$F$2:$F$204,0)),0)</f>
        <v>3257150101904</v>
      </c>
      <c r="L8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892" s="1">
        <v>12</v>
      </c>
      <c r="O892" s="60">
        <f>Tableau1[[#This Row],[Prix_Unit_HT]]*Tableau1[[#This Row],[Qte_commande]]</f>
        <v>196.15779599999999</v>
      </c>
      <c r="P892" s="60">
        <f>Tableau1[[#This Row],[Prix_Unit_TTC]]*Tableau1[[#This Row],[Qte_commande]]</f>
        <v>235.38935520000001</v>
      </c>
      <c r="Q892" s="1">
        <v>12</v>
      </c>
      <c r="R8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93" spans="1:18" ht="14.65" customHeight="1" x14ac:dyDescent="0.2">
      <c r="A893" s="2">
        <v>43237</v>
      </c>
      <c r="B893" s="1" t="s">
        <v>467</v>
      </c>
      <c r="C893" s="1" t="s">
        <v>12</v>
      </c>
      <c r="F893" s="1" t="s">
        <v>1245</v>
      </c>
      <c r="G893" s="1" t="s">
        <v>14</v>
      </c>
      <c r="H893" s="7" t="s">
        <v>1197</v>
      </c>
      <c r="I893" s="1" t="s">
        <v>1272</v>
      </c>
      <c r="J893" s="59">
        <v>70</v>
      </c>
      <c r="K893" s="85">
        <f t="array" ref="K893">IFERROR(INDEX(Grille_Tarifs_Modulable!$B$2:$B$204,MATCH(Tableau1[[#This Row],[Designation]]&amp;Tableau1[[#This Row],[CL]],Grille_Tarifs_Modulable!$C$2:$C$204&amp;Grille_Tarifs_Modulable!$F$2:$F$204,0)),0)</f>
        <v>3257150100792</v>
      </c>
      <c r="L8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93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93" s="1">
        <v>1</v>
      </c>
      <c r="O893" s="60">
        <f>Tableau1[[#This Row],[Prix_Unit_HT]]*Tableau1[[#This Row],[Qte_commande]]</f>
        <v>71.40864400000001</v>
      </c>
      <c r="P893" s="60">
        <f>Tableau1[[#This Row],[Prix_Unit_TTC]]*Tableau1[[#This Row],[Qte_commande]]</f>
        <v>85.690372800000006</v>
      </c>
      <c r="Q893" s="1">
        <v>1</v>
      </c>
      <c r="R8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894" spans="1:18" ht="14.65" customHeight="1" x14ac:dyDescent="0.2">
      <c r="A894" s="2">
        <v>43237</v>
      </c>
      <c r="B894" s="1" t="s">
        <v>467</v>
      </c>
      <c r="C894" s="1" t="s">
        <v>12</v>
      </c>
      <c r="F894" s="1" t="s">
        <v>1245</v>
      </c>
      <c r="G894" s="1" t="s">
        <v>14</v>
      </c>
      <c r="H894" s="1" t="s">
        <v>1187</v>
      </c>
      <c r="I894" s="1" t="s">
        <v>1272</v>
      </c>
      <c r="J894" s="59">
        <v>70</v>
      </c>
      <c r="K894" s="85">
        <f t="array" ref="K894">IFERROR(INDEX(Grille_Tarifs_Modulable!$B$2:$B$204,MATCH(Tableau1[[#This Row],[Designation]]&amp;Tableau1[[#This Row],[CL]],Grille_Tarifs_Modulable!$C$2:$C$204&amp;Grille_Tarifs_Modulable!$F$2:$F$204,0)),0)</f>
        <v>3257150102017</v>
      </c>
      <c r="L8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9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894" s="1">
        <v>6</v>
      </c>
      <c r="O894" s="60">
        <f>Tableau1[[#This Row],[Prix_Unit_HT]]*Tableau1[[#This Row],[Qte_commande]]</f>
        <v>88.165931999999998</v>
      </c>
      <c r="P894" s="60">
        <f>Tableau1[[#This Row],[Prix_Unit_TTC]]*Tableau1[[#This Row],[Qte_commande]]</f>
        <v>105.7991184</v>
      </c>
      <c r="Q894" s="1">
        <v>6</v>
      </c>
      <c r="R8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95" spans="1:18" ht="14.65" customHeight="1" x14ac:dyDescent="0.2">
      <c r="A895" s="2">
        <v>43237</v>
      </c>
      <c r="B895" s="1" t="s">
        <v>621</v>
      </c>
      <c r="C895" s="1" t="s">
        <v>300</v>
      </c>
      <c r="F895" s="1" t="s">
        <v>1162</v>
      </c>
      <c r="G895" s="1" t="s">
        <v>302</v>
      </c>
      <c r="H895" s="1" t="s">
        <v>1187</v>
      </c>
      <c r="I895" s="1" t="s">
        <v>1272</v>
      </c>
      <c r="J895" s="59">
        <v>70</v>
      </c>
      <c r="K895" s="85">
        <f t="array" ref="K895">IFERROR(INDEX(Grille_Tarifs_Modulable!$B$2:$B$204,MATCH(Tableau1[[#This Row],[Designation]]&amp;Tableau1[[#This Row],[CL]],Grille_Tarifs_Modulable!$C$2:$C$204&amp;Grille_Tarifs_Modulable!$F$2:$F$204,0)),0)</f>
        <v>3257150102017</v>
      </c>
      <c r="L8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5" s="1">
        <v>12</v>
      </c>
      <c r="O895" s="60">
        <f>Tableau1[[#This Row],[Prix_Unit_HT]]*Tableau1[[#This Row],[Qte_commande]]</f>
        <v>202.25186400000001</v>
      </c>
      <c r="P895" s="60">
        <f>Tableau1[[#This Row],[Prix_Unit_TTC]]*Tableau1[[#This Row],[Qte_commande]]</f>
        <v>242.70223679999998</v>
      </c>
      <c r="Q895" s="1">
        <v>12</v>
      </c>
      <c r="R8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896" spans="1:18" ht="14.65" customHeight="1" x14ac:dyDescent="0.2">
      <c r="A896" s="2">
        <v>43237</v>
      </c>
      <c r="B896" s="1" t="s">
        <v>467</v>
      </c>
      <c r="C896" s="1" t="s">
        <v>12</v>
      </c>
      <c r="F896" s="1" t="s">
        <v>1162</v>
      </c>
      <c r="G896" s="1" t="s">
        <v>14</v>
      </c>
      <c r="H896" s="7" t="s">
        <v>1228</v>
      </c>
      <c r="I896" s="1" t="s">
        <v>1272</v>
      </c>
      <c r="J896" s="59">
        <v>75</v>
      </c>
      <c r="K896" s="85">
        <f t="array" ref="K896">IFERROR(INDEX(Grille_Tarifs_Modulable!$B$2:$B$204,MATCH(Tableau1[[#This Row],[Designation]]&amp;Tableau1[[#This Row],[CL]],Grille_Tarifs_Modulable!$C$2:$C$204&amp;Grille_Tarifs_Modulable!$F$2:$F$204,0)),0)</f>
        <v>7503011641413</v>
      </c>
      <c r="L8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896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896" s="1">
        <v>6</v>
      </c>
      <c r="O896" s="60">
        <f>Tableau1[[#This Row],[Prix_Unit_HT]]*Tableau1[[#This Row],[Qte_commande]]</f>
        <v>157.5462435</v>
      </c>
      <c r="P896" s="60">
        <f>Tableau1[[#This Row],[Prix_Unit_TTC]]*Tableau1[[#This Row],[Qte_commande]]</f>
        <v>189.0554922</v>
      </c>
      <c r="Q896" s="1">
        <v>6</v>
      </c>
      <c r="R8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897" spans="1:18" ht="14.65" customHeight="1" x14ac:dyDescent="0.2">
      <c r="A897" s="2">
        <v>43238</v>
      </c>
      <c r="B897" s="1" t="s">
        <v>622</v>
      </c>
      <c r="C897" s="1" t="s">
        <v>418</v>
      </c>
      <c r="F897" s="1" t="s">
        <v>1162</v>
      </c>
      <c r="G897" s="1" t="s">
        <v>20</v>
      </c>
      <c r="H897" s="1" t="s">
        <v>1174</v>
      </c>
      <c r="I897" s="1" t="s">
        <v>1272</v>
      </c>
      <c r="J897" s="59">
        <v>175</v>
      </c>
      <c r="K897" s="85">
        <f t="array" ref="K897">IFERROR(INDEX(Grille_Tarifs_Modulable!$B$2:$B$204,MATCH(Tableau1[[#This Row],[Designation]]&amp;Tableau1[[#This Row],[CL]],Grille_Tarifs_Modulable!$C$2:$C$204&amp;Grille_Tarifs_Modulable!$F$2:$F$204,0)),0)</f>
        <v>4067700013835</v>
      </c>
      <c r="L8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7" s="1">
        <v>6</v>
      </c>
      <c r="O897" s="60">
        <f>Tableau1[[#This Row],[Prix_Unit_HT]]*Tableau1[[#This Row],[Qte_commande]]</f>
        <v>193.59845249999998</v>
      </c>
      <c r="P897" s="60">
        <f>Tableau1[[#This Row],[Prix_Unit_TTC]]*Tableau1[[#This Row],[Qte_commande]]</f>
        <v>232.31814299999999</v>
      </c>
      <c r="Q897" s="1">
        <v>15</v>
      </c>
      <c r="R8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898" spans="1:18" ht="14.65" customHeight="1" x14ac:dyDescent="0.2">
      <c r="A898" s="2">
        <v>43238</v>
      </c>
      <c r="B898" s="1" t="s">
        <v>622</v>
      </c>
      <c r="C898" s="1" t="s">
        <v>418</v>
      </c>
      <c r="F898" s="1" t="s">
        <v>1162</v>
      </c>
      <c r="G898" s="1" t="s">
        <v>20</v>
      </c>
      <c r="H898" s="1" t="s">
        <v>1187</v>
      </c>
      <c r="I898" s="1" t="s">
        <v>1272</v>
      </c>
      <c r="J898" s="59">
        <v>70</v>
      </c>
      <c r="K898" s="85">
        <f t="array" ref="K898">IFERROR(INDEX(Grille_Tarifs_Modulable!$B$2:$B$204,MATCH(Tableau1[[#This Row],[Designation]]&amp;Tableau1[[#This Row],[CL]],Grille_Tarifs_Modulable!$C$2:$C$204&amp;Grille_Tarifs_Modulable!$F$2:$F$204,0)),0)</f>
        <v>3257150102017</v>
      </c>
      <c r="L8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8" s="1">
        <v>6</v>
      </c>
      <c r="O898" s="60">
        <f>Tableau1[[#This Row],[Prix_Unit_HT]]*Tableau1[[#This Row],[Qte_commande]]</f>
        <v>101.12593200000001</v>
      </c>
      <c r="P898" s="60">
        <f>Tableau1[[#This Row],[Prix_Unit_TTC]]*Tableau1[[#This Row],[Qte_commande]]</f>
        <v>121.35111839999999</v>
      </c>
      <c r="Q898" s="1">
        <v>6</v>
      </c>
      <c r="R8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899" spans="1:18" ht="14.65" customHeight="1" x14ac:dyDescent="0.2">
      <c r="A899" s="2">
        <v>43238</v>
      </c>
      <c r="B899" s="1" t="s">
        <v>622</v>
      </c>
      <c r="C899" s="1" t="s">
        <v>418</v>
      </c>
      <c r="F899" s="1" t="s">
        <v>1162</v>
      </c>
      <c r="G899" s="1" t="s">
        <v>20</v>
      </c>
      <c r="H899" s="1" t="s">
        <v>1221</v>
      </c>
      <c r="I899" s="1" t="s">
        <v>1272</v>
      </c>
      <c r="J899" s="59">
        <v>50</v>
      </c>
      <c r="K899" s="85">
        <f t="array" ref="K899">IFERROR(INDEX(Grille_Tarifs_Modulable!$B$2:$B$204,MATCH(Tableau1[[#This Row],[Designation]]&amp;Tableau1[[#This Row],[CL]],Grille_Tarifs_Modulable!$C$2:$C$204&amp;Grille_Tarifs_Modulable!$F$2:$F$204,0)),0)</f>
        <v>4260270192645</v>
      </c>
      <c r="L8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99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99" s="1">
        <v>6</v>
      </c>
      <c r="O899" s="60">
        <f>Tableau1[[#This Row],[Prix_Unit_HT]]*Tableau1[[#This Row],[Qte_commande]]</f>
        <v>168.31503600000002</v>
      </c>
      <c r="P899" s="60">
        <f>Tableau1[[#This Row],[Prix_Unit_TTC]]*Tableau1[[#This Row],[Qte_commande]]</f>
        <v>201.9780432</v>
      </c>
      <c r="Q899" s="1">
        <v>4.29</v>
      </c>
      <c r="R8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900" spans="1:18" ht="14.65" customHeight="1" x14ac:dyDescent="0.2">
      <c r="A900" s="2">
        <v>43242</v>
      </c>
      <c r="B900" s="1" t="s">
        <v>469</v>
      </c>
      <c r="C900" s="1" t="s">
        <v>123</v>
      </c>
      <c r="F900" s="1" t="s">
        <v>1245</v>
      </c>
      <c r="G900" s="1" t="s">
        <v>125</v>
      </c>
      <c r="H900" s="1" t="s">
        <v>1174</v>
      </c>
      <c r="I900" s="1" t="s">
        <v>1272</v>
      </c>
      <c r="J900" s="59">
        <v>100</v>
      </c>
      <c r="K900" s="85">
        <f t="array" ref="K900">IFERROR(INDEX(Grille_Tarifs_Modulable!$B$2:$B$204,MATCH(Tableau1[[#This Row],[Designation]]&amp;Tableau1[[#This Row],[CL]],Grille_Tarifs_Modulable!$C$2:$C$204&amp;Grille_Tarifs_Modulable!$F$2:$F$204,0)),0)</f>
        <v>4067700013842</v>
      </c>
      <c r="L9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0" s="1">
        <v>48</v>
      </c>
      <c r="O900" s="60">
        <f>Tableau1[[#This Row],[Prix_Unit_HT]]*Tableau1[[#This Row],[Qte_commande]]</f>
        <v>820.83863999999994</v>
      </c>
      <c r="P900" s="60">
        <f>Tableau1[[#This Row],[Prix_Unit_TTC]]*Tableau1[[#This Row],[Qte_commande]]</f>
        <v>985.00636799999984</v>
      </c>
      <c r="Q900" s="1">
        <v>68.569999999999993</v>
      </c>
      <c r="R9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01" spans="1:18" ht="14.65" customHeight="1" x14ac:dyDescent="0.2">
      <c r="A901" s="2">
        <v>43242</v>
      </c>
      <c r="B901" s="1" t="s">
        <v>469</v>
      </c>
      <c r="C901" s="1" t="s">
        <v>123</v>
      </c>
      <c r="F901" s="1" t="s">
        <v>1245</v>
      </c>
      <c r="G901" s="1" t="s">
        <v>125</v>
      </c>
      <c r="H901" s="1" t="s">
        <v>1174</v>
      </c>
      <c r="I901" s="1" t="s">
        <v>1272</v>
      </c>
      <c r="J901" s="59">
        <v>175</v>
      </c>
      <c r="K901" s="85">
        <f t="array" ref="K901">IFERROR(INDEX(Grille_Tarifs_Modulable!$B$2:$B$204,MATCH(Tableau1[[#This Row],[Designation]]&amp;Tableau1[[#This Row],[CL]],Grille_Tarifs_Modulable!$C$2:$C$204&amp;Grille_Tarifs_Modulable!$F$2:$F$204,0)),0)</f>
        <v>4067700013835</v>
      </c>
      <c r="L9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0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01" s="1">
        <v>12</v>
      </c>
      <c r="O901" s="60">
        <f>Tableau1[[#This Row],[Prix_Unit_HT]]*Tableau1[[#This Row],[Qte_commande]]</f>
        <v>346.99690500000003</v>
      </c>
      <c r="P901" s="60">
        <f>Tableau1[[#This Row],[Prix_Unit_TTC]]*Tableau1[[#This Row],[Qte_commande]]</f>
        <v>416.39628600000003</v>
      </c>
      <c r="Q901" s="1">
        <v>30</v>
      </c>
      <c r="R9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902" spans="1:18" ht="14.65" customHeight="1" x14ac:dyDescent="0.2">
      <c r="A902" s="2">
        <v>43242</v>
      </c>
      <c r="B902" s="1" t="s">
        <v>469</v>
      </c>
      <c r="C902" s="1" t="s">
        <v>123</v>
      </c>
      <c r="F902" s="1" t="s">
        <v>1245</v>
      </c>
      <c r="G902" s="1" t="s">
        <v>125</v>
      </c>
      <c r="H902" s="1" t="s">
        <v>1186</v>
      </c>
      <c r="I902" s="1" t="s">
        <v>1272</v>
      </c>
      <c r="J902" s="59">
        <v>70</v>
      </c>
      <c r="K902" s="85">
        <f t="array" ref="K902">IFERROR(INDEX(Grille_Tarifs_Modulable!$B$2:$B$204,MATCH(Tableau1[[#This Row],[Designation]]&amp;Tableau1[[#This Row],[CL]],Grille_Tarifs_Modulable!$C$2:$C$204&amp;Grille_Tarifs_Modulable!$F$2:$F$204,0)),0)</f>
        <v>3257150101904</v>
      </c>
      <c r="L9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0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02" s="1">
        <v>6</v>
      </c>
      <c r="O902" s="60">
        <f>Tableau1[[#This Row],[Prix_Unit_HT]]*Tableau1[[#This Row],[Qte_commande]]</f>
        <v>98.078897999999995</v>
      </c>
      <c r="P902" s="60">
        <f>Tableau1[[#This Row],[Prix_Unit_TTC]]*Tableau1[[#This Row],[Qte_commande]]</f>
        <v>117.69467760000001</v>
      </c>
      <c r="Q902" s="1">
        <v>6</v>
      </c>
      <c r="R9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03" spans="1:18" ht="14.65" customHeight="1" x14ac:dyDescent="0.2">
      <c r="A903" s="2">
        <v>43242</v>
      </c>
      <c r="B903" s="1" t="s">
        <v>469</v>
      </c>
      <c r="C903" s="1" t="s">
        <v>123</v>
      </c>
      <c r="F903" s="1" t="s">
        <v>1245</v>
      </c>
      <c r="G903" s="1" t="s">
        <v>125</v>
      </c>
      <c r="H903" s="1" t="s">
        <v>1187</v>
      </c>
      <c r="I903" s="1" t="s">
        <v>1272</v>
      </c>
      <c r="J903" s="59">
        <v>70</v>
      </c>
      <c r="K903" s="85">
        <f t="array" ref="K903">IFERROR(INDEX(Grille_Tarifs_Modulable!$B$2:$B$204,MATCH(Tableau1[[#This Row],[Designation]]&amp;Tableau1[[#This Row],[CL]],Grille_Tarifs_Modulable!$C$2:$C$204&amp;Grille_Tarifs_Modulable!$F$2:$F$204,0)),0)</f>
        <v>3257150102017</v>
      </c>
      <c r="L9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0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03" s="1">
        <v>6</v>
      </c>
      <c r="O903" s="60">
        <f>Tableau1[[#This Row],[Prix_Unit_HT]]*Tableau1[[#This Row],[Qte_commande]]</f>
        <v>88.165931999999998</v>
      </c>
      <c r="P903" s="60">
        <f>Tableau1[[#This Row],[Prix_Unit_TTC]]*Tableau1[[#This Row],[Qte_commande]]</f>
        <v>105.7991184</v>
      </c>
      <c r="Q903" s="1">
        <v>6</v>
      </c>
      <c r="R9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04" spans="1:18" ht="14.65" customHeight="1" x14ac:dyDescent="0.2">
      <c r="A904" s="2">
        <v>43243</v>
      </c>
      <c r="B904" s="1" t="s">
        <v>684</v>
      </c>
      <c r="C904" s="1" t="s">
        <v>225</v>
      </c>
      <c r="F904" s="1" t="s">
        <v>1245</v>
      </c>
      <c r="G904" s="1" t="s">
        <v>227</v>
      </c>
      <c r="H904" s="1" t="s">
        <v>1174</v>
      </c>
      <c r="I904" s="1" t="s">
        <v>1272</v>
      </c>
      <c r="J904" s="59">
        <v>70</v>
      </c>
      <c r="K904" s="85">
        <f t="array" ref="K904">IFERROR(INDEX(Grille_Tarifs_Modulable!$B$2:$B$204,MATCH(Tableau1[[#This Row],[Designation]]&amp;Tableau1[[#This Row],[CL]],Grille_Tarifs_Modulable!$C$2:$C$204&amp;Grille_Tarifs_Modulable!$F$2:$F$204,0)),0)</f>
        <v>4067700013859</v>
      </c>
      <c r="L9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0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04" s="1">
        <v>150</v>
      </c>
      <c r="O904" s="60">
        <f>Tableau1[[#This Row],[Prix_Unit_HT]]*Tableau1[[#This Row],[Qte_commande]]</f>
        <v>1879.8845249999997</v>
      </c>
      <c r="P904" s="60">
        <f>Tableau1[[#This Row],[Prix_Unit_TTC]]*Tableau1[[#This Row],[Qte_commande]]</f>
        <v>2255.8614299999999</v>
      </c>
      <c r="Q904" s="1">
        <v>150</v>
      </c>
      <c r="R9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05" spans="1:18" ht="14.65" customHeight="1" x14ac:dyDescent="0.2">
      <c r="A905" s="2">
        <v>43245</v>
      </c>
      <c r="B905" s="1" t="s">
        <v>528</v>
      </c>
      <c r="C905" s="1" t="s">
        <v>18</v>
      </c>
      <c r="F905" s="1" t="s">
        <v>1245</v>
      </c>
      <c r="G905" s="1" t="s">
        <v>20</v>
      </c>
      <c r="H905" s="1" t="s">
        <v>1174</v>
      </c>
      <c r="I905" s="1" t="s">
        <v>1272</v>
      </c>
      <c r="J905" s="59">
        <v>100</v>
      </c>
      <c r="K905" s="85">
        <f t="array" ref="K905">IFERROR(INDEX(Grille_Tarifs_Modulable!$B$2:$B$204,MATCH(Tableau1[[#This Row],[Designation]]&amp;Tableau1[[#This Row],[CL]],Grille_Tarifs_Modulable!$C$2:$C$204&amp;Grille_Tarifs_Modulable!$F$2:$F$204,0)),0)</f>
        <v>4067700013842</v>
      </c>
      <c r="L9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5" s="1">
        <v>12</v>
      </c>
      <c r="O905" s="60">
        <f>Tableau1[[#This Row],[Prix_Unit_HT]]*Tableau1[[#This Row],[Qte_commande]]</f>
        <v>205.20965999999999</v>
      </c>
      <c r="P905" s="60">
        <f>Tableau1[[#This Row],[Prix_Unit_TTC]]*Tableau1[[#This Row],[Qte_commande]]</f>
        <v>246.25159199999996</v>
      </c>
      <c r="Q905" s="1">
        <v>17.14</v>
      </c>
      <c r="R9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906" spans="1:18" ht="14.65" customHeight="1" x14ac:dyDescent="0.2">
      <c r="A906" s="2">
        <v>43245</v>
      </c>
      <c r="B906" s="1" t="s">
        <v>528</v>
      </c>
      <c r="C906" s="1" t="s">
        <v>18</v>
      </c>
      <c r="F906" s="1" t="s">
        <v>1245</v>
      </c>
      <c r="G906" s="1" t="s">
        <v>20</v>
      </c>
      <c r="H906" s="1" t="s">
        <v>1216</v>
      </c>
      <c r="I906" s="1" t="s">
        <v>1272</v>
      </c>
      <c r="J906" s="59">
        <v>100</v>
      </c>
      <c r="K906" s="85">
        <f t="array" ref="K906">IFERROR(INDEX(Grille_Tarifs_Modulable!$B$2:$B$204,MATCH(Tableau1[[#This Row],[Designation]]&amp;Tableau1[[#This Row],[CL]],Grille_Tarifs_Modulable!$C$2:$C$204&amp;Grille_Tarifs_Modulable!$F$2:$F$204,0)),0)</f>
        <v>3257150410167</v>
      </c>
      <c r="L9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0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06" s="1">
        <v>48</v>
      </c>
      <c r="O906" s="60">
        <f>Tableau1[[#This Row],[Prix_Unit_HT]]*Tableau1[[#This Row],[Qte_commande]]</f>
        <v>757.38595199999997</v>
      </c>
      <c r="P906" s="60">
        <f>Tableau1[[#This Row],[Prix_Unit_TTC]]*Tableau1[[#This Row],[Qte_commande]]</f>
        <v>908.86314240000002</v>
      </c>
      <c r="Q906" s="1">
        <v>68.569999999999993</v>
      </c>
      <c r="R9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07" spans="1:18" ht="14.65" customHeight="1" x14ac:dyDescent="0.2">
      <c r="A907" s="2">
        <v>43249</v>
      </c>
      <c r="B907" s="1" t="s">
        <v>555</v>
      </c>
      <c r="C907" s="1" t="s">
        <v>274</v>
      </c>
      <c r="F907" s="1" t="s">
        <v>1162</v>
      </c>
      <c r="G907" s="1" t="s">
        <v>47</v>
      </c>
      <c r="H907" s="1" t="s">
        <v>1296</v>
      </c>
      <c r="I907" s="1" t="s">
        <v>1274</v>
      </c>
      <c r="J907" s="109">
        <v>3</v>
      </c>
      <c r="K907" s="85">
        <f t="array" ref="K907">IFERROR(INDEX(Grille_Tarifs_Modulable!$B$2:$B$204,MATCH(Tableau1[[#This Row],[Designation]]&amp;Tableau1[[#This Row],[CL]],Grille_Tarifs_Modulable!$C$2:$C$204&amp;Grille_Tarifs_Modulable!$F$2:$F$204,0)),0)</f>
        <v>121</v>
      </c>
      <c r="L9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07" s="60">
        <f>IF(Tableau1[[#This Row],[Prix_Unit_HT]]=0,0,Tableau1[[#This Row],[Prix_Unit_HT]]+(Tableau1[[#This Row],[Prix_Unit_HT]]*VLOOKUP(Tableau1[[#This Row],[EAN]],Grille_Tarifs_Modulable!$B$10:$Q$204,16,FALSE)))</f>
        <v>358.8</v>
      </c>
      <c r="N907" s="1">
        <v>1</v>
      </c>
      <c r="O907" s="60">
        <f>Tableau1[[#This Row],[Prix_Unit_HT]]*Tableau1[[#This Row],[Qte_commande]]</f>
        <v>299</v>
      </c>
      <c r="P907" s="60">
        <f>Tableau1[[#This Row],[Prix_Unit_TTC]]*Tableau1[[#This Row],[Qte_commande]]</f>
        <v>358.8</v>
      </c>
      <c r="Q907" s="1">
        <v>1</v>
      </c>
      <c r="R9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08" spans="1:18" ht="14.65" customHeight="1" x14ac:dyDescent="0.2">
      <c r="A908" s="2">
        <v>43250</v>
      </c>
      <c r="B908" s="1" t="s">
        <v>644</v>
      </c>
      <c r="C908" s="1" t="s">
        <v>61</v>
      </c>
      <c r="F908" s="1" t="s">
        <v>1245</v>
      </c>
      <c r="G908" s="1" t="s">
        <v>63</v>
      </c>
      <c r="H908" s="7" t="s">
        <v>1291</v>
      </c>
      <c r="I908" s="7" t="s">
        <v>1273</v>
      </c>
      <c r="J908" s="59">
        <v>20</v>
      </c>
      <c r="K908" s="85">
        <f t="array" ref="K908">IFERROR(INDEX(Grille_Tarifs_Modulable!$B$2:$B$204,MATCH(Tableau1[[#This Row],[Designation]]&amp;Tableau1[[#This Row],[CL]],Grille_Tarifs_Modulable!$C$2:$C$204&amp;Grille_Tarifs_Modulable!$F$2:$F$204,0)),0)</f>
        <v>4260310550305</v>
      </c>
      <c r="L9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8" s="1">
        <v>144</v>
      </c>
      <c r="O908" s="60">
        <f>Tableau1[[#This Row],[Prix_Unit_HT]]*Tableau1[[#This Row],[Qte_commande]]</f>
        <v>116.64000000000001</v>
      </c>
      <c r="P908" s="60">
        <f>Tableau1[[#This Row],[Prix_Unit_TTC]]*Tableau1[[#This Row],[Qte_commande]]</f>
        <v>123.0552</v>
      </c>
      <c r="Q908" s="1">
        <v>41.14</v>
      </c>
      <c r="R9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909" spans="1:18" ht="14.65" customHeight="1" x14ac:dyDescent="0.2">
      <c r="A909" s="2">
        <v>43250</v>
      </c>
      <c r="B909" s="1" t="s">
        <v>644</v>
      </c>
      <c r="C909" s="1" t="s">
        <v>61</v>
      </c>
      <c r="F909" s="1" t="s">
        <v>1245</v>
      </c>
      <c r="G909" s="1" t="s">
        <v>63</v>
      </c>
      <c r="H909" s="7" t="s">
        <v>1292</v>
      </c>
      <c r="I909" s="7" t="s">
        <v>1273</v>
      </c>
      <c r="J909" s="59">
        <v>20</v>
      </c>
      <c r="K909" s="85">
        <f t="array" ref="K909">IFERROR(INDEX(Grille_Tarifs_Modulable!$B$2:$B$204,MATCH(Tableau1[[#This Row],[Designation]]&amp;Tableau1[[#This Row],[CL]],Grille_Tarifs_Modulable!$C$2:$C$204&amp;Grille_Tarifs_Modulable!$F$2:$F$204,0)),0)</f>
        <v>4260310552941</v>
      </c>
      <c r="L9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9" s="1">
        <v>72</v>
      </c>
      <c r="O909" s="60">
        <f>Tableau1[[#This Row],[Prix_Unit_HT]]*Tableau1[[#This Row],[Qte_commande]]</f>
        <v>58.320000000000007</v>
      </c>
      <c r="P909" s="60">
        <f>Tableau1[[#This Row],[Prix_Unit_TTC]]*Tableau1[[#This Row],[Qte_commande]]</f>
        <v>61.5276</v>
      </c>
      <c r="Q909" s="1">
        <v>20.57</v>
      </c>
      <c r="R9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910" spans="1:18" ht="14.65" customHeight="1" x14ac:dyDescent="0.2">
      <c r="A910" s="2">
        <v>43250</v>
      </c>
      <c r="B910" s="1" t="s">
        <v>644</v>
      </c>
      <c r="C910" s="1" t="s">
        <v>61</v>
      </c>
      <c r="F910" s="1" t="s">
        <v>1245</v>
      </c>
      <c r="G910" s="1" t="s">
        <v>63</v>
      </c>
      <c r="H910" s="1" t="s">
        <v>1289</v>
      </c>
      <c r="I910" s="1" t="s">
        <v>1273</v>
      </c>
      <c r="J910" s="59">
        <v>20</v>
      </c>
      <c r="K910" s="85">
        <f t="array" ref="K910">IFERROR(INDEX(Grille_Tarifs_Modulable!$B$2:$B$204,MATCH(Tableau1[[#This Row],[Designation]]&amp;Tableau1[[#This Row],[CL]],Grille_Tarifs_Modulable!$C$2:$C$204&amp;Grille_Tarifs_Modulable!$F$2:$F$204,0)),0)</f>
        <v>4260310553832</v>
      </c>
      <c r="L9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0" s="1">
        <v>48</v>
      </c>
      <c r="O910" s="60">
        <f>Tableau1[[#This Row],[Prix_Unit_HT]]*Tableau1[[#This Row],[Qte_commande]]</f>
        <v>38.880000000000003</v>
      </c>
      <c r="P910" s="60">
        <f>Tableau1[[#This Row],[Prix_Unit_TTC]]*Tableau1[[#This Row],[Qte_commande]]</f>
        <v>41.0184</v>
      </c>
      <c r="Q910" s="1">
        <v>13.71</v>
      </c>
      <c r="R9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11" spans="1:18" ht="14.65" customHeight="1" x14ac:dyDescent="0.2">
      <c r="A911" s="2">
        <v>43250</v>
      </c>
      <c r="B911" s="1" t="s">
        <v>644</v>
      </c>
      <c r="C911" s="1" t="s">
        <v>61</v>
      </c>
      <c r="F911" s="1" t="s">
        <v>1245</v>
      </c>
      <c r="G911" s="1" t="s">
        <v>63</v>
      </c>
      <c r="H911" s="1" t="s">
        <v>1211</v>
      </c>
      <c r="I911" s="1" t="s">
        <v>1272</v>
      </c>
      <c r="J911" s="59">
        <v>70</v>
      </c>
      <c r="K911" s="85">
        <f t="array" ref="K911">IFERROR(INDEX(Grille_Tarifs_Modulable!$B$2:$B$204,MATCH(Tableau1[[#This Row],[Designation]]&amp;Tableau1[[#This Row],[CL]],Grille_Tarifs_Modulable!$C$2:$C$204&amp;Grille_Tarifs_Modulable!$F$2:$F$204,0)),0)</f>
        <v>8017450002104</v>
      </c>
      <c r="L9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11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11" s="1">
        <v>12</v>
      </c>
      <c r="O911" s="60">
        <f>Tableau1[[#This Row],[Prix_Unit_HT]]*Tableau1[[#This Row],[Qte_commande]]</f>
        <v>171.19779599999998</v>
      </c>
      <c r="P911" s="60">
        <f>Tableau1[[#This Row],[Prix_Unit_TTC]]*Tableau1[[#This Row],[Qte_commande]]</f>
        <v>205.43735520000001</v>
      </c>
      <c r="Q911" s="1">
        <v>12</v>
      </c>
      <c r="R9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912" spans="1:18" ht="14.65" customHeight="1" x14ac:dyDescent="0.2">
      <c r="A912" s="2">
        <v>43250</v>
      </c>
      <c r="B912" s="1" t="s">
        <v>644</v>
      </c>
      <c r="C912" s="1" t="s">
        <v>61</v>
      </c>
      <c r="F912" s="1" t="s">
        <v>1245</v>
      </c>
      <c r="G912" s="1" t="s">
        <v>63</v>
      </c>
      <c r="H912" s="1" t="s">
        <v>1295</v>
      </c>
      <c r="I912" s="1" t="s">
        <v>1273</v>
      </c>
      <c r="J912" s="59">
        <v>50</v>
      </c>
      <c r="K912" s="85">
        <f t="array" ref="K912">IFERROR(INDEX(Grille_Tarifs_Modulable!$B$2:$B$204,MATCH(Tableau1[[#This Row],[Designation]]&amp;Tableau1[[#This Row],[CL]],Grille_Tarifs_Modulable!$C$2:$C$204&amp;Grille_Tarifs_Modulable!$F$2:$F$204,0)),0)</f>
        <v>4260310553382</v>
      </c>
      <c r="L9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1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12" s="1">
        <v>80</v>
      </c>
      <c r="O912" s="60">
        <f>Tableau1[[#This Row],[Prix_Unit_HT]]*Tableau1[[#This Row],[Qte_commande]]</f>
        <v>80</v>
      </c>
      <c r="P912" s="60">
        <f>Tableau1[[#This Row],[Prix_Unit_TTC]]*Tableau1[[#This Row],[Qte_commande]]</f>
        <v>84.399999999999991</v>
      </c>
      <c r="Q912" s="1">
        <v>57.14</v>
      </c>
      <c r="R9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57.142857142857146</v>
      </c>
    </row>
    <row r="913" spans="1:18" ht="14.65" customHeight="1" x14ac:dyDescent="0.2">
      <c r="A913" s="2">
        <v>43250</v>
      </c>
      <c r="B913" s="1" t="s">
        <v>644</v>
      </c>
      <c r="C913" s="1" t="s">
        <v>61</v>
      </c>
      <c r="F913" s="1" t="s">
        <v>1245</v>
      </c>
      <c r="G913" s="1" t="s">
        <v>63</v>
      </c>
      <c r="H913" s="1" t="s">
        <v>1293</v>
      </c>
      <c r="I913" s="1" t="s">
        <v>1273</v>
      </c>
      <c r="J913" s="59">
        <v>20</v>
      </c>
      <c r="K913" s="85">
        <f t="array" ref="K913">IFERROR(INDEX(Grille_Tarifs_Modulable!$B$2:$B$204,MATCH(Tableau1[[#This Row],[Designation]]&amp;Tableau1[[#This Row],[CL]],Grille_Tarifs_Modulable!$C$2:$C$204&amp;Grille_Tarifs_Modulable!$F$2:$F$204,0)),0)</f>
        <v>4260310553849</v>
      </c>
      <c r="L9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3" s="1">
        <v>48</v>
      </c>
      <c r="O913" s="60">
        <f>Tableau1[[#This Row],[Prix_Unit_HT]]*Tableau1[[#This Row],[Qte_commande]]</f>
        <v>38.880000000000003</v>
      </c>
      <c r="P913" s="60">
        <f>Tableau1[[#This Row],[Prix_Unit_TTC]]*Tableau1[[#This Row],[Qte_commande]]</f>
        <v>41.0184</v>
      </c>
      <c r="Q913" s="1">
        <v>13.71</v>
      </c>
      <c r="R9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14" spans="1:18" ht="14.65" customHeight="1" x14ac:dyDescent="0.2">
      <c r="A914" s="2">
        <v>43250</v>
      </c>
      <c r="B914" s="1" t="s">
        <v>644</v>
      </c>
      <c r="C914" s="1" t="s">
        <v>61</v>
      </c>
      <c r="F914" s="1" t="s">
        <v>1245</v>
      </c>
      <c r="G914" s="1" t="s">
        <v>63</v>
      </c>
      <c r="H914" s="1" t="s">
        <v>1288</v>
      </c>
      <c r="I914" s="1" t="s">
        <v>1273</v>
      </c>
      <c r="J914" s="59">
        <v>20</v>
      </c>
      <c r="K914" s="85">
        <f t="array" ref="K914">IFERROR(INDEX(Grille_Tarifs_Modulable!$B$2:$B$204,MATCH(Tableau1[[#This Row],[Designation]]&amp;Tableau1[[#This Row],[CL]],Grille_Tarifs_Modulable!$C$2:$C$204&amp;Grille_Tarifs_Modulable!$F$2:$F$204,0)),0)</f>
        <v>4260310553818</v>
      </c>
      <c r="L9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4" s="1">
        <v>96</v>
      </c>
      <c r="O914" s="60">
        <f>Tableau1[[#This Row],[Prix_Unit_HT]]*Tableau1[[#This Row],[Qte_commande]]</f>
        <v>77.760000000000005</v>
      </c>
      <c r="P914" s="60">
        <f>Tableau1[[#This Row],[Prix_Unit_TTC]]*Tableau1[[#This Row],[Qte_commande]]</f>
        <v>82.036799999999999</v>
      </c>
      <c r="Q914" s="1">
        <v>27.43</v>
      </c>
      <c r="R9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915" spans="1:18" ht="14.65" customHeight="1" x14ac:dyDescent="0.2">
      <c r="A915" s="2">
        <v>43251</v>
      </c>
      <c r="B915" s="1" t="s">
        <v>660</v>
      </c>
      <c r="C915" s="1" t="s">
        <v>94</v>
      </c>
      <c r="F915" s="1" t="s">
        <v>1245</v>
      </c>
      <c r="G915" s="1" t="s">
        <v>96</v>
      </c>
      <c r="H915" s="1" t="s">
        <v>1293</v>
      </c>
      <c r="I915" s="1" t="s">
        <v>1273</v>
      </c>
      <c r="J915" s="59">
        <v>20</v>
      </c>
      <c r="K915" s="85">
        <f t="array" ref="K915">IFERROR(INDEX(Grille_Tarifs_Modulable!$B$2:$B$204,MATCH(Tableau1[[#This Row],[Designation]]&amp;Tableau1[[#This Row],[CL]],Grille_Tarifs_Modulable!$C$2:$C$204&amp;Grille_Tarifs_Modulable!$F$2:$F$204,0)),0)</f>
        <v>4260310553849</v>
      </c>
      <c r="L9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5" s="1">
        <v>480</v>
      </c>
      <c r="O915" s="60">
        <f>Tableau1[[#This Row],[Prix_Unit_HT]]*Tableau1[[#This Row],[Qte_commande]]</f>
        <v>388.8</v>
      </c>
      <c r="P915" s="60">
        <f>Tableau1[[#This Row],[Prix_Unit_TTC]]*Tableau1[[#This Row],[Qte_commande]]</f>
        <v>410.18400000000003</v>
      </c>
      <c r="Q915" s="1">
        <v>137.13999999999999</v>
      </c>
      <c r="R9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916" spans="1:18" ht="14.65" customHeight="1" x14ac:dyDescent="0.2">
      <c r="A916" s="2">
        <v>43256</v>
      </c>
      <c r="B916" s="1" t="s">
        <v>685</v>
      </c>
      <c r="C916" s="1" t="s">
        <v>511</v>
      </c>
      <c r="F916" s="1" t="s">
        <v>1245</v>
      </c>
      <c r="G916" s="1" t="s">
        <v>452</v>
      </c>
      <c r="H916" s="1" t="s">
        <v>1174</v>
      </c>
      <c r="I916" s="1" t="s">
        <v>1272</v>
      </c>
      <c r="J916" s="59">
        <v>70</v>
      </c>
      <c r="K916" s="85">
        <f t="array" ref="K916">IFERROR(INDEX(Grille_Tarifs_Modulable!$B$2:$B$204,MATCH(Tableau1[[#This Row],[Designation]]&amp;Tableau1[[#This Row],[CL]],Grille_Tarifs_Modulable!$C$2:$C$204&amp;Grille_Tarifs_Modulable!$F$2:$F$204,0)),0)</f>
        <v>4067700013859</v>
      </c>
      <c r="L9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6" s="1">
        <v>108</v>
      </c>
      <c r="O916" s="60">
        <f>Tableau1[[#This Row],[Prix_Unit_HT]]*Tableau1[[#This Row],[Qte_commande]]</f>
        <v>1353.5168579999997</v>
      </c>
      <c r="P916" s="60">
        <f>Tableau1[[#This Row],[Prix_Unit_TTC]]*Tableau1[[#This Row],[Qte_commande]]</f>
        <v>1624.2202295999998</v>
      </c>
      <c r="Q916" s="1">
        <v>108</v>
      </c>
      <c r="R9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108</v>
      </c>
    </row>
    <row r="917" spans="1:18" ht="14.65" customHeight="1" x14ac:dyDescent="0.2">
      <c r="A917" s="2">
        <v>43256</v>
      </c>
      <c r="B917" s="1" t="s">
        <v>685</v>
      </c>
      <c r="C917" s="1" t="s">
        <v>511</v>
      </c>
      <c r="F917" s="1" t="s">
        <v>1245</v>
      </c>
      <c r="G917" s="1" t="s">
        <v>452</v>
      </c>
      <c r="H917" s="1" t="s">
        <v>1174</v>
      </c>
      <c r="I917" s="1" t="s">
        <v>1272</v>
      </c>
      <c r="J917" s="59">
        <v>70</v>
      </c>
      <c r="K917" s="85">
        <f t="array" ref="K917">IFERROR(INDEX(Grille_Tarifs_Modulable!$B$2:$B$204,MATCH(Tableau1[[#This Row],[Designation]]&amp;Tableau1[[#This Row],[CL]],Grille_Tarifs_Modulable!$C$2:$C$204&amp;Grille_Tarifs_Modulable!$F$2:$F$204,0)),0)</f>
        <v>4067700013859</v>
      </c>
      <c r="L9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7" s="1">
        <v>42</v>
      </c>
      <c r="O917" s="60">
        <f>Tableau1[[#This Row],[Prix_Unit_HT]]*Tableau1[[#This Row],[Qte_commande]]</f>
        <v>526.36766699999998</v>
      </c>
      <c r="P917" s="60">
        <f>Tableau1[[#This Row],[Prix_Unit_TTC]]*Tableau1[[#This Row],[Qte_commande]]</f>
        <v>631.64120039999989</v>
      </c>
      <c r="Q917" s="1">
        <v>42</v>
      </c>
      <c r="R9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918" spans="1:18" ht="14.65" customHeight="1" x14ac:dyDescent="0.2">
      <c r="A918" s="2">
        <v>43256</v>
      </c>
      <c r="B918" s="1" t="s">
        <v>685</v>
      </c>
      <c r="C918" s="1" t="s">
        <v>511</v>
      </c>
      <c r="F918" s="1" t="s">
        <v>1245</v>
      </c>
      <c r="G918" s="1" t="s">
        <v>452</v>
      </c>
      <c r="H918" s="1" t="s">
        <v>1243</v>
      </c>
      <c r="I918" s="1" t="s">
        <v>1272</v>
      </c>
      <c r="J918" s="59">
        <v>70</v>
      </c>
      <c r="K918" s="85">
        <f t="array" ref="K918">IFERROR(INDEX(Grille_Tarifs_Modulable!$B$2:$B$204,MATCH(Tableau1[[#This Row],[Designation]]&amp;Tableau1[[#This Row],[CL]],Grille_Tarifs_Modulable!$C$2:$C$204&amp;Grille_Tarifs_Modulable!$F$2:$F$204,0)),0)</f>
        <v>3257150688009</v>
      </c>
      <c r="L9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1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18" s="1">
        <v>36</v>
      </c>
      <c r="O918" s="60">
        <f>Tableau1[[#This Row],[Prix_Unit_HT]]*Tableau1[[#This Row],[Qte_commande]]</f>
        <v>452.04894719999993</v>
      </c>
      <c r="P918" s="60">
        <f>Tableau1[[#This Row],[Prix_Unit_TTC]]*Tableau1[[#This Row],[Qte_commande]]</f>
        <v>542.45873663999998</v>
      </c>
      <c r="Q918" s="1">
        <v>36</v>
      </c>
      <c r="R9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919" spans="1:18" ht="14.65" customHeight="1" x14ac:dyDescent="0.2">
      <c r="A919" s="2">
        <v>43258</v>
      </c>
      <c r="B919" s="1" t="s">
        <v>412</v>
      </c>
      <c r="C919" s="1" t="s">
        <v>2</v>
      </c>
      <c r="F919" s="1" t="s">
        <v>1245</v>
      </c>
      <c r="G919" s="1" t="s">
        <v>4</v>
      </c>
      <c r="H919" s="7" t="s">
        <v>1292</v>
      </c>
      <c r="I919" s="7" t="s">
        <v>1273</v>
      </c>
      <c r="J919" s="59">
        <v>20</v>
      </c>
      <c r="K919" s="85">
        <f t="array" ref="K919">IFERROR(INDEX(Grille_Tarifs_Modulable!$B$2:$B$204,MATCH(Tableau1[[#This Row],[Designation]]&amp;Tableau1[[#This Row],[CL]],Grille_Tarifs_Modulable!$C$2:$C$204&amp;Grille_Tarifs_Modulable!$F$2:$F$204,0)),0)</f>
        <v>4260310552941</v>
      </c>
      <c r="L9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9" s="1">
        <v>24</v>
      </c>
      <c r="O919" s="60">
        <f>Tableau1[[#This Row],[Prix_Unit_HT]]*Tableau1[[#This Row],[Qte_commande]]</f>
        <v>19.440000000000001</v>
      </c>
      <c r="P919" s="60">
        <f>Tableau1[[#This Row],[Prix_Unit_TTC]]*Tableau1[[#This Row],[Qte_commande]]</f>
        <v>20.5092</v>
      </c>
      <c r="Q919" s="1">
        <v>6.86</v>
      </c>
      <c r="R9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20" spans="1:18" ht="14.65" customHeight="1" x14ac:dyDescent="0.2">
      <c r="A920" s="2">
        <v>43258</v>
      </c>
      <c r="B920" s="1" t="s">
        <v>470</v>
      </c>
      <c r="C920" s="1" t="s">
        <v>471</v>
      </c>
      <c r="F920" s="1" t="s">
        <v>1162</v>
      </c>
      <c r="G920" s="1" t="s">
        <v>284</v>
      </c>
      <c r="H920" s="1" t="s">
        <v>1242</v>
      </c>
      <c r="I920" s="7" t="s">
        <v>1272</v>
      </c>
      <c r="J920" s="59">
        <v>70</v>
      </c>
      <c r="K920" s="85">
        <f t="array" ref="K920">IFERROR(INDEX(Grille_Tarifs_Modulable!$B$2:$B$204,MATCH(Tableau1[[#This Row],[Designation]]&amp;Tableau1[[#This Row],[CL]],Grille_Tarifs_Modulable!$C$2:$C$204&amp;Grille_Tarifs_Modulable!$F$2:$F$204,0)),0)</f>
        <v>4055800060200</v>
      </c>
      <c r="L9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920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920" s="1">
        <v>6</v>
      </c>
      <c r="O920" s="60">
        <f>Tableau1[[#This Row],[Prix_Unit_HT]]*Tableau1[[#This Row],[Qte_commande]]</f>
        <v>111.53186400000001</v>
      </c>
      <c r="P920" s="60">
        <f>Tableau1[[#This Row],[Prix_Unit_TTC]]*Tableau1[[#This Row],[Qte_commande]]</f>
        <v>133.8382368</v>
      </c>
      <c r="Q920" s="1">
        <v>6</v>
      </c>
      <c r="R9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1" spans="1:18" ht="14.65" customHeight="1" x14ac:dyDescent="0.2">
      <c r="A921" s="2">
        <v>43258</v>
      </c>
      <c r="B921" s="1" t="s">
        <v>470</v>
      </c>
      <c r="C921" s="1" t="s">
        <v>471</v>
      </c>
      <c r="F921" s="1" t="s">
        <v>1162</v>
      </c>
      <c r="G921" s="1" t="s">
        <v>284</v>
      </c>
      <c r="H921" s="7" t="s">
        <v>1294</v>
      </c>
      <c r="I921" s="7" t="s">
        <v>1273</v>
      </c>
      <c r="J921" s="59">
        <v>20</v>
      </c>
      <c r="K921" s="85">
        <f t="array" ref="K921">IFERROR(INDEX(Grille_Tarifs_Modulable!$B$2:$B$204,MATCH(Tableau1[[#This Row],[Designation]]&amp;Tableau1[[#This Row],[CL]],Grille_Tarifs_Modulable!$C$2:$C$204&amp;Grille_Tarifs_Modulable!$F$2:$F$204,0)),0)</f>
        <v>4260310553863</v>
      </c>
      <c r="L9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21" s="1">
        <v>24</v>
      </c>
      <c r="O921" s="60">
        <f>Tableau1[[#This Row],[Prix_Unit_HT]]*Tableau1[[#This Row],[Qte_commande]]</f>
        <v>21.36</v>
      </c>
      <c r="P921" s="60">
        <f>Tableau1[[#This Row],[Prix_Unit_TTC]]*Tableau1[[#This Row],[Qte_commande]]</f>
        <v>22.534800000000001</v>
      </c>
      <c r="Q921" s="1">
        <v>6.86</v>
      </c>
      <c r="R9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22" spans="1:18" ht="14.65" customHeight="1" x14ac:dyDescent="0.2">
      <c r="A922" s="2">
        <v>43258</v>
      </c>
      <c r="B922" s="1" t="s">
        <v>412</v>
      </c>
      <c r="C922" s="1" t="s">
        <v>2</v>
      </c>
      <c r="F922" s="1" t="s">
        <v>1245</v>
      </c>
      <c r="G922" s="1" t="s">
        <v>4</v>
      </c>
      <c r="H922" s="7" t="s">
        <v>1287</v>
      </c>
      <c r="I922" s="7" t="s">
        <v>1272</v>
      </c>
      <c r="J922" s="59">
        <v>70</v>
      </c>
      <c r="K922" s="85">
        <f t="array" ref="K922">IFERROR(INDEX(Grille_Tarifs_Modulable!$B$2:$B$204,MATCH(Tableau1[[#This Row],[Designation]]&amp;Tableau1[[#This Row],[CL]],Grille_Tarifs_Modulable!$C$2:$C$204&amp;Grille_Tarifs_Modulable!$F$2:$F$204,0)),0)</f>
        <v>3257150107012</v>
      </c>
      <c r="L9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2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22" s="1">
        <v>6</v>
      </c>
      <c r="O922" s="60">
        <f>Tableau1[[#This Row],[Prix_Unit_HT]]*Tableau1[[#This Row],[Qte_commande]]</f>
        <v>178.97186399999998</v>
      </c>
      <c r="P922" s="60">
        <f>Tableau1[[#This Row],[Prix_Unit_TTC]]*Tableau1[[#This Row],[Qte_commande]]</f>
        <v>214.7662368</v>
      </c>
      <c r="Q922" s="1">
        <v>6</v>
      </c>
      <c r="R9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3" spans="1:18" ht="14.65" customHeight="1" x14ac:dyDescent="0.2">
      <c r="A923" s="2">
        <v>43258</v>
      </c>
      <c r="B923" s="1" t="s">
        <v>412</v>
      </c>
      <c r="C923" s="1" t="s">
        <v>2</v>
      </c>
      <c r="F923" s="1" t="s">
        <v>1245</v>
      </c>
      <c r="G923" s="1" t="s">
        <v>4</v>
      </c>
      <c r="H923" s="1" t="s">
        <v>1285</v>
      </c>
      <c r="I923" s="1" t="s">
        <v>1272</v>
      </c>
      <c r="J923" s="59">
        <v>70</v>
      </c>
      <c r="K923" s="85">
        <f t="array" ref="K923">IFERROR(INDEX(Grille_Tarifs_Modulable!$B$2:$B$204,MATCH(Tableau1[[#This Row],[Designation]]&amp;Tableau1[[#This Row],[CL]],Grille_Tarifs_Modulable!$C$2:$C$204&amp;Grille_Tarifs_Modulable!$F$2:$F$204,0)),0)</f>
        <v>3257150673005</v>
      </c>
      <c r="L9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923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923" s="1">
        <v>6</v>
      </c>
      <c r="O923" s="60">
        <f>Tableau1[[#This Row],[Prix_Unit_HT]]*Tableau1[[#This Row],[Qte_commande]]</f>
        <v>120.95186400000001</v>
      </c>
      <c r="P923" s="60">
        <f>Tableau1[[#This Row],[Prix_Unit_TTC]]*Tableau1[[#This Row],[Qte_commande]]</f>
        <v>145.14223680000001</v>
      </c>
      <c r="Q923" s="1">
        <v>6</v>
      </c>
      <c r="R9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4" spans="1:18" ht="14.65" customHeight="1" x14ac:dyDescent="0.2">
      <c r="A924" s="2">
        <v>43258</v>
      </c>
      <c r="B924" s="1" t="s">
        <v>412</v>
      </c>
      <c r="C924" s="1" t="s">
        <v>2</v>
      </c>
      <c r="F924" s="1" t="s">
        <v>1245</v>
      </c>
      <c r="G924" s="1" t="s">
        <v>4</v>
      </c>
      <c r="H924" s="1" t="s">
        <v>1174</v>
      </c>
      <c r="I924" s="1" t="s">
        <v>1272</v>
      </c>
      <c r="J924" s="59">
        <v>70</v>
      </c>
      <c r="K924" s="85">
        <f t="array" ref="K924">IFERROR(INDEX(Grille_Tarifs_Modulable!$B$2:$B$204,MATCH(Tableau1[[#This Row],[Designation]]&amp;Tableau1[[#This Row],[CL]],Grille_Tarifs_Modulable!$C$2:$C$204&amp;Grille_Tarifs_Modulable!$F$2:$F$204,0)),0)</f>
        <v>4067700013859</v>
      </c>
      <c r="L9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24" s="1">
        <v>48</v>
      </c>
      <c r="O924" s="60">
        <f>Tableau1[[#This Row],[Prix_Unit_HT]]*Tableau1[[#This Row],[Qte_commande]]</f>
        <v>601.56304799999998</v>
      </c>
      <c r="P924" s="60">
        <f>Tableau1[[#This Row],[Prix_Unit_TTC]]*Tableau1[[#This Row],[Qte_commande]]</f>
        <v>721.87565759999995</v>
      </c>
      <c r="Q924" s="1">
        <v>48</v>
      </c>
      <c r="R9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925" spans="1:18" ht="14.65" customHeight="1" x14ac:dyDescent="0.2">
      <c r="A925" s="2">
        <v>43258</v>
      </c>
      <c r="B925" s="1" t="s">
        <v>669</v>
      </c>
      <c r="C925" s="1" t="s">
        <v>373</v>
      </c>
      <c r="F925" s="1" t="s">
        <v>1162</v>
      </c>
      <c r="G925" s="1" t="s">
        <v>4</v>
      </c>
      <c r="H925" s="1" t="s">
        <v>1295</v>
      </c>
      <c r="I925" s="1" t="s">
        <v>1273</v>
      </c>
      <c r="J925" s="59">
        <v>50</v>
      </c>
      <c r="K925" s="85">
        <f t="array" ref="K925">IFERROR(INDEX(Grille_Tarifs_Modulable!$B$2:$B$204,MATCH(Tableau1[[#This Row],[Designation]]&amp;Tableau1[[#This Row],[CL]],Grille_Tarifs_Modulable!$C$2:$C$204&amp;Grille_Tarifs_Modulable!$F$2:$F$204,0)),0)</f>
        <v>4260310553382</v>
      </c>
      <c r="L9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925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925" s="1">
        <v>100</v>
      </c>
      <c r="O925" s="60">
        <f>Tableau1[[#This Row],[Prix_Unit_HT]]*Tableau1[[#This Row],[Qte_commande]]</f>
        <v>110.00000000000001</v>
      </c>
      <c r="P925" s="60">
        <f>Tableau1[[#This Row],[Prix_Unit_TTC]]*Tableau1[[#This Row],[Qte_commande]]</f>
        <v>116.05000000000001</v>
      </c>
      <c r="Q925" s="1">
        <v>71.430000000000007</v>
      </c>
      <c r="R9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71.428571428571431</v>
      </c>
    </row>
    <row r="926" spans="1:18" ht="14.65" customHeight="1" x14ac:dyDescent="0.2">
      <c r="A926" s="2">
        <v>43258</v>
      </c>
      <c r="B926" s="1" t="s">
        <v>470</v>
      </c>
      <c r="C926" s="1" t="s">
        <v>471</v>
      </c>
      <c r="F926" s="1" t="s">
        <v>1162</v>
      </c>
      <c r="G926" s="1" t="s">
        <v>284</v>
      </c>
      <c r="H926" s="1" t="s">
        <v>1186</v>
      </c>
      <c r="I926" s="1" t="s">
        <v>1272</v>
      </c>
      <c r="J926" s="59">
        <v>70</v>
      </c>
      <c r="K926" s="85">
        <f t="array" ref="K926">IFERROR(INDEX(Grille_Tarifs_Modulable!$B$2:$B$204,MATCH(Tableau1[[#This Row],[Designation]]&amp;Tableau1[[#This Row],[CL]],Grille_Tarifs_Modulable!$C$2:$C$204&amp;Grille_Tarifs_Modulable!$F$2:$F$204,0)),0)</f>
        <v>3257150101904</v>
      </c>
      <c r="L9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2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26" s="1">
        <v>6</v>
      </c>
      <c r="O926" s="60">
        <f>Tableau1[[#This Row],[Prix_Unit_HT]]*Tableau1[[#This Row],[Qte_commande]]</f>
        <v>111.03889800000002</v>
      </c>
      <c r="P926" s="60">
        <f>Tableau1[[#This Row],[Prix_Unit_TTC]]*Tableau1[[#This Row],[Qte_commande]]</f>
        <v>133.2466776</v>
      </c>
      <c r="Q926" s="1">
        <v>6</v>
      </c>
      <c r="R9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7" spans="1:18" ht="14.65" customHeight="1" x14ac:dyDescent="0.2">
      <c r="A927" s="2">
        <v>43258</v>
      </c>
      <c r="B927" s="1" t="s">
        <v>412</v>
      </c>
      <c r="C927" s="1" t="s">
        <v>2</v>
      </c>
      <c r="F927" s="1" t="s">
        <v>1245</v>
      </c>
      <c r="G927" s="1" t="s">
        <v>4</v>
      </c>
      <c r="H927" s="1" t="s">
        <v>1186</v>
      </c>
      <c r="I927" s="1" t="s">
        <v>1272</v>
      </c>
      <c r="J927" s="59">
        <v>70</v>
      </c>
      <c r="K927" s="85">
        <f t="array" ref="K927">IFERROR(INDEX(Grille_Tarifs_Modulable!$B$2:$B$204,MATCH(Tableau1[[#This Row],[Designation]]&amp;Tableau1[[#This Row],[CL]],Grille_Tarifs_Modulable!$C$2:$C$204&amp;Grille_Tarifs_Modulable!$F$2:$F$204,0)),0)</f>
        <v>3257150101904</v>
      </c>
      <c r="L9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27" s="1">
        <v>6</v>
      </c>
      <c r="O927" s="60">
        <f>Tableau1[[#This Row],[Prix_Unit_HT]]*Tableau1[[#This Row],[Qte_commande]]</f>
        <v>98.078897999999995</v>
      </c>
      <c r="P927" s="60">
        <f>Tableau1[[#This Row],[Prix_Unit_TTC]]*Tableau1[[#This Row],[Qte_commande]]</f>
        <v>117.69467760000001</v>
      </c>
      <c r="Q927" s="1">
        <v>6</v>
      </c>
      <c r="R9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8" spans="1:18" ht="14.65" customHeight="1" x14ac:dyDescent="0.2">
      <c r="A928" s="2">
        <v>43258</v>
      </c>
      <c r="B928" s="1" t="s">
        <v>472</v>
      </c>
      <c r="C928" s="1" t="s">
        <v>473</v>
      </c>
      <c r="F928" s="1" t="s">
        <v>1245</v>
      </c>
      <c r="G928" s="1" t="s">
        <v>20</v>
      </c>
      <c r="H928" s="1" t="s">
        <v>1186</v>
      </c>
      <c r="I928" s="1" t="s">
        <v>1272</v>
      </c>
      <c r="J928" s="59">
        <v>70</v>
      </c>
      <c r="K928" s="85">
        <f t="array" ref="K928">IFERROR(INDEX(Grille_Tarifs_Modulable!$B$2:$B$204,MATCH(Tableau1[[#This Row],[Designation]]&amp;Tableau1[[#This Row],[CL]],Grille_Tarifs_Modulable!$C$2:$C$204&amp;Grille_Tarifs_Modulable!$F$2:$F$204,0)),0)</f>
        <v>3257150101904</v>
      </c>
      <c r="L9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8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28" s="1">
        <v>6</v>
      </c>
      <c r="O928" s="60">
        <f>Tableau1[[#This Row],[Prix_Unit_HT]]*Tableau1[[#This Row],[Qte_commande]]</f>
        <v>98.078897999999995</v>
      </c>
      <c r="P928" s="60">
        <f>Tableau1[[#This Row],[Prix_Unit_TTC]]*Tableau1[[#This Row],[Qte_commande]]</f>
        <v>117.69467760000001</v>
      </c>
      <c r="Q928" s="1">
        <v>6</v>
      </c>
      <c r="R9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29" spans="1:18" ht="14.65" customHeight="1" x14ac:dyDescent="0.2">
      <c r="A929" s="2">
        <v>43258</v>
      </c>
      <c r="B929" s="1" t="s">
        <v>412</v>
      </c>
      <c r="C929" s="1" t="s">
        <v>2</v>
      </c>
      <c r="F929" s="1" t="s">
        <v>1245</v>
      </c>
      <c r="G929" s="1" t="s">
        <v>4</v>
      </c>
      <c r="H929" s="7" t="s">
        <v>1188</v>
      </c>
      <c r="I929" s="1" t="s">
        <v>1272</v>
      </c>
      <c r="J929" s="59">
        <v>70</v>
      </c>
      <c r="K929" s="85">
        <f t="array" ref="K929">IFERROR(INDEX(Grille_Tarifs_Modulable!$B$2:$B$204,MATCH(Tableau1[[#This Row],[Designation]]&amp;Tableau1[[#This Row],[CL]],Grille_Tarifs_Modulable!$C$2:$C$204&amp;Grille_Tarifs_Modulable!$F$2:$F$204,0)),0)</f>
        <v>3257150100228</v>
      </c>
      <c r="L9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9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9" s="1">
        <v>6</v>
      </c>
      <c r="O929" s="60">
        <f>Tableau1[[#This Row],[Prix_Unit_HT]]*Tableau1[[#This Row],[Qte_commande]]</f>
        <v>119.99186399999999</v>
      </c>
      <c r="P929" s="60">
        <f>Tableau1[[#This Row],[Prix_Unit_TTC]]*Tableau1[[#This Row],[Qte_commande]]</f>
        <v>143.99023679999999</v>
      </c>
      <c r="Q929" s="1">
        <v>6</v>
      </c>
      <c r="R9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0" spans="1:18" ht="14.65" customHeight="1" x14ac:dyDescent="0.2">
      <c r="A930" s="2">
        <v>43258</v>
      </c>
      <c r="B930" s="1" t="s">
        <v>470</v>
      </c>
      <c r="C930" s="1" t="s">
        <v>471</v>
      </c>
      <c r="F930" s="1" t="s">
        <v>1162</v>
      </c>
      <c r="G930" s="1" t="s">
        <v>284</v>
      </c>
      <c r="H930" s="1" t="s">
        <v>1187</v>
      </c>
      <c r="I930" s="1" t="s">
        <v>1272</v>
      </c>
      <c r="J930" s="59">
        <v>70</v>
      </c>
      <c r="K930" s="85">
        <f t="array" ref="K930">IFERROR(INDEX(Grille_Tarifs_Modulable!$B$2:$B$204,MATCH(Tableau1[[#This Row],[Designation]]&amp;Tableau1[[#This Row],[CL]],Grille_Tarifs_Modulable!$C$2:$C$204&amp;Grille_Tarifs_Modulable!$F$2:$F$204,0)),0)</f>
        <v>3257150102017</v>
      </c>
      <c r="L9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3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30" s="1">
        <v>6</v>
      </c>
      <c r="O930" s="60">
        <f>Tableau1[[#This Row],[Prix_Unit_HT]]*Tableau1[[#This Row],[Qte_commande]]</f>
        <v>101.12593200000001</v>
      </c>
      <c r="P930" s="60">
        <f>Tableau1[[#This Row],[Prix_Unit_TTC]]*Tableau1[[#This Row],[Qte_commande]]</f>
        <v>121.35111839999999</v>
      </c>
      <c r="Q930" s="1">
        <v>6</v>
      </c>
      <c r="R9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1" spans="1:18" ht="14.65" customHeight="1" x14ac:dyDescent="0.2">
      <c r="A931" s="2">
        <v>43258</v>
      </c>
      <c r="B931" s="1" t="s">
        <v>623</v>
      </c>
      <c r="C931" s="1" t="s">
        <v>2</v>
      </c>
      <c r="F931" s="1" t="s">
        <v>1245</v>
      </c>
      <c r="G931" s="1" t="s">
        <v>4</v>
      </c>
      <c r="H931" s="1" t="s">
        <v>1187</v>
      </c>
      <c r="I931" s="1" t="s">
        <v>1272</v>
      </c>
      <c r="J931" s="59">
        <v>70</v>
      </c>
      <c r="K931" s="85">
        <f t="array" ref="K931">IFERROR(INDEX(Grille_Tarifs_Modulable!$B$2:$B$204,MATCH(Tableau1[[#This Row],[Designation]]&amp;Tableau1[[#This Row],[CL]],Grille_Tarifs_Modulable!$C$2:$C$204&amp;Grille_Tarifs_Modulable!$F$2:$F$204,0)),0)</f>
        <v>3257150102017</v>
      </c>
      <c r="L9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31" s="1">
        <v>6</v>
      </c>
      <c r="O931" s="60">
        <f>Tableau1[[#This Row],[Prix_Unit_HT]]*Tableau1[[#This Row],[Qte_commande]]</f>
        <v>88.165931999999998</v>
      </c>
      <c r="P931" s="60">
        <f>Tableau1[[#This Row],[Prix_Unit_TTC]]*Tableau1[[#This Row],[Qte_commande]]</f>
        <v>105.7991184</v>
      </c>
      <c r="Q931" s="1">
        <v>6</v>
      </c>
      <c r="R9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2" spans="1:18" ht="14.65" customHeight="1" x14ac:dyDescent="0.2">
      <c r="A932" s="2">
        <v>43258</v>
      </c>
      <c r="B932" s="1" t="s">
        <v>470</v>
      </c>
      <c r="C932" s="1" t="s">
        <v>471</v>
      </c>
      <c r="F932" s="1" t="s">
        <v>1162</v>
      </c>
      <c r="G932" s="1" t="s">
        <v>284</v>
      </c>
      <c r="H932" s="1" t="s">
        <v>1221</v>
      </c>
      <c r="I932" s="1" t="s">
        <v>1272</v>
      </c>
      <c r="J932" s="59">
        <v>50</v>
      </c>
      <c r="K932" s="85">
        <f t="array" ref="K932">IFERROR(INDEX(Grille_Tarifs_Modulable!$B$2:$B$204,MATCH(Tableau1[[#This Row],[Designation]]&amp;Tableau1[[#This Row],[CL]],Grille_Tarifs_Modulable!$C$2:$C$204&amp;Grille_Tarifs_Modulable!$F$2:$F$204,0)),0)</f>
        <v>4260270192645</v>
      </c>
      <c r="L9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3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32" s="1">
        <v>3</v>
      </c>
      <c r="O932" s="60">
        <f>Tableau1[[#This Row],[Prix_Unit_HT]]*Tableau1[[#This Row],[Qte_commande]]</f>
        <v>84.15751800000001</v>
      </c>
      <c r="P932" s="60">
        <f>Tableau1[[#This Row],[Prix_Unit_TTC]]*Tableau1[[#This Row],[Qte_commande]]</f>
        <v>100.9890216</v>
      </c>
      <c r="Q932" s="1">
        <v>2.14</v>
      </c>
      <c r="R9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933" spans="1:18" ht="14.65" customHeight="1" x14ac:dyDescent="0.2">
      <c r="A933" s="2">
        <v>43258</v>
      </c>
      <c r="B933" s="1" t="s">
        <v>470</v>
      </c>
      <c r="C933" s="1" t="s">
        <v>471</v>
      </c>
      <c r="F933" s="1" t="s">
        <v>1162</v>
      </c>
      <c r="G933" s="1" t="s">
        <v>284</v>
      </c>
      <c r="H933" s="1" t="s">
        <v>1209</v>
      </c>
      <c r="I933" s="1" t="s">
        <v>1272</v>
      </c>
      <c r="J933" s="59">
        <v>70</v>
      </c>
      <c r="K933" s="85">
        <f t="array" ref="K933">IFERROR(INDEX(Grille_Tarifs_Modulable!$B$2:$B$204,MATCH(Tableau1[[#This Row],[Designation]]&amp;Tableau1[[#This Row],[CL]],Grille_Tarifs_Modulable!$C$2:$C$204&amp;Grille_Tarifs_Modulable!$F$2:$F$204,0)),0)</f>
        <v>8002095736606</v>
      </c>
      <c r="L9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3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3" s="1">
        <v>6</v>
      </c>
      <c r="O933" s="60">
        <f>Tableau1[[#This Row],[Prix_Unit_HT]]*Tableau1[[#This Row],[Qte_commande]]</f>
        <v>94.486677600000007</v>
      </c>
      <c r="P933" s="60">
        <f>Tableau1[[#This Row],[Prix_Unit_TTC]]*Tableau1[[#This Row],[Qte_commande]]</f>
        <v>113.38401312000002</v>
      </c>
      <c r="Q933" s="1">
        <v>6</v>
      </c>
      <c r="R9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4" spans="1:18" ht="14.65" customHeight="1" x14ac:dyDescent="0.2">
      <c r="A934" s="2">
        <v>43258</v>
      </c>
      <c r="B934" s="1" t="s">
        <v>412</v>
      </c>
      <c r="C934" s="1" t="s">
        <v>2</v>
      </c>
      <c r="F934" s="1" t="s">
        <v>1245</v>
      </c>
      <c r="G934" s="1" t="s">
        <v>4</v>
      </c>
      <c r="H934" s="1" t="s">
        <v>1209</v>
      </c>
      <c r="I934" s="1" t="s">
        <v>1272</v>
      </c>
      <c r="J934" s="59">
        <v>70</v>
      </c>
      <c r="K934" s="85">
        <f t="array" ref="K934">IFERROR(INDEX(Grille_Tarifs_Modulable!$B$2:$B$204,MATCH(Tableau1[[#This Row],[Designation]]&amp;Tableau1[[#This Row],[CL]],Grille_Tarifs_Modulable!$C$2:$C$204&amp;Grille_Tarifs_Modulable!$F$2:$F$204,0)),0)</f>
        <v>8002095736606</v>
      </c>
      <c r="L9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4" s="60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4" s="1">
        <v>6</v>
      </c>
      <c r="O934" s="60">
        <f>Tableau1[[#This Row],[Prix_Unit_HT]]*Tableau1[[#This Row],[Qte_commande]]</f>
        <v>94.486677600000007</v>
      </c>
      <c r="P934" s="60">
        <f>Tableau1[[#This Row],[Prix_Unit_TTC]]*Tableau1[[#This Row],[Qte_commande]]</f>
        <v>113.38401312000002</v>
      </c>
      <c r="Q934" s="1">
        <v>6</v>
      </c>
      <c r="R9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35" spans="1:18" ht="14.65" customHeight="1" x14ac:dyDescent="0.2">
      <c r="A935" s="2">
        <v>43258</v>
      </c>
      <c r="B935" s="1" t="s">
        <v>470</v>
      </c>
      <c r="C935" s="1" t="s">
        <v>471</v>
      </c>
      <c r="F935" s="1" t="s">
        <v>1162</v>
      </c>
      <c r="G935" s="1" t="s">
        <v>284</v>
      </c>
      <c r="H935" s="1" t="s">
        <v>1293</v>
      </c>
      <c r="I935" s="1" t="s">
        <v>1273</v>
      </c>
      <c r="J935" s="59">
        <v>20</v>
      </c>
      <c r="K935" s="85">
        <f t="array" ref="K935">IFERROR(INDEX(Grille_Tarifs_Modulable!$B$2:$B$204,MATCH(Tableau1[[#This Row],[Designation]]&amp;Tableau1[[#This Row],[CL]],Grille_Tarifs_Modulable!$C$2:$C$204&amp;Grille_Tarifs_Modulable!$F$2:$F$204,0)),0)</f>
        <v>4260310553849</v>
      </c>
      <c r="L9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5" s="1">
        <v>24</v>
      </c>
      <c r="O935" s="60">
        <f>Tableau1[[#This Row],[Prix_Unit_HT]]*Tableau1[[#This Row],[Qte_commande]]</f>
        <v>21.36</v>
      </c>
      <c r="P935" s="60">
        <f>Tableau1[[#This Row],[Prix_Unit_TTC]]*Tableau1[[#This Row],[Qte_commande]]</f>
        <v>22.534800000000001</v>
      </c>
      <c r="Q935" s="1">
        <v>6.86</v>
      </c>
      <c r="R9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36" spans="1:18" ht="14.65" customHeight="1" x14ac:dyDescent="0.2">
      <c r="A936" s="2">
        <v>43258</v>
      </c>
      <c r="B936" s="1" t="s">
        <v>412</v>
      </c>
      <c r="C936" s="1" t="s">
        <v>2</v>
      </c>
      <c r="F936" s="1" t="s">
        <v>1245</v>
      </c>
      <c r="G936" s="1" t="s">
        <v>4</v>
      </c>
      <c r="H936" s="1" t="s">
        <v>1293</v>
      </c>
      <c r="I936" s="1" t="s">
        <v>1273</v>
      </c>
      <c r="J936" s="59">
        <v>20</v>
      </c>
      <c r="K936" s="85">
        <f t="array" ref="K936">IFERROR(INDEX(Grille_Tarifs_Modulable!$B$2:$B$204,MATCH(Tableau1[[#This Row],[Designation]]&amp;Tableau1[[#This Row],[CL]],Grille_Tarifs_Modulable!$C$2:$C$204&amp;Grille_Tarifs_Modulable!$F$2:$F$204,0)),0)</f>
        <v>4260310553849</v>
      </c>
      <c r="L9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6" s="1">
        <v>48</v>
      </c>
      <c r="O936" s="60">
        <f>Tableau1[[#This Row],[Prix_Unit_HT]]*Tableau1[[#This Row],[Qte_commande]]</f>
        <v>38.880000000000003</v>
      </c>
      <c r="P936" s="60">
        <f>Tableau1[[#This Row],[Prix_Unit_TTC]]*Tableau1[[#This Row],[Qte_commande]]</f>
        <v>41.0184</v>
      </c>
      <c r="Q936" s="1">
        <v>13.71</v>
      </c>
      <c r="R9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37" spans="1:18" ht="14.65" customHeight="1" x14ac:dyDescent="0.2">
      <c r="A937" s="2">
        <v>43258</v>
      </c>
      <c r="B937" s="1" t="s">
        <v>645</v>
      </c>
      <c r="C937" s="1" t="s">
        <v>12</v>
      </c>
      <c r="F937" s="1" t="s">
        <v>1245</v>
      </c>
      <c r="G937" s="1" t="s">
        <v>14</v>
      </c>
      <c r="H937" s="1" t="s">
        <v>1288</v>
      </c>
      <c r="I937" s="1" t="s">
        <v>1273</v>
      </c>
      <c r="J937" s="59">
        <v>20</v>
      </c>
      <c r="K937" s="85">
        <f t="array" ref="K937">IFERROR(INDEX(Grille_Tarifs_Modulable!$B$2:$B$204,MATCH(Tableau1[[#This Row],[Designation]]&amp;Tableau1[[#This Row],[CL]],Grille_Tarifs_Modulable!$C$2:$C$204&amp;Grille_Tarifs_Modulable!$F$2:$F$204,0)),0)</f>
        <v>4260310553818</v>
      </c>
      <c r="L9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7" s="1">
        <v>240</v>
      </c>
      <c r="O937" s="60">
        <f>Tableau1[[#This Row],[Prix_Unit_HT]]*Tableau1[[#This Row],[Qte_commande]]</f>
        <v>194.4</v>
      </c>
      <c r="P937" s="60">
        <f>Tableau1[[#This Row],[Prix_Unit_TTC]]*Tableau1[[#This Row],[Qte_commande]]</f>
        <v>205.09200000000001</v>
      </c>
      <c r="Q937" s="1">
        <v>68.569999999999993</v>
      </c>
      <c r="R9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38" spans="1:18" ht="14.65" customHeight="1" x14ac:dyDescent="0.2">
      <c r="A938" s="2">
        <v>43258</v>
      </c>
      <c r="B938" s="1" t="s">
        <v>470</v>
      </c>
      <c r="C938" s="1" t="s">
        <v>471</v>
      </c>
      <c r="F938" s="1" t="s">
        <v>1162</v>
      </c>
      <c r="G938" s="1" t="s">
        <v>284</v>
      </c>
      <c r="H938" s="1" t="s">
        <v>1288</v>
      </c>
      <c r="I938" s="1" t="s">
        <v>1273</v>
      </c>
      <c r="J938" s="59">
        <v>20</v>
      </c>
      <c r="K938" s="85">
        <f t="array" ref="K938">IFERROR(INDEX(Grille_Tarifs_Modulable!$B$2:$B$204,MATCH(Tableau1[[#This Row],[Designation]]&amp;Tableau1[[#This Row],[CL]],Grille_Tarifs_Modulable!$C$2:$C$204&amp;Grille_Tarifs_Modulable!$F$2:$F$204,0)),0)</f>
        <v>4260310553818</v>
      </c>
      <c r="L9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8" s="1">
        <v>24</v>
      </c>
      <c r="O938" s="60">
        <f>Tableau1[[#This Row],[Prix_Unit_HT]]*Tableau1[[#This Row],[Qte_commande]]</f>
        <v>21.36</v>
      </c>
      <c r="P938" s="60">
        <f>Tableau1[[#This Row],[Prix_Unit_TTC]]*Tableau1[[#This Row],[Qte_commande]]</f>
        <v>22.534800000000001</v>
      </c>
      <c r="Q938" s="1">
        <v>6.86</v>
      </c>
      <c r="R9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39" spans="1:18" ht="14.65" customHeight="1" x14ac:dyDescent="0.2">
      <c r="A939" s="2">
        <v>43258</v>
      </c>
      <c r="B939" s="1" t="s">
        <v>412</v>
      </c>
      <c r="C939" s="1" t="s">
        <v>2</v>
      </c>
      <c r="F939" s="1" t="s">
        <v>1245</v>
      </c>
      <c r="G939" s="1" t="s">
        <v>4</v>
      </c>
      <c r="H939" s="1" t="s">
        <v>1288</v>
      </c>
      <c r="I939" s="1" t="s">
        <v>1273</v>
      </c>
      <c r="J939" s="59">
        <v>20</v>
      </c>
      <c r="K939" s="85">
        <f t="array" ref="K939">IFERROR(INDEX(Grille_Tarifs_Modulable!$B$2:$B$204,MATCH(Tableau1[[#This Row],[Designation]]&amp;Tableau1[[#This Row],[CL]],Grille_Tarifs_Modulable!$C$2:$C$204&amp;Grille_Tarifs_Modulable!$F$2:$F$204,0)),0)</f>
        <v>4260310553818</v>
      </c>
      <c r="L9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9" s="1">
        <v>48</v>
      </c>
      <c r="O939" s="60">
        <f>Tableau1[[#This Row],[Prix_Unit_HT]]*Tableau1[[#This Row],[Qte_commande]]</f>
        <v>38.880000000000003</v>
      </c>
      <c r="P939" s="60">
        <f>Tableau1[[#This Row],[Prix_Unit_TTC]]*Tableau1[[#This Row],[Qte_commande]]</f>
        <v>41.0184</v>
      </c>
      <c r="Q939" s="1">
        <v>13.71</v>
      </c>
      <c r="R9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40" spans="1:18" ht="14.65" customHeight="1" x14ac:dyDescent="0.2">
      <c r="A940" s="2">
        <v>43258</v>
      </c>
      <c r="B940" s="1" t="s">
        <v>636</v>
      </c>
      <c r="C940" s="1" t="s">
        <v>637</v>
      </c>
      <c r="F940" s="1" t="s">
        <v>1162</v>
      </c>
      <c r="G940" s="1" t="s">
        <v>638</v>
      </c>
      <c r="H940" s="1" t="s">
        <v>639</v>
      </c>
      <c r="I940" s="1" t="s">
        <v>1272</v>
      </c>
      <c r="J940" s="59">
        <v>70</v>
      </c>
      <c r="K940" s="85">
        <f t="array" ref="K940">IFERROR(INDEX(Grille_Tarifs_Modulable!$B$2:$B$204,MATCH(Tableau1[[#This Row],[Designation]]&amp;Tableau1[[#This Row],[CL]],Grille_Tarifs_Modulable!$C$2:$C$204&amp;Grille_Tarifs_Modulable!$F$2:$F$204,0)),0)</f>
        <v>0</v>
      </c>
      <c r="L9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0" s="60">
        <f>IF(Tableau1[[#This Row],[Prix_Unit_HT]]=0,0,Tableau1[[#This Row],[Prix_Unit_HT]]+(Tableau1[[#This Row],[Prix_Unit_HT]]*VLOOKUP(Tableau1[[#This Row],[EAN]],Grille_Tarifs_Modulable!$B$10:$Q$204,16,FALSE)))</f>
        <v>0</v>
      </c>
      <c r="N940" s="1">
        <v>24</v>
      </c>
      <c r="O940" s="60">
        <f>Tableau1[[#This Row],[Prix_Unit_HT]]*Tableau1[[#This Row],[Qte_commande]]</f>
        <v>0</v>
      </c>
      <c r="P940" s="60">
        <f>Tableau1[[#This Row],[Prix_Unit_TTC]]*Tableau1[[#This Row],[Qte_commande]]</f>
        <v>0</v>
      </c>
      <c r="Q940" s="1">
        <v>24</v>
      </c>
      <c r="R9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941" spans="1:18" ht="14.65" customHeight="1" x14ac:dyDescent="0.2">
      <c r="A941" s="2">
        <v>43258</v>
      </c>
      <c r="B941" s="1" t="s">
        <v>636</v>
      </c>
      <c r="C941" s="1" t="s">
        <v>637</v>
      </c>
      <c r="F941" s="1" t="s">
        <v>1162</v>
      </c>
      <c r="G941" s="1" t="s">
        <v>638</v>
      </c>
      <c r="H941" s="1" t="s">
        <v>673</v>
      </c>
      <c r="I941" s="1" t="s">
        <v>1272</v>
      </c>
      <c r="J941" s="59">
        <v>100</v>
      </c>
      <c r="K941" s="85">
        <f t="array" ref="K941">IFERROR(INDEX(Grille_Tarifs_Modulable!$B$2:$B$204,MATCH(Tableau1[[#This Row],[Designation]]&amp;Tableau1[[#This Row],[CL]],Grille_Tarifs_Modulable!$C$2:$C$204&amp;Grille_Tarifs_Modulable!$F$2:$F$204,0)),0)</f>
        <v>0</v>
      </c>
      <c r="L9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1" s="60">
        <f>IF(Tableau1[[#This Row],[Prix_Unit_HT]]=0,0,Tableau1[[#This Row],[Prix_Unit_HT]]+(Tableau1[[#This Row],[Prix_Unit_HT]]*VLOOKUP(Tableau1[[#This Row],[EAN]],Grille_Tarifs_Modulable!$B$10:$Q$204,16,FALSE)))</f>
        <v>0</v>
      </c>
      <c r="N941" s="1">
        <v>12</v>
      </c>
      <c r="O941" s="60">
        <f>Tableau1[[#This Row],[Prix_Unit_HT]]*Tableau1[[#This Row],[Qte_commande]]</f>
        <v>0</v>
      </c>
      <c r="P941" s="60">
        <f>Tableau1[[#This Row],[Prix_Unit_TTC]]*Tableau1[[#This Row],[Qte_commande]]</f>
        <v>0</v>
      </c>
      <c r="Q941" s="1">
        <v>17.14</v>
      </c>
      <c r="R9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942" spans="1:18" ht="14.65" customHeight="1" x14ac:dyDescent="0.2">
      <c r="A942" s="2">
        <v>43262</v>
      </c>
      <c r="B942" s="1" t="s">
        <v>475</v>
      </c>
      <c r="C942" s="1" t="s">
        <v>111</v>
      </c>
      <c r="F942" s="1" t="s">
        <v>1245</v>
      </c>
      <c r="G942" s="1" t="s">
        <v>476</v>
      </c>
      <c r="H942" s="7" t="s">
        <v>1287</v>
      </c>
      <c r="I942" s="7" t="s">
        <v>1272</v>
      </c>
      <c r="J942" s="59">
        <v>70</v>
      </c>
      <c r="K942" s="85">
        <f t="array" ref="K942">IFERROR(INDEX(Grille_Tarifs_Modulable!$B$2:$B$204,MATCH(Tableau1[[#This Row],[Designation]]&amp;Tableau1[[#This Row],[CL]],Grille_Tarifs_Modulable!$C$2:$C$204&amp;Grille_Tarifs_Modulable!$F$2:$F$204,0)),0)</f>
        <v>3257150107012</v>
      </c>
      <c r="L9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4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42" s="1">
        <v>18</v>
      </c>
      <c r="O942" s="60">
        <f>Tableau1[[#This Row],[Prix_Unit_HT]]*Tableau1[[#This Row],[Qte_commande]]</f>
        <v>536.91559199999995</v>
      </c>
      <c r="P942" s="60">
        <f>Tableau1[[#This Row],[Prix_Unit_TTC]]*Tableau1[[#This Row],[Qte_commande]]</f>
        <v>644.2987104</v>
      </c>
      <c r="Q942" s="1">
        <v>18</v>
      </c>
      <c r="R9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943" spans="1:18" ht="14.65" customHeight="1" x14ac:dyDescent="0.2">
      <c r="A943" s="2">
        <v>43262</v>
      </c>
      <c r="B943" s="1" t="s">
        <v>475</v>
      </c>
      <c r="C943" s="1" t="s">
        <v>111</v>
      </c>
      <c r="F943" s="1" t="s">
        <v>1245</v>
      </c>
      <c r="G943" s="1" t="s">
        <v>476</v>
      </c>
      <c r="H943" s="1" t="s">
        <v>1186</v>
      </c>
      <c r="I943" s="1" t="s">
        <v>1272</v>
      </c>
      <c r="J943" s="59">
        <v>70</v>
      </c>
      <c r="K943" s="85">
        <f t="array" ref="K943">IFERROR(INDEX(Grille_Tarifs_Modulable!$B$2:$B$204,MATCH(Tableau1[[#This Row],[Designation]]&amp;Tableau1[[#This Row],[CL]],Grille_Tarifs_Modulable!$C$2:$C$204&amp;Grille_Tarifs_Modulable!$F$2:$F$204,0)),0)</f>
        <v>3257150101904</v>
      </c>
      <c r="L9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4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943" s="1">
        <v>30</v>
      </c>
      <c r="O943" s="60">
        <f>Tableau1[[#This Row],[Prix_Unit_HT]]*Tableau1[[#This Row],[Qte_commande]]</f>
        <v>490.39448999999996</v>
      </c>
      <c r="P943" s="60">
        <f>Tableau1[[#This Row],[Prix_Unit_TTC]]*Tableau1[[#This Row],[Qte_commande]]</f>
        <v>588.473388</v>
      </c>
      <c r="Q943" s="1">
        <v>30</v>
      </c>
      <c r="R9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944" spans="1:18" ht="14.65" customHeight="1" x14ac:dyDescent="0.2">
      <c r="A944" s="2">
        <v>43262</v>
      </c>
      <c r="B944" s="1" t="s">
        <v>474</v>
      </c>
      <c r="C944" s="1" t="s">
        <v>173</v>
      </c>
      <c r="F944" s="1" t="s">
        <v>1162</v>
      </c>
      <c r="G944" s="1" t="s">
        <v>175</v>
      </c>
      <c r="H944" s="1" t="s">
        <v>1186</v>
      </c>
      <c r="I944" s="1" t="s">
        <v>1272</v>
      </c>
      <c r="J944" s="59">
        <v>70</v>
      </c>
      <c r="K944" s="85">
        <f t="array" ref="K944">IFERROR(INDEX(Grille_Tarifs_Modulable!$B$2:$B$204,MATCH(Tableau1[[#This Row],[Designation]]&amp;Tableau1[[#This Row],[CL]],Grille_Tarifs_Modulable!$C$2:$C$204&amp;Grille_Tarifs_Modulable!$F$2:$F$204,0)),0)</f>
        <v>3257150101904</v>
      </c>
      <c r="L9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4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44" s="1">
        <v>6</v>
      </c>
      <c r="O944" s="60">
        <f>Tableau1[[#This Row],[Prix_Unit_HT]]*Tableau1[[#This Row],[Qte_commande]]</f>
        <v>111.03889800000002</v>
      </c>
      <c r="P944" s="60">
        <f>Tableau1[[#This Row],[Prix_Unit_TTC]]*Tableau1[[#This Row],[Qte_commande]]</f>
        <v>133.2466776</v>
      </c>
      <c r="Q944" s="1">
        <v>6</v>
      </c>
      <c r="R9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45" spans="1:18" ht="14.65" customHeight="1" x14ac:dyDescent="0.2">
      <c r="A945" s="2">
        <v>43262</v>
      </c>
      <c r="B945" s="1" t="s">
        <v>474</v>
      </c>
      <c r="C945" s="1" t="s">
        <v>173</v>
      </c>
      <c r="F945" s="1" t="s">
        <v>1162</v>
      </c>
      <c r="G945" s="1" t="s">
        <v>175</v>
      </c>
      <c r="H945" s="1" t="s">
        <v>1187</v>
      </c>
      <c r="I945" s="1" t="s">
        <v>1272</v>
      </c>
      <c r="J945" s="59">
        <v>70</v>
      </c>
      <c r="K945" s="85">
        <f t="array" ref="K945">IFERROR(INDEX(Grille_Tarifs_Modulable!$B$2:$B$204,MATCH(Tableau1[[#This Row],[Designation]]&amp;Tableau1[[#This Row],[CL]],Grille_Tarifs_Modulable!$C$2:$C$204&amp;Grille_Tarifs_Modulable!$F$2:$F$204,0)),0)</f>
        <v>3257150102017</v>
      </c>
      <c r="L9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4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45" s="1">
        <v>6</v>
      </c>
      <c r="O945" s="60">
        <f>Tableau1[[#This Row],[Prix_Unit_HT]]*Tableau1[[#This Row],[Qte_commande]]</f>
        <v>101.12593200000001</v>
      </c>
      <c r="P945" s="60">
        <f>Tableau1[[#This Row],[Prix_Unit_TTC]]*Tableau1[[#This Row],[Qte_commande]]</f>
        <v>121.35111839999999</v>
      </c>
      <c r="Q945" s="1">
        <v>6</v>
      </c>
      <c r="R9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46" spans="1:18" ht="14.65" customHeight="1" x14ac:dyDescent="0.2">
      <c r="A946" s="2">
        <v>43262</v>
      </c>
      <c r="B946" s="1" t="s">
        <v>475</v>
      </c>
      <c r="C946" s="1" t="s">
        <v>111</v>
      </c>
      <c r="F946" s="1" t="s">
        <v>1245</v>
      </c>
      <c r="G946" s="1" t="s">
        <v>476</v>
      </c>
      <c r="H946" s="1" t="s">
        <v>1187</v>
      </c>
      <c r="I946" s="1" t="s">
        <v>1272</v>
      </c>
      <c r="J946" s="59">
        <v>70</v>
      </c>
      <c r="K946" s="85">
        <f t="array" ref="K946">IFERROR(INDEX(Grille_Tarifs_Modulable!$B$2:$B$204,MATCH(Tableau1[[#This Row],[Designation]]&amp;Tableau1[[#This Row],[CL]],Grille_Tarifs_Modulable!$C$2:$C$204&amp;Grille_Tarifs_Modulable!$F$2:$F$204,0)),0)</f>
        <v>3257150102017</v>
      </c>
      <c r="L9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4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46" s="1">
        <v>30</v>
      </c>
      <c r="O946" s="60">
        <f>Tableau1[[#This Row],[Prix_Unit_HT]]*Tableau1[[#This Row],[Qte_commande]]</f>
        <v>440.82965999999999</v>
      </c>
      <c r="P946" s="60">
        <f>Tableau1[[#This Row],[Prix_Unit_TTC]]*Tableau1[[#This Row],[Qte_commande]]</f>
        <v>528.99559199999999</v>
      </c>
      <c r="Q946" s="1">
        <v>30</v>
      </c>
      <c r="R9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947" spans="1:18" ht="14.65" customHeight="1" x14ac:dyDescent="0.2">
      <c r="A947" s="2">
        <v>43262</v>
      </c>
      <c r="B947" s="1" t="s">
        <v>475</v>
      </c>
      <c r="C947" s="1" t="s">
        <v>111</v>
      </c>
      <c r="F947" s="1" t="s">
        <v>1162</v>
      </c>
      <c r="G947" s="1" t="s">
        <v>476</v>
      </c>
      <c r="H947" s="1" t="s">
        <v>1228</v>
      </c>
      <c r="I947" s="1" t="s">
        <v>1272</v>
      </c>
      <c r="J947" s="59">
        <v>75</v>
      </c>
      <c r="K947" s="85">
        <f t="array" ref="K947">IFERROR(INDEX(Grille_Tarifs_Modulable!$B$2:$B$204,MATCH(Tableau1[[#This Row],[Designation]]&amp;Tableau1[[#This Row],[CL]],Grille_Tarifs_Modulable!$C$2:$C$204&amp;Grille_Tarifs_Modulable!$F$2:$F$204,0)),0)</f>
        <v>7503011641413</v>
      </c>
      <c r="L9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947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947" s="1">
        <v>12</v>
      </c>
      <c r="O947" s="60">
        <f>Tableau1[[#This Row],[Prix_Unit_HT]]*Tableau1[[#This Row],[Qte_commande]]</f>
        <v>315.09248700000001</v>
      </c>
      <c r="P947" s="60">
        <f>Tableau1[[#This Row],[Prix_Unit_TTC]]*Tableau1[[#This Row],[Qte_commande]]</f>
        <v>378.11098440000001</v>
      </c>
      <c r="Q947" s="1">
        <v>12</v>
      </c>
      <c r="R9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948" spans="1:18" ht="14.65" customHeight="1" x14ac:dyDescent="0.2">
      <c r="A948" s="2">
        <v>43262</v>
      </c>
      <c r="B948" s="1" t="s">
        <v>475</v>
      </c>
      <c r="C948" s="1" t="s">
        <v>111</v>
      </c>
      <c r="F948" s="1" t="s">
        <v>1245</v>
      </c>
      <c r="G948" s="1" t="s">
        <v>476</v>
      </c>
      <c r="H948" s="1" t="s">
        <v>1221</v>
      </c>
      <c r="I948" s="1" t="s">
        <v>1272</v>
      </c>
      <c r="J948" s="59">
        <v>50</v>
      </c>
      <c r="K948" s="85">
        <f t="array" ref="K948">IFERROR(INDEX(Grille_Tarifs_Modulable!$B$2:$B$204,MATCH(Tableau1[[#This Row],[Designation]]&amp;Tableau1[[#This Row],[CL]],Grille_Tarifs_Modulable!$C$2:$C$204&amp;Grille_Tarifs_Modulable!$F$2:$F$204,0)),0)</f>
        <v>4260270192645</v>
      </c>
      <c r="L9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4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48" s="1">
        <v>18</v>
      </c>
      <c r="O948" s="60">
        <f>Tableau1[[#This Row],[Prix_Unit_HT]]*Tableau1[[#This Row],[Qte_commande]]</f>
        <v>453.46510800000004</v>
      </c>
      <c r="P948" s="60">
        <f>Tableau1[[#This Row],[Prix_Unit_TTC]]*Tableau1[[#This Row],[Qte_commande]]</f>
        <v>544.15812960000005</v>
      </c>
      <c r="Q948" s="1">
        <v>12.86</v>
      </c>
      <c r="R9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949" spans="1:18" ht="14.65" customHeight="1" x14ac:dyDescent="0.2">
      <c r="A949" s="2">
        <v>43263</v>
      </c>
      <c r="B949" s="1" t="s">
        <v>710</v>
      </c>
      <c r="C949" s="1" t="s">
        <v>162</v>
      </c>
      <c r="F949" s="1" t="s">
        <v>1245</v>
      </c>
      <c r="G949" s="1" t="s">
        <v>707</v>
      </c>
      <c r="H949" s="1" t="s">
        <v>1174</v>
      </c>
      <c r="I949" s="1" t="s">
        <v>1272</v>
      </c>
      <c r="J949" s="59">
        <v>175</v>
      </c>
      <c r="K949" s="85">
        <f t="array" ref="K949">IFERROR(INDEX(Grille_Tarifs_Modulable!$B$2:$B$204,MATCH(Tableau1[[#This Row],[Designation]]&amp;Tableau1[[#This Row],[CL]],Grille_Tarifs_Modulable!$C$2:$C$204&amp;Grille_Tarifs_Modulable!$F$2:$F$204,0)),0)</f>
        <v>4067700013835</v>
      </c>
      <c r="L9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4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49" s="1">
        <v>60</v>
      </c>
      <c r="O949" s="60">
        <f>Tableau1[[#This Row],[Prix_Unit_HT]]*Tableau1[[#This Row],[Qte_commande]]</f>
        <v>1734.9845250000001</v>
      </c>
      <c r="P949" s="60">
        <f>Tableau1[[#This Row],[Prix_Unit_TTC]]*Tableau1[[#This Row],[Qte_commande]]</f>
        <v>2081.9814300000003</v>
      </c>
      <c r="Q949" s="1">
        <v>150</v>
      </c>
      <c r="R9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50" spans="1:18" ht="14.65" customHeight="1" x14ac:dyDescent="0.2">
      <c r="A950" s="2">
        <v>43264</v>
      </c>
      <c r="B950" s="1" t="s">
        <v>670</v>
      </c>
      <c r="C950" s="1" t="s">
        <v>94</v>
      </c>
      <c r="F950" s="1" t="s">
        <v>1245</v>
      </c>
      <c r="G950" s="1" t="s">
        <v>96</v>
      </c>
      <c r="H950" s="7" t="s">
        <v>1291</v>
      </c>
      <c r="I950" s="7" t="s">
        <v>1273</v>
      </c>
      <c r="J950" s="59">
        <v>20</v>
      </c>
      <c r="K950" s="85">
        <f t="array" ref="K950">IFERROR(INDEX(Grille_Tarifs_Modulable!$B$2:$B$204,MATCH(Tableau1[[#This Row],[Designation]]&amp;Tableau1[[#This Row],[CL]],Grille_Tarifs_Modulable!$C$2:$C$204&amp;Grille_Tarifs_Modulable!$F$2:$F$204,0)),0)</f>
        <v>4260310550305</v>
      </c>
      <c r="L9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0" s="1">
        <v>240</v>
      </c>
      <c r="O950" s="60">
        <f>Tableau1[[#This Row],[Prix_Unit_HT]]*Tableau1[[#This Row],[Qte_commande]]</f>
        <v>194.4</v>
      </c>
      <c r="P950" s="60">
        <f>Tableau1[[#This Row],[Prix_Unit_TTC]]*Tableau1[[#This Row],[Qte_commande]]</f>
        <v>205.09200000000001</v>
      </c>
      <c r="Q950" s="1">
        <v>68.569999999999993</v>
      </c>
      <c r="R9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51" spans="1:18" ht="14.65" customHeight="1" x14ac:dyDescent="0.2">
      <c r="A951" s="2">
        <v>43264</v>
      </c>
      <c r="B951" s="1" t="s">
        <v>670</v>
      </c>
      <c r="C951" s="1" t="s">
        <v>94</v>
      </c>
      <c r="F951" s="1" t="s">
        <v>1245</v>
      </c>
      <c r="G951" s="1" t="s">
        <v>96</v>
      </c>
      <c r="H951" s="7" t="s">
        <v>1291</v>
      </c>
      <c r="I951" s="7" t="s">
        <v>1273</v>
      </c>
      <c r="J951" s="59">
        <v>20</v>
      </c>
      <c r="K951" s="85">
        <f t="array" ref="K951">IFERROR(INDEX(Grille_Tarifs_Modulable!$B$2:$B$204,MATCH(Tableau1[[#This Row],[Designation]]&amp;Tableau1[[#This Row],[CL]],Grille_Tarifs_Modulable!$C$2:$C$204&amp;Grille_Tarifs_Modulable!$F$2:$F$204,0)),0)</f>
        <v>4260310550305</v>
      </c>
      <c r="L9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1" s="1">
        <v>24</v>
      </c>
      <c r="O951" s="60">
        <f>Tableau1[[#This Row],[Prix_Unit_HT]]*Tableau1[[#This Row],[Qte_commande]]</f>
        <v>19.440000000000001</v>
      </c>
      <c r="P951" s="60">
        <f>Tableau1[[#This Row],[Prix_Unit_TTC]]*Tableau1[[#This Row],[Qte_commande]]</f>
        <v>20.5092</v>
      </c>
      <c r="Q951" s="1">
        <v>6.86</v>
      </c>
      <c r="R9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52" spans="1:18" ht="14.65" customHeight="1" x14ac:dyDescent="0.2">
      <c r="A952" s="2">
        <v>43264</v>
      </c>
      <c r="B952" s="1" t="s">
        <v>670</v>
      </c>
      <c r="C952" s="1" t="s">
        <v>94</v>
      </c>
      <c r="F952" s="1" t="s">
        <v>1245</v>
      </c>
      <c r="G952" s="1" t="s">
        <v>96</v>
      </c>
      <c r="H952" s="1" t="s">
        <v>1295</v>
      </c>
      <c r="I952" s="1" t="s">
        <v>1273</v>
      </c>
      <c r="J952" s="59">
        <v>50</v>
      </c>
      <c r="K952" s="85">
        <f t="array" ref="K952">IFERROR(INDEX(Grille_Tarifs_Modulable!$B$2:$B$204,MATCH(Tableau1[[#This Row],[Designation]]&amp;Tableau1[[#This Row],[CL]],Grille_Tarifs_Modulable!$C$2:$C$204&amp;Grille_Tarifs_Modulable!$F$2:$F$204,0)),0)</f>
        <v>4260310553382</v>
      </c>
      <c r="L9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2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2" s="1">
        <v>220</v>
      </c>
      <c r="O952" s="60">
        <f>Tableau1[[#This Row],[Prix_Unit_HT]]*Tableau1[[#This Row],[Qte_commande]]</f>
        <v>220</v>
      </c>
      <c r="P952" s="60">
        <f>Tableau1[[#This Row],[Prix_Unit_TTC]]*Tableau1[[#This Row],[Qte_commande]]</f>
        <v>232.1</v>
      </c>
      <c r="Q952" s="1">
        <v>157.13999999999999</v>
      </c>
      <c r="R9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157.14285714285714</v>
      </c>
    </row>
    <row r="953" spans="1:18" ht="14.65" customHeight="1" x14ac:dyDescent="0.2">
      <c r="A953" s="2">
        <v>43264</v>
      </c>
      <c r="B953" s="1" t="s">
        <v>670</v>
      </c>
      <c r="C953" s="1" t="s">
        <v>94</v>
      </c>
      <c r="F953" s="1" t="s">
        <v>1245</v>
      </c>
      <c r="G953" s="1" t="s">
        <v>96</v>
      </c>
      <c r="H953" s="1" t="s">
        <v>1295</v>
      </c>
      <c r="I953" s="1" t="s">
        <v>1273</v>
      </c>
      <c r="J953" s="59">
        <v>50</v>
      </c>
      <c r="K953" s="85">
        <f t="array" ref="K953">IFERROR(INDEX(Grille_Tarifs_Modulable!$B$2:$B$204,MATCH(Tableau1[[#This Row],[Designation]]&amp;Tableau1[[#This Row],[CL]],Grille_Tarifs_Modulable!$C$2:$C$204&amp;Grille_Tarifs_Modulable!$F$2:$F$204,0)),0)</f>
        <v>4260310553382</v>
      </c>
      <c r="L9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3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3" s="1">
        <v>20</v>
      </c>
      <c r="O953" s="60">
        <f>Tableau1[[#This Row],[Prix_Unit_HT]]*Tableau1[[#This Row],[Qte_commande]]</f>
        <v>20</v>
      </c>
      <c r="P953" s="60">
        <f>Tableau1[[#This Row],[Prix_Unit_TTC]]*Tableau1[[#This Row],[Qte_commande]]</f>
        <v>21.099999999999998</v>
      </c>
      <c r="Q953" s="1">
        <v>14.29</v>
      </c>
      <c r="R9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14.285714285714286</v>
      </c>
    </row>
    <row r="954" spans="1:18" ht="14.65" customHeight="1" x14ac:dyDescent="0.2">
      <c r="A954" s="2">
        <v>43266</v>
      </c>
      <c r="B954" s="1" t="s">
        <v>646</v>
      </c>
      <c r="C954" s="1" t="s">
        <v>9</v>
      </c>
      <c r="F954" s="1" t="s">
        <v>1245</v>
      </c>
      <c r="G954" s="1" t="s">
        <v>11</v>
      </c>
      <c r="H954" s="7" t="s">
        <v>1291</v>
      </c>
      <c r="I954" s="7" t="s">
        <v>1273</v>
      </c>
      <c r="J954" s="59">
        <v>20</v>
      </c>
      <c r="K954" s="85">
        <f t="array" ref="K954">IFERROR(INDEX(Grille_Tarifs_Modulable!$B$2:$B$204,MATCH(Tableau1[[#This Row],[Designation]]&amp;Tableau1[[#This Row],[CL]],Grille_Tarifs_Modulable!$C$2:$C$204&amp;Grille_Tarifs_Modulable!$F$2:$F$204,0)),0)</f>
        <v>4260310550305</v>
      </c>
      <c r="L9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4" s="1">
        <v>48</v>
      </c>
      <c r="O954" s="60">
        <f>Tableau1[[#This Row],[Prix_Unit_HT]]*Tableau1[[#This Row],[Qte_commande]]</f>
        <v>38.880000000000003</v>
      </c>
      <c r="P954" s="60">
        <f>Tableau1[[#This Row],[Prix_Unit_TTC]]*Tableau1[[#This Row],[Qte_commande]]</f>
        <v>41.0184</v>
      </c>
      <c r="Q954" s="1">
        <v>13.71</v>
      </c>
      <c r="R9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955" spans="1:18" ht="14.65" customHeight="1" x14ac:dyDescent="0.2">
      <c r="A955" s="2">
        <v>43266</v>
      </c>
      <c r="B955" s="1" t="s">
        <v>624</v>
      </c>
      <c r="C955" s="1" t="s">
        <v>168</v>
      </c>
      <c r="F955" s="1" t="s">
        <v>1162</v>
      </c>
      <c r="G955" s="1" t="s">
        <v>170</v>
      </c>
      <c r="H955" s="7" t="s">
        <v>1291</v>
      </c>
      <c r="I955" s="7" t="s">
        <v>1273</v>
      </c>
      <c r="J955" s="59">
        <v>20</v>
      </c>
      <c r="K955" s="85">
        <f t="array" ref="K955">IFERROR(INDEX(Grille_Tarifs_Modulable!$B$2:$B$204,MATCH(Tableau1[[#This Row],[Designation]]&amp;Tableau1[[#This Row],[CL]],Grille_Tarifs_Modulable!$C$2:$C$204&amp;Grille_Tarifs_Modulable!$F$2:$F$204,0)),0)</f>
        <v>4260310550305</v>
      </c>
      <c r="L9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5" s="1">
        <v>24</v>
      </c>
      <c r="O955" s="60">
        <f>Tableau1[[#This Row],[Prix_Unit_HT]]*Tableau1[[#This Row],[Qte_commande]]</f>
        <v>21.36</v>
      </c>
      <c r="P955" s="60">
        <f>Tableau1[[#This Row],[Prix_Unit_TTC]]*Tableau1[[#This Row],[Qte_commande]]</f>
        <v>22.534800000000001</v>
      </c>
      <c r="Q955" s="1">
        <v>6.86</v>
      </c>
      <c r="R9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56" spans="1:18" ht="14.65" customHeight="1" x14ac:dyDescent="0.2">
      <c r="A956" s="2">
        <v>43266</v>
      </c>
      <c r="B956" s="1" t="s">
        <v>624</v>
      </c>
      <c r="C956" s="1" t="s">
        <v>168</v>
      </c>
      <c r="F956" s="1" t="s">
        <v>1162</v>
      </c>
      <c r="G956" s="1" t="s">
        <v>170</v>
      </c>
      <c r="H956" s="7" t="s">
        <v>1294</v>
      </c>
      <c r="I956" s="7" t="s">
        <v>1273</v>
      </c>
      <c r="J956" s="59">
        <v>20</v>
      </c>
      <c r="K956" s="85">
        <f t="array" ref="K956">IFERROR(INDEX(Grille_Tarifs_Modulable!$B$2:$B$204,MATCH(Tableau1[[#This Row],[Designation]]&amp;Tableau1[[#This Row],[CL]],Grille_Tarifs_Modulable!$C$2:$C$204&amp;Grille_Tarifs_Modulable!$F$2:$F$204,0)),0)</f>
        <v>4260310553863</v>
      </c>
      <c r="L9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6" s="1">
        <v>24</v>
      </c>
      <c r="O956" s="60">
        <f>Tableau1[[#This Row],[Prix_Unit_HT]]*Tableau1[[#This Row],[Qte_commande]]</f>
        <v>21.36</v>
      </c>
      <c r="P956" s="60">
        <f>Tableau1[[#This Row],[Prix_Unit_TTC]]*Tableau1[[#This Row],[Qte_commande]]</f>
        <v>22.534800000000001</v>
      </c>
      <c r="Q956" s="1">
        <v>6.86</v>
      </c>
      <c r="R9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57" spans="1:18" ht="14.65" customHeight="1" x14ac:dyDescent="0.2">
      <c r="A957" s="2">
        <v>43266</v>
      </c>
      <c r="B957" s="1" t="s">
        <v>646</v>
      </c>
      <c r="C957" s="1" t="s">
        <v>9</v>
      </c>
      <c r="F957" s="1" t="s">
        <v>1245</v>
      </c>
      <c r="G957" s="1" t="s">
        <v>11</v>
      </c>
      <c r="H957" s="1" t="s">
        <v>1174</v>
      </c>
      <c r="I957" s="1" t="s">
        <v>1272</v>
      </c>
      <c r="J957" s="59">
        <v>175</v>
      </c>
      <c r="K957" s="85">
        <f t="array" ref="K957">IFERROR(INDEX(Grille_Tarifs_Modulable!$B$2:$B$204,MATCH(Tableau1[[#This Row],[Designation]]&amp;Tableau1[[#This Row],[CL]],Grille_Tarifs_Modulable!$C$2:$C$204&amp;Grille_Tarifs_Modulable!$F$2:$F$204,0)),0)</f>
        <v>4067700013835</v>
      </c>
      <c r="L9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5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57" s="1">
        <v>48</v>
      </c>
      <c r="O957" s="60">
        <f>Tableau1[[#This Row],[Prix_Unit_HT]]*Tableau1[[#This Row],[Qte_commande]]</f>
        <v>1387.9876200000001</v>
      </c>
      <c r="P957" s="60">
        <f>Tableau1[[#This Row],[Prix_Unit_TTC]]*Tableau1[[#This Row],[Qte_commande]]</f>
        <v>1665.5851440000001</v>
      </c>
      <c r="Q957" s="1">
        <v>120</v>
      </c>
      <c r="R9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958" spans="1:18" ht="14.65" customHeight="1" x14ac:dyDescent="0.2">
      <c r="A958" s="2">
        <v>43266</v>
      </c>
      <c r="B958" s="1" t="s">
        <v>624</v>
      </c>
      <c r="C958" s="1" t="s">
        <v>168</v>
      </c>
      <c r="F958" s="1" t="s">
        <v>1162</v>
      </c>
      <c r="G958" s="1" t="s">
        <v>170</v>
      </c>
      <c r="H958" s="1" t="s">
        <v>1187</v>
      </c>
      <c r="I958" s="1" t="s">
        <v>1272</v>
      </c>
      <c r="J958" s="59">
        <v>70</v>
      </c>
      <c r="K958" s="85">
        <f t="array" ref="K958">IFERROR(INDEX(Grille_Tarifs_Modulable!$B$2:$B$204,MATCH(Tableau1[[#This Row],[Designation]]&amp;Tableau1[[#This Row],[CL]],Grille_Tarifs_Modulable!$C$2:$C$204&amp;Grille_Tarifs_Modulable!$F$2:$F$204,0)),0)</f>
        <v>3257150102017</v>
      </c>
      <c r="L9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5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58" s="1">
        <v>6</v>
      </c>
      <c r="O958" s="60">
        <f>Tableau1[[#This Row],[Prix_Unit_HT]]*Tableau1[[#This Row],[Qte_commande]]</f>
        <v>101.12593200000001</v>
      </c>
      <c r="P958" s="60">
        <f>Tableau1[[#This Row],[Prix_Unit_TTC]]*Tableau1[[#This Row],[Qte_commande]]</f>
        <v>121.35111839999999</v>
      </c>
      <c r="Q958" s="1">
        <v>6</v>
      </c>
      <c r="R9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59" spans="1:18" ht="14.65" customHeight="1" x14ac:dyDescent="0.2">
      <c r="A959" s="2">
        <v>43266</v>
      </c>
      <c r="B959" s="1" t="s">
        <v>531</v>
      </c>
      <c r="C959" s="1" t="s">
        <v>6</v>
      </c>
      <c r="F959" s="1" t="s">
        <v>1245</v>
      </c>
      <c r="G959" s="1" t="s">
        <v>8</v>
      </c>
      <c r="H959" s="1" t="s">
        <v>1187</v>
      </c>
      <c r="I959" s="1" t="s">
        <v>1272</v>
      </c>
      <c r="J959" s="59">
        <v>70</v>
      </c>
      <c r="K959" s="85">
        <f t="array" ref="K959">IFERROR(INDEX(Grille_Tarifs_Modulable!$B$2:$B$204,MATCH(Tableau1[[#This Row],[Designation]]&amp;Tableau1[[#This Row],[CL]],Grille_Tarifs_Modulable!$C$2:$C$204&amp;Grille_Tarifs_Modulable!$F$2:$F$204,0)),0)</f>
        <v>3257150102017</v>
      </c>
      <c r="L9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5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959" s="1">
        <v>6</v>
      </c>
      <c r="O959" s="60">
        <f>Tableau1[[#This Row],[Prix_Unit_HT]]*Tableau1[[#This Row],[Qte_commande]]</f>
        <v>88.165931999999998</v>
      </c>
      <c r="P959" s="60">
        <f>Tableau1[[#This Row],[Prix_Unit_TTC]]*Tableau1[[#This Row],[Qte_commande]]</f>
        <v>105.7991184</v>
      </c>
      <c r="Q959" s="1">
        <v>6</v>
      </c>
      <c r="R9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960" spans="1:18" ht="14.65" customHeight="1" x14ac:dyDescent="0.2">
      <c r="A960" s="2">
        <v>43266</v>
      </c>
      <c r="B960" s="1" t="s">
        <v>624</v>
      </c>
      <c r="C960" s="1" t="s">
        <v>168</v>
      </c>
      <c r="F960" s="1" t="s">
        <v>1162</v>
      </c>
      <c r="G960" s="1" t="s">
        <v>170</v>
      </c>
      <c r="H960" s="1" t="s">
        <v>1221</v>
      </c>
      <c r="I960" s="1" t="s">
        <v>1272</v>
      </c>
      <c r="J960" s="59">
        <v>50</v>
      </c>
      <c r="K960" s="85">
        <f t="array" ref="K960">IFERROR(INDEX(Grille_Tarifs_Modulable!$B$2:$B$204,MATCH(Tableau1[[#This Row],[Designation]]&amp;Tableau1[[#This Row],[CL]],Grille_Tarifs_Modulable!$C$2:$C$204&amp;Grille_Tarifs_Modulable!$F$2:$F$204,0)),0)</f>
        <v>4260270192645</v>
      </c>
      <c r="L9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60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60" s="1">
        <v>2</v>
      </c>
      <c r="O960" s="60">
        <f>Tableau1[[#This Row],[Prix_Unit_HT]]*Tableau1[[#This Row],[Qte_commande]]</f>
        <v>56.105012000000002</v>
      </c>
      <c r="P960" s="60">
        <f>Tableau1[[#This Row],[Prix_Unit_TTC]]*Tableau1[[#This Row],[Qte_commande]]</f>
        <v>67.326014400000005</v>
      </c>
      <c r="Q960" s="1">
        <v>1.43</v>
      </c>
      <c r="R9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1.4285714285714286</v>
      </c>
    </row>
    <row r="961" spans="1:18" ht="14.65" customHeight="1" x14ac:dyDescent="0.2">
      <c r="A961" s="2">
        <v>43266</v>
      </c>
      <c r="B961" s="1" t="s">
        <v>531</v>
      </c>
      <c r="C961" s="1" t="s">
        <v>6</v>
      </c>
      <c r="F961" s="1" t="s">
        <v>1245</v>
      </c>
      <c r="G961" s="1" t="s">
        <v>8</v>
      </c>
      <c r="H961" s="1" t="s">
        <v>1216</v>
      </c>
      <c r="I961" s="1" t="s">
        <v>1272</v>
      </c>
      <c r="J961" s="59">
        <v>100</v>
      </c>
      <c r="K961" s="85">
        <f t="array" ref="K961">IFERROR(INDEX(Grille_Tarifs_Modulable!$B$2:$B$204,MATCH(Tableau1[[#This Row],[Designation]]&amp;Tableau1[[#This Row],[CL]],Grille_Tarifs_Modulable!$C$2:$C$204&amp;Grille_Tarifs_Modulable!$F$2:$F$204,0)),0)</f>
        <v>3257150410167</v>
      </c>
      <c r="L9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61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61" s="1">
        <v>90</v>
      </c>
      <c r="O961" s="60">
        <f>Tableau1[[#This Row],[Prix_Unit_HT]]*Tableau1[[#This Row],[Qte_commande]]</f>
        <v>1420.0986600000001</v>
      </c>
      <c r="P961" s="60">
        <f>Tableau1[[#This Row],[Prix_Unit_TTC]]*Tableau1[[#This Row],[Qte_commande]]</f>
        <v>1704.1183920000001</v>
      </c>
      <c r="Q961" s="1">
        <v>128.57</v>
      </c>
      <c r="R9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962" spans="1:18" ht="14.65" customHeight="1" x14ac:dyDescent="0.2">
      <c r="A962" s="2">
        <v>43266</v>
      </c>
      <c r="B962" s="1" t="s">
        <v>646</v>
      </c>
      <c r="C962" s="1" t="s">
        <v>9</v>
      </c>
      <c r="F962" s="1" t="s">
        <v>1245</v>
      </c>
      <c r="G962" s="1" t="s">
        <v>11</v>
      </c>
      <c r="H962" s="1" t="s">
        <v>1293</v>
      </c>
      <c r="I962" s="1" t="s">
        <v>1273</v>
      </c>
      <c r="J962" s="59">
        <v>20</v>
      </c>
      <c r="K962" s="85">
        <f t="array" ref="K962">IFERROR(INDEX(Grille_Tarifs_Modulable!$B$2:$B$204,MATCH(Tableau1[[#This Row],[Designation]]&amp;Tableau1[[#This Row],[CL]],Grille_Tarifs_Modulable!$C$2:$C$204&amp;Grille_Tarifs_Modulable!$F$2:$F$204,0)),0)</f>
        <v>4260310553849</v>
      </c>
      <c r="L9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2" s="1">
        <v>144</v>
      </c>
      <c r="O962" s="60">
        <f>Tableau1[[#This Row],[Prix_Unit_HT]]*Tableau1[[#This Row],[Qte_commande]]</f>
        <v>116.64000000000001</v>
      </c>
      <c r="P962" s="60">
        <f>Tableau1[[#This Row],[Prix_Unit_TTC]]*Tableau1[[#This Row],[Qte_commande]]</f>
        <v>123.0552</v>
      </c>
      <c r="Q962" s="1">
        <v>41.14</v>
      </c>
      <c r="R9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963" spans="1:18" ht="14.65" customHeight="1" x14ac:dyDescent="0.2">
      <c r="A963" s="2">
        <v>43266</v>
      </c>
      <c r="B963" s="1" t="s">
        <v>624</v>
      </c>
      <c r="C963" s="1" t="s">
        <v>168</v>
      </c>
      <c r="F963" s="1" t="s">
        <v>1162</v>
      </c>
      <c r="G963" s="1" t="s">
        <v>170</v>
      </c>
      <c r="H963" s="1" t="s">
        <v>1293</v>
      </c>
      <c r="I963" s="1" t="s">
        <v>1273</v>
      </c>
      <c r="J963" s="59">
        <v>20</v>
      </c>
      <c r="K963" s="85">
        <f t="array" ref="K963">IFERROR(INDEX(Grille_Tarifs_Modulable!$B$2:$B$204,MATCH(Tableau1[[#This Row],[Designation]]&amp;Tableau1[[#This Row],[CL]],Grille_Tarifs_Modulable!$C$2:$C$204&amp;Grille_Tarifs_Modulable!$F$2:$F$204,0)),0)</f>
        <v>4260310553849</v>
      </c>
      <c r="L9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63" s="1">
        <v>24</v>
      </c>
      <c r="O963" s="60">
        <f>Tableau1[[#This Row],[Prix_Unit_HT]]*Tableau1[[#This Row],[Qte_commande]]</f>
        <v>21.36</v>
      </c>
      <c r="P963" s="60">
        <f>Tableau1[[#This Row],[Prix_Unit_TTC]]*Tableau1[[#This Row],[Qte_commande]]</f>
        <v>22.534800000000001</v>
      </c>
      <c r="Q963" s="1">
        <v>6.86</v>
      </c>
      <c r="R9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964" spans="1:18" ht="14.65" customHeight="1" x14ac:dyDescent="0.2">
      <c r="A964" s="2">
        <v>43266</v>
      </c>
      <c r="B964" s="1" t="s">
        <v>556</v>
      </c>
      <c r="C964" s="1" t="s">
        <v>319</v>
      </c>
      <c r="F964" s="1" t="s">
        <v>1162</v>
      </c>
      <c r="G964" s="1" t="s">
        <v>321</v>
      </c>
      <c r="H964" s="1" t="s">
        <v>1296</v>
      </c>
      <c r="I964" s="1" t="s">
        <v>1274</v>
      </c>
      <c r="J964" s="109">
        <v>3</v>
      </c>
      <c r="K964" s="85">
        <f t="array" ref="K964">IFERROR(INDEX(Grille_Tarifs_Modulable!$B$2:$B$204,MATCH(Tableau1[[#This Row],[Designation]]&amp;Tableau1[[#This Row],[CL]],Grille_Tarifs_Modulable!$C$2:$C$204&amp;Grille_Tarifs_Modulable!$F$2:$F$204,0)),0)</f>
        <v>121</v>
      </c>
      <c r="L9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4" s="60">
        <f>IF(Tableau1[[#This Row],[Prix_Unit_HT]]=0,0,Tableau1[[#This Row],[Prix_Unit_HT]]+(Tableau1[[#This Row],[Prix_Unit_HT]]*VLOOKUP(Tableau1[[#This Row],[EAN]],Grille_Tarifs_Modulable!$B$10:$Q$204,16,FALSE)))</f>
        <v>358.8</v>
      </c>
      <c r="N964" s="1">
        <v>1</v>
      </c>
      <c r="O964" s="60">
        <f>Tableau1[[#This Row],[Prix_Unit_HT]]*Tableau1[[#This Row],[Qte_commande]]</f>
        <v>299</v>
      </c>
      <c r="P964" s="60">
        <f>Tableau1[[#This Row],[Prix_Unit_TTC]]*Tableau1[[#This Row],[Qte_commande]]</f>
        <v>358.8</v>
      </c>
      <c r="Q964" s="1">
        <v>1</v>
      </c>
      <c r="R9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65" spans="1:18" ht="14.65" customHeight="1" x14ac:dyDescent="0.2">
      <c r="A965" s="2">
        <v>43266</v>
      </c>
      <c r="B965" s="1" t="s">
        <v>561</v>
      </c>
      <c r="C965" s="1" t="s">
        <v>562</v>
      </c>
      <c r="F965" s="1" t="s">
        <v>1162</v>
      </c>
      <c r="G965" s="1" t="s">
        <v>563</v>
      </c>
      <c r="H965" s="1" t="s">
        <v>1296</v>
      </c>
      <c r="I965" s="1" t="s">
        <v>1274</v>
      </c>
      <c r="J965" s="109">
        <v>3</v>
      </c>
      <c r="K965" s="85">
        <f t="array" ref="K965">IFERROR(INDEX(Grille_Tarifs_Modulable!$B$2:$B$204,MATCH(Tableau1[[#This Row],[Designation]]&amp;Tableau1[[#This Row],[CL]],Grille_Tarifs_Modulable!$C$2:$C$204&amp;Grille_Tarifs_Modulable!$F$2:$F$204,0)),0)</f>
        <v>121</v>
      </c>
      <c r="L9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5" s="60">
        <f>IF(Tableau1[[#This Row],[Prix_Unit_HT]]=0,0,Tableau1[[#This Row],[Prix_Unit_HT]]+(Tableau1[[#This Row],[Prix_Unit_HT]]*VLOOKUP(Tableau1[[#This Row],[EAN]],Grille_Tarifs_Modulable!$B$10:$Q$204,16,FALSE)))</f>
        <v>358.8</v>
      </c>
      <c r="N965" s="1">
        <v>1</v>
      </c>
      <c r="O965" s="60">
        <f>Tableau1[[#This Row],[Prix_Unit_HT]]*Tableau1[[#This Row],[Qte_commande]]</f>
        <v>299</v>
      </c>
      <c r="P965" s="60">
        <f>Tableau1[[#This Row],[Prix_Unit_TTC]]*Tableau1[[#This Row],[Qte_commande]]</f>
        <v>358.8</v>
      </c>
      <c r="Q965" s="1">
        <v>1</v>
      </c>
      <c r="R9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66" spans="1:18" ht="14.65" customHeight="1" x14ac:dyDescent="0.2">
      <c r="A966" s="2">
        <v>43266</v>
      </c>
      <c r="B966" s="1" t="s">
        <v>558</v>
      </c>
      <c r="C966" s="1" t="s">
        <v>559</v>
      </c>
      <c r="F966" s="1" t="s">
        <v>1162</v>
      </c>
      <c r="G966" s="1" t="s">
        <v>284</v>
      </c>
      <c r="H966" s="1" t="s">
        <v>1296</v>
      </c>
      <c r="I966" s="1" t="s">
        <v>1274</v>
      </c>
      <c r="J966" s="109">
        <v>3</v>
      </c>
      <c r="K966" s="85">
        <f t="array" ref="K966">IFERROR(INDEX(Grille_Tarifs_Modulable!$B$2:$B$204,MATCH(Tableau1[[#This Row],[Designation]]&amp;Tableau1[[#This Row],[CL]],Grille_Tarifs_Modulable!$C$2:$C$204&amp;Grille_Tarifs_Modulable!$F$2:$F$204,0)),0)</f>
        <v>121</v>
      </c>
      <c r="L9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6" s="60">
        <f>IF(Tableau1[[#This Row],[Prix_Unit_HT]]=0,0,Tableau1[[#This Row],[Prix_Unit_HT]]+(Tableau1[[#This Row],[Prix_Unit_HT]]*VLOOKUP(Tableau1[[#This Row],[EAN]],Grille_Tarifs_Modulable!$B$10:$Q$204,16,FALSE)))</f>
        <v>358.8</v>
      </c>
      <c r="N966" s="1">
        <v>1</v>
      </c>
      <c r="O966" s="60">
        <f>Tableau1[[#This Row],[Prix_Unit_HT]]*Tableau1[[#This Row],[Qte_commande]]</f>
        <v>299</v>
      </c>
      <c r="P966" s="60">
        <f>Tableau1[[#This Row],[Prix_Unit_TTC]]*Tableau1[[#This Row],[Qte_commande]]</f>
        <v>358.8</v>
      </c>
      <c r="Q966" s="1">
        <v>1</v>
      </c>
      <c r="R9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67" spans="1:18" ht="14.65" customHeight="1" x14ac:dyDescent="0.2">
      <c r="A967" s="2">
        <v>43266</v>
      </c>
      <c r="B967" s="1" t="s">
        <v>557</v>
      </c>
      <c r="C967" s="1" t="s">
        <v>471</v>
      </c>
      <c r="F967" s="1" t="s">
        <v>1162</v>
      </c>
      <c r="G967" s="1" t="s">
        <v>284</v>
      </c>
      <c r="H967" s="1" t="s">
        <v>1296</v>
      </c>
      <c r="I967" s="1" t="s">
        <v>1274</v>
      </c>
      <c r="J967" s="109">
        <v>3</v>
      </c>
      <c r="K967" s="85">
        <f t="array" ref="K967">IFERROR(INDEX(Grille_Tarifs_Modulable!$B$2:$B$204,MATCH(Tableau1[[#This Row],[Designation]]&amp;Tableau1[[#This Row],[CL]],Grille_Tarifs_Modulable!$C$2:$C$204&amp;Grille_Tarifs_Modulable!$F$2:$F$204,0)),0)</f>
        <v>121</v>
      </c>
      <c r="L9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7" s="60">
        <f>IF(Tableau1[[#This Row],[Prix_Unit_HT]]=0,0,Tableau1[[#This Row],[Prix_Unit_HT]]+(Tableau1[[#This Row],[Prix_Unit_HT]]*VLOOKUP(Tableau1[[#This Row],[EAN]],Grille_Tarifs_Modulable!$B$10:$Q$204,16,FALSE)))</f>
        <v>358.8</v>
      </c>
      <c r="N967" s="1">
        <v>5</v>
      </c>
      <c r="O967" s="60">
        <f>Tableau1[[#This Row],[Prix_Unit_HT]]*Tableau1[[#This Row],[Qte_commande]]</f>
        <v>1495</v>
      </c>
      <c r="P967" s="60">
        <f>Tableau1[[#This Row],[Prix_Unit_TTC]]*Tableau1[[#This Row],[Qte_commande]]</f>
        <v>1794</v>
      </c>
      <c r="Q967" s="1">
        <v>5</v>
      </c>
      <c r="R9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968" spans="1:18" ht="14.65" customHeight="1" x14ac:dyDescent="0.2">
      <c r="A968" s="2">
        <v>43266</v>
      </c>
      <c r="B968" s="1" t="s">
        <v>560</v>
      </c>
      <c r="C968" s="1" t="s">
        <v>544</v>
      </c>
      <c r="F968" s="1" t="s">
        <v>1162</v>
      </c>
      <c r="G968" s="1" t="s">
        <v>545</v>
      </c>
      <c r="H968" s="1" t="s">
        <v>1296</v>
      </c>
      <c r="I968" s="1" t="s">
        <v>1274</v>
      </c>
      <c r="J968" s="109">
        <v>3</v>
      </c>
      <c r="K968" s="85">
        <f t="array" ref="K968">IFERROR(INDEX(Grille_Tarifs_Modulable!$B$2:$B$204,MATCH(Tableau1[[#This Row],[Designation]]&amp;Tableau1[[#This Row],[CL]],Grille_Tarifs_Modulable!$C$2:$C$204&amp;Grille_Tarifs_Modulable!$F$2:$F$204,0)),0)</f>
        <v>121</v>
      </c>
      <c r="L9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8" s="60">
        <f>IF(Tableau1[[#This Row],[Prix_Unit_HT]]=0,0,Tableau1[[#This Row],[Prix_Unit_HT]]+(Tableau1[[#This Row],[Prix_Unit_HT]]*VLOOKUP(Tableau1[[#This Row],[EAN]],Grille_Tarifs_Modulable!$B$10:$Q$204,16,FALSE)))</f>
        <v>358.8</v>
      </c>
      <c r="N968" s="1">
        <v>0</v>
      </c>
      <c r="O968" s="60">
        <f>Tableau1[[#This Row],[Prix_Unit_HT]]*Tableau1[[#This Row],[Qte_commande]]</f>
        <v>0</v>
      </c>
      <c r="P968" s="60">
        <f>Tableau1[[#This Row],[Prix_Unit_TTC]]*Tableau1[[#This Row],[Qte_commande]]</f>
        <v>0</v>
      </c>
      <c r="Q968" s="1">
        <v>0</v>
      </c>
      <c r="R9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969" spans="1:18" ht="14.65" customHeight="1" x14ac:dyDescent="0.2">
      <c r="A969" s="2">
        <v>43266</v>
      </c>
      <c r="B969" s="1" t="s">
        <v>646</v>
      </c>
      <c r="C969" s="1" t="s">
        <v>9</v>
      </c>
      <c r="F969" s="1" t="s">
        <v>1245</v>
      </c>
      <c r="G969" s="1" t="s">
        <v>11</v>
      </c>
      <c r="H969" s="1" t="s">
        <v>1288</v>
      </c>
      <c r="I969" s="1" t="s">
        <v>1273</v>
      </c>
      <c r="J969" s="59">
        <v>20</v>
      </c>
      <c r="K969" s="85">
        <f t="array" ref="K969">IFERROR(INDEX(Grille_Tarifs_Modulable!$B$2:$B$204,MATCH(Tableau1[[#This Row],[Designation]]&amp;Tableau1[[#This Row],[CL]],Grille_Tarifs_Modulable!$C$2:$C$204&amp;Grille_Tarifs_Modulable!$F$2:$F$204,0)),0)</f>
        <v>4260310553818</v>
      </c>
      <c r="L9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9" s="1">
        <v>192</v>
      </c>
      <c r="O969" s="60">
        <f>Tableau1[[#This Row],[Prix_Unit_HT]]*Tableau1[[#This Row],[Qte_commande]]</f>
        <v>155.52000000000001</v>
      </c>
      <c r="P969" s="60">
        <f>Tableau1[[#This Row],[Prix_Unit_TTC]]*Tableau1[[#This Row],[Qte_commande]]</f>
        <v>164.0736</v>
      </c>
      <c r="Q969" s="1">
        <v>54.86</v>
      </c>
      <c r="R9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970" spans="1:18" ht="14.65" customHeight="1" x14ac:dyDescent="0.2">
      <c r="A970" s="2">
        <v>43271</v>
      </c>
      <c r="B970" s="1" t="s">
        <v>722</v>
      </c>
      <c r="C970" s="1" t="s">
        <v>157</v>
      </c>
      <c r="F970" s="1" t="s">
        <v>1245</v>
      </c>
      <c r="G970" s="1" t="s">
        <v>159</v>
      </c>
      <c r="H970" s="1" t="s">
        <v>1174</v>
      </c>
      <c r="I970" s="1" t="s">
        <v>1272</v>
      </c>
      <c r="J970" s="59">
        <v>100</v>
      </c>
      <c r="K970" s="85">
        <f t="array" ref="K970">IFERROR(INDEX(Grille_Tarifs_Modulable!$B$2:$B$204,MATCH(Tableau1[[#This Row],[Designation]]&amp;Tableau1[[#This Row],[CL]],Grille_Tarifs_Modulable!$C$2:$C$204&amp;Grille_Tarifs_Modulable!$F$2:$F$204,0)),0)</f>
        <v>4067700013842</v>
      </c>
      <c r="L9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0" s="1">
        <v>240</v>
      </c>
      <c r="O970" s="60">
        <f>Tableau1[[#This Row],[Prix_Unit_HT]]*Tableau1[[#This Row],[Qte_commande]]</f>
        <v>4104.1931999999997</v>
      </c>
      <c r="P970" s="60">
        <f>Tableau1[[#This Row],[Prix_Unit_TTC]]*Tableau1[[#This Row],[Qte_commande]]</f>
        <v>4925.0318399999996</v>
      </c>
      <c r="Q970" s="1">
        <v>342.86</v>
      </c>
      <c r="R9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971" spans="1:18" ht="14.65" customHeight="1" x14ac:dyDescent="0.2">
      <c r="A971" s="2">
        <v>43272</v>
      </c>
      <c r="B971" s="1" t="s">
        <v>572</v>
      </c>
      <c r="C971" s="1" t="s">
        <v>316</v>
      </c>
      <c r="F971" s="1" t="s">
        <v>1162</v>
      </c>
      <c r="G971" s="1" t="s">
        <v>318</v>
      </c>
      <c r="H971" s="1" t="s">
        <v>1296</v>
      </c>
      <c r="I971" s="1" t="s">
        <v>1274</v>
      </c>
      <c r="J971" s="109">
        <v>3</v>
      </c>
      <c r="K971" s="85">
        <f t="array" ref="K971">IFERROR(INDEX(Grille_Tarifs_Modulable!$B$2:$B$204,MATCH(Tableau1[[#This Row],[Designation]]&amp;Tableau1[[#This Row],[CL]],Grille_Tarifs_Modulable!$C$2:$C$204&amp;Grille_Tarifs_Modulable!$F$2:$F$204,0)),0)</f>
        <v>121</v>
      </c>
      <c r="L9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1" s="60">
        <f>IF(Tableau1[[#This Row],[Prix_Unit_HT]]=0,0,Tableau1[[#This Row],[Prix_Unit_HT]]+(Tableau1[[#This Row],[Prix_Unit_HT]]*VLOOKUP(Tableau1[[#This Row],[EAN]],Grille_Tarifs_Modulable!$B$10:$Q$204,16,FALSE)))</f>
        <v>358.8</v>
      </c>
      <c r="N971" s="1">
        <v>5</v>
      </c>
      <c r="O971" s="60">
        <f>Tableau1[[#This Row],[Prix_Unit_HT]]*Tableau1[[#This Row],[Qte_commande]]</f>
        <v>1495</v>
      </c>
      <c r="P971" s="60">
        <f>Tableau1[[#This Row],[Prix_Unit_TTC]]*Tableau1[[#This Row],[Qte_commande]]</f>
        <v>1794</v>
      </c>
      <c r="Q971" s="1">
        <v>5</v>
      </c>
      <c r="R9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972" spans="1:18" ht="14.65" customHeight="1" x14ac:dyDescent="0.2">
      <c r="A972" s="2">
        <v>43272</v>
      </c>
      <c r="B972" s="1" t="s">
        <v>568</v>
      </c>
      <c r="C972" s="1" t="s">
        <v>325</v>
      </c>
      <c r="F972" s="1" t="s">
        <v>1162</v>
      </c>
      <c r="G972" s="1" t="s">
        <v>11</v>
      </c>
      <c r="H972" s="1" t="s">
        <v>1296</v>
      </c>
      <c r="I972" s="1" t="s">
        <v>1274</v>
      </c>
      <c r="J972" s="109">
        <v>3</v>
      </c>
      <c r="K972" s="85">
        <f t="array" ref="K972">IFERROR(INDEX(Grille_Tarifs_Modulable!$B$2:$B$204,MATCH(Tableau1[[#This Row],[Designation]]&amp;Tableau1[[#This Row],[CL]],Grille_Tarifs_Modulable!$C$2:$C$204&amp;Grille_Tarifs_Modulable!$F$2:$F$204,0)),0)</f>
        <v>121</v>
      </c>
      <c r="L9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2" s="60">
        <f>IF(Tableau1[[#This Row],[Prix_Unit_HT]]=0,0,Tableau1[[#This Row],[Prix_Unit_HT]]+(Tableau1[[#This Row],[Prix_Unit_HT]]*VLOOKUP(Tableau1[[#This Row],[EAN]],Grille_Tarifs_Modulable!$B$10:$Q$204,16,FALSE)))</f>
        <v>358.8</v>
      </c>
      <c r="N972" s="1">
        <v>5</v>
      </c>
      <c r="O972" s="60">
        <f>Tableau1[[#This Row],[Prix_Unit_HT]]*Tableau1[[#This Row],[Qte_commande]]</f>
        <v>1495</v>
      </c>
      <c r="P972" s="60">
        <f>Tableau1[[#This Row],[Prix_Unit_TTC]]*Tableau1[[#This Row],[Qte_commande]]</f>
        <v>1794</v>
      </c>
      <c r="Q972" s="1">
        <v>5</v>
      </c>
      <c r="R9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973" spans="1:18" ht="14.65" customHeight="1" x14ac:dyDescent="0.2">
      <c r="A973" s="2">
        <v>43272</v>
      </c>
      <c r="B973" s="1" t="s">
        <v>567</v>
      </c>
      <c r="C973" s="1" t="s">
        <v>147</v>
      </c>
      <c r="F973" s="1" t="s">
        <v>1162</v>
      </c>
      <c r="G973" s="1" t="s">
        <v>149</v>
      </c>
      <c r="H973" s="1" t="s">
        <v>1296</v>
      </c>
      <c r="I973" s="1" t="s">
        <v>1274</v>
      </c>
      <c r="J973" s="109">
        <v>3</v>
      </c>
      <c r="K973" s="85">
        <f t="array" ref="K973">IFERROR(INDEX(Grille_Tarifs_Modulable!$B$2:$B$204,MATCH(Tableau1[[#This Row],[Designation]]&amp;Tableau1[[#This Row],[CL]],Grille_Tarifs_Modulable!$C$2:$C$204&amp;Grille_Tarifs_Modulable!$F$2:$F$204,0)),0)</f>
        <v>121</v>
      </c>
      <c r="L9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3" s="60">
        <f>IF(Tableau1[[#This Row],[Prix_Unit_HT]]=0,0,Tableau1[[#This Row],[Prix_Unit_HT]]+(Tableau1[[#This Row],[Prix_Unit_HT]]*VLOOKUP(Tableau1[[#This Row],[EAN]],Grille_Tarifs_Modulable!$B$10:$Q$204,16,FALSE)))</f>
        <v>358.8</v>
      </c>
      <c r="N973" s="1">
        <v>2</v>
      </c>
      <c r="O973" s="60">
        <f>Tableau1[[#This Row],[Prix_Unit_HT]]*Tableau1[[#This Row],[Qte_commande]]</f>
        <v>598</v>
      </c>
      <c r="P973" s="60">
        <f>Tableau1[[#This Row],[Prix_Unit_TTC]]*Tableau1[[#This Row],[Qte_commande]]</f>
        <v>717.6</v>
      </c>
      <c r="Q973" s="1">
        <v>2</v>
      </c>
      <c r="R9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4" spans="1:18" ht="14.65" customHeight="1" x14ac:dyDescent="0.2">
      <c r="A974" s="2">
        <v>43272</v>
      </c>
      <c r="B974" s="1" t="s">
        <v>564</v>
      </c>
      <c r="C974" s="1" t="s">
        <v>2</v>
      </c>
      <c r="F974" s="1" t="s">
        <v>1162</v>
      </c>
      <c r="G974" s="1" t="s">
        <v>4</v>
      </c>
      <c r="H974" s="1" t="s">
        <v>1296</v>
      </c>
      <c r="I974" s="1" t="s">
        <v>1274</v>
      </c>
      <c r="J974" s="109">
        <v>3</v>
      </c>
      <c r="K974" s="85">
        <f t="array" ref="K974">IFERROR(INDEX(Grille_Tarifs_Modulable!$B$2:$B$204,MATCH(Tableau1[[#This Row],[Designation]]&amp;Tableau1[[#This Row],[CL]],Grille_Tarifs_Modulable!$C$2:$C$204&amp;Grille_Tarifs_Modulable!$F$2:$F$204,0)),0)</f>
        <v>121</v>
      </c>
      <c r="L9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4" s="60">
        <f>IF(Tableau1[[#This Row],[Prix_Unit_HT]]=0,0,Tableau1[[#This Row],[Prix_Unit_HT]]+(Tableau1[[#This Row],[Prix_Unit_HT]]*VLOOKUP(Tableau1[[#This Row],[EAN]],Grille_Tarifs_Modulable!$B$10:$Q$204,16,FALSE)))</f>
        <v>358.8</v>
      </c>
      <c r="N974" s="1">
        <v>2</v>
      </c>
      <c r="O974" s="60">
        <f>Tableau1[[#This Row],[Prix_Unit_HT]]*Tableau1[[#This Row],[Qte_commande]]</f>
        <v>598</v>
      </c>
      <c r="P974" s="60">
        <f>Tableau1[[#This Row],[Prix_Unit_TTC]]*Tableau1[[#This Row],[Qte_commande]]</f>
        <v>717.6</v>
      </c>
      <c r="Q974" s="1">
        <v>2</v>
      </c>
      <c r="R9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5" spans="1:18" ht="14.65" customHeight="1" x14ac:dyDescent="0.2">
      <c r="A975" s="2">
        <v>43272</v>
      </c>
      <c r="B975" s="1" t="s">
        <v>565</v>
      </c>
      <c r="C975" s="1" t="s">
        <v>566</v>
      </c>
      <c r="F975" s="1" t="s">
        <v>1162</v>
      </c>
      <c r="G975" s="1" t="s">
        <v>4</v>
      </c>
      <c r="H975" s="1" t="s">
        <v>1296</v>
      </c>
      <c r="I975" s="1" t="s">
        <v>1274</v>
      </c>
      <c r="J975" s="109">
        <v>3</v>
      </c>
      <c r="K975" s="85">
        <f t="array" ref="K975">IFERROR(INDEX(Grille_Tarifs_Modulable!$B$2:$B$204,MATCH(Tableau1[[#This Row],[Designation]]&amp;Tableau1[[#This Row],[CL]],Grille_Tarifs_Modulable!$C$2:$C$204&amp;Grille_Tarifs_Modulable!$F$2:$F$204,0)),0)</f>
        <v>121</v>
      </c>
      <c r="L9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5" s="60">
        <f>IF(Tableau1[[#This Row],[Prix_Unit_HT]]=0,0,Tableau1[[#This Row],[Prix_Unit_HT]]+(Tableau1[[#This Row],[Prix_Unit_HT]]*VLOOKUP(Tableau1[[#This Row],[EAN]],Grille_Tarifs_Modulable!$B$10:$Q$204,16,FALSE)))</f>
        <v>358.8</v>
      </c>
      <c r="N975" s="1">
        <v>2</v>
      </c>
      <c r="O975" s="60">
        <f>Tableau1[[#This Row],[Prix_Unit_HT]]*Tableau1[[#This Row],[Qte_commande]]</f>
        <v>598</v>
      </c>
      <c r="P975" s="60">
        <f>Tableau1[[#This Row],[Prix_Unit_TTC]]*Tableau1[[#This Row],[Qte_commande]]</f>
        <v>717.6</v>
      </c>
      <c r="Q975" s="1">
        <v>2</v>
      </c>
      <c r="R9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6" spans="1:18" ht="14.65" customHeight="1" x14ac:dyDescent="0.2">
      <c r="A976" s="2">
        <v>43272</v>
      </c>
      <c r="B976" s="1" t="s">
        <v>569</v>
      </c>
      <c r="C976" s="1" t="s">
        <v>570</v>
      </c>
      <c r="F976" s="1" t="s">
        <v>1162</v>
      </c>
      <c r="G976" s="1" t="s">
        <v>164</v>
      </c>
      <c r="H976" s="1" t="s">
        <v>1296</v>
      </c>
      <c r="I976" s="1" t="s">
        <v>1274</v>
      </c>
      <c r="J976" s="109">
        <v>3</v>
      </c>
      <c r="K976" s="85">
        <f t="array" ref="K976">IFERROR(INDEX(Grille_Tarifs_Modulable!$B$2:$B$204,MATCH(Tableau1[[#This Row],[Designation]]&amp;Tableau1[[#This Row],[CL]],Grille_Tarifs_Modulable!$C$2:$C$204&amp;Grille_Tarifs_Modulable!$F$2:$F$204,0)),0)</f>
        <v>121</v>
      </c>
      <c r="L9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6" s="60">
        <f>IF(Tableau1[[#This Row],[Prix_Unit_HT]]=0,0,Tableau1[[#This Row],[Prix_Unit_HT]]+(Tableau1[[#This Row],[Prix_Unit_HT]]*VLOOKUP(Tableau1[[#This Row],[EAN]],Grille_Tarifs_Modulable!$B$10:$Q$204,16,FALSE)))</f>
        <v>358.8</v>
      </c>
      <c r="N976" s="1">
        <v>2</v>
      </c>
      <c r="O976" s="60">
        <f>Tableau1[[#This Row],[Prix_Unit_HT]]*Tableau1[[#This Row],[Qte_commande]]</f>
        <v>598</v>
      </c>
      <c r="P976" s="60">
        <f>Tableau1[[#This Row],[Prix_Unit_TTC]]*Tableau1[[#This Row],[Qte_commande]]</f>
        <v>717.6</v>
      </c>
      <c r="Q976" s="1">
        <v>2</v>
      </c>
      <c r="R9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977" spans="1:18" ht="14.65" customHeight="1" x14ac:dyDescent="0.2">
      <c r="A977" s="2">
        <v>43272</v>
      </c>
      <c r="B977" s="1" t="s">
        <v>571</v>
      </c>
      <c r="C977" s="1" t="s">
        <v>551</v>
      </c>
      <c r="F977" s="1" t="s">
        <v>1162</v>
      </c>
      <c r="G977" s="1" t="s">
        <v>47</v>
      </c>
      <c r="H977" s="1" t="s">
        <v>1296</v>
      </c>
      <c r="I977" s="1" t="s">
        <v>1274</v>
      </c>
      <c r="J977" s="109">
        <v>3</v>
      </c>
      <c r="K977" s="85">
        <f t="array" ref="K977">IFERROR(INDEX(Grille_Tarifs_Modulable!$B$2:$B$204,MATCH(Tableau1[[#This Row],[Designation]]&amp;Tableau1[[#This Row],[CL]],Grille_Tarifs_Modulable!$C$2:$C$204&amp;Grille_Tarifs_Modulable!$F$2:$F$204,0)),0)</f>
        <v>121</v>
      </c>
      <c r="L9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7" s="60">
        <f>IF(Tableau1[[#This Row],[Prix_Unit_HT]]=0,0,Tableau1[[#This Row],[Prix_Unit_HT]]+(Tableau1[[#This Row],[Prix_Unit_HT]]*VLOOKUP(Tableau1[[#This Row],[EAN]],Grille_Tarifs_Modulable!$B$10:$Q$204,16,FALSE)))</f>
        <v>358.8</v>
      </c>
      <c r="N977" s="1">
        <v>1</v>
      </c>
      <c r="O977" s="60">
        <f>Tableau1[[#This Row],[Prix_Unit_HT]]*Tableau1[[#This Row],[Qte_commande]]</f>
        <v>299</v>
      </c>
      <c r="P977" s="60">
        <f>Tableau1[[#This Row],[Prix_Unit_TTC]]*Tableau1[[#This Row],[Qte_commande]]</f>
        <v>358.8</v>
      </c>
      <c r="Q977" s="1">
        <v>1</v>
      </c>
      <c r="R9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78" spans="1:18" ht="14.65" customHeight="1" x14ac:dyDescent="0.2">
      <c r="A978" s="2">
        <v>43278</v>
      </c>
      <c r="B978" s="1" t="s">
        <v>686</v>
      </c>
      <c r="C978" s="1" t="s">
        <v>225</v>
      </c>
      <c r="F978" s="1" t="s">
        <v>1245</v>
      </c>
      <c r="G978" s="1" t="s">
        <v>227</v>
      </c>
      <c r="H978" s="1" t="s">
        <v>1174</v>
      </c>
      <c r="I978" s="1" t="s">
        <v>1272</v>
      </c>
      <c r="J978" s="59">
        <v>70</v>
      </c>
      <c r="K978" s="85">
        <f t="array" ref="K978">IFERROR(INDEX(Grille_Tarifs_Modulable!$B$2:$B$204,MATCH(Tableau1[[#This Row],[Designation]]&amp;Tableau1[[#This Row],[CL]],Grille_Tarifs_Modulable!$C$2:$C$204&amp;Grille_Tarifs_Modulable!$F$2:$F$204,0)),0)</f>
        <v>4067700013859</v>
      </c>
      <c r="L9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78" s="1">
        <v>150</v>
      </c>
      <c r="O978" s="60">
        <f>Tableau1[[#This Row],[Prix_Unit_HT]]*Tableau1[[#This Row],[Qte_commande]]</f>
        <v>1879.8845249999997</v>
      </c>
      <c r="P978" s="60">
        <f>Tableau1[[#This Row],[Prix_Unit_TTC]]*Tableau1[[#This Row],[Qte_commande]]</f>
        <v>2255.8614299999999</v>
      </c>
      <c r="Q978" s="1">
        <v>150</v>
      </c>
      <c r="R9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79" spans="1:18" ht="14.65" customHeight="1" x14ac:dyDescent="0.2">
      <c r="A979" s="2">
        <v>43278</v>
      </c>
      <c r="B979" s="1" t="s">
        <v>573</v>
      </c>
      <c r="C979" s="1" t="s">
        <v>535</v>
      </c>
      <c r="F979" s="1" t="s">
        <v>1162</v>
      </c>
      <c r="G979" s="1" t="s">
        <v>536</v>
      </c>
      <c r="H979" s="1" t="s">
        <v>1296</v>
      </c>
      <c r="I979" s="1" t="s">
        <v>1274</v>
      </c>
      <c r="J979" s="109">
        <v>3</v>
      </c>
      <c r="K979" s="85">
        <f t="array" ref="K979">IFERROR(INDEX(Grille_Tarifs_Modulable!$B$2:$B$204,MATCH(Tableau1[[#This Row],[Designation]]&amp;Tableau1[[#This Row],[CL]],Grille_Tarifs_Modulable!$C$2:$C$204&amp;Grille_Tarifs_Modulable!$F$2:$F$204,0)),0)</f>
        <v>121</v>
      </c>
      <c r="L9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9" s="60">
        <f>IF(Tableau1[[#This Row],[Prix_Unit_HT]]=0,0,Tableau1[[#This Row],[Prix_Unit_HT]]+(Tableau1[[#This Row],[Prix_Unit_HT]]*VLOOKUP(Tableau1[[#This Row],[EAN]],Grille_Tarifs_Modulable!$B$10:$Q$204,16,FALSE)))</f>
        <v>358.8</v>
      </c>
      <c r="N979" s="1">
        <v>1</v>
      </c>
      <c r="O979" s="60">
        <f>Tableau1[[#This Row],[Prix_Unit_HT]]*Tableau1[[#This Row],[Qte_commande]]</f>
        <v>299</v>
      </c>
      <c r="P979" s="60">
        <f>Tableau1[[#This Row],[Prix_Unit_TTC]]*Tableau1[[#This Row],[Qte_commande]]</f>
        <v>358.8</v>
      </c>
      <c r="Q979" s="1">
        <v>1</v>
      </c>
      <c r="R9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980" spans="1:18" ht="14.65" customHeight="1" x14ac:dyDescent="0.2">
      <c r="A980" s="2">
        <v>43279</v>
      </c>
      <c r="B980" s="1" t="s">
        <v>647</v>
      </c>
      <c r="C980" s="1" t="s">
        <v>64</v>
      </c>
      <c r="F980" s="1" t="s">
        <v>1245</v>
      </c>
      <c r="G980" s="1" t="s">
        <v>66</v>
      </c>
      <c r="H980" s="7" t="s">
        <v>1294</v>
      </c>
      <c r="I980" s="7" t="s">
        <v>1273</v>
      </c>
      <c r="J980" s="59">
        <v>20</v>
      </c>
      <c r="K980" s="85">
        <f t="array" ref="K980">IFERROR(INDEX(Grille_Tarifs_Modulable!$B$2:$B$204,MATCH(Tableau1[[#This Row],[Designation]]&amp;Tableau1[[#This Row],[CL]],Grille_Tarifs_Modulable!$C$2:$C$204&amp;Grille_Tarifs_Modulable!$F$2:$F$204,0)),0)</f>
        <v>4260310553863</v>
      </c>
      <c r="L9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0" s="1">
        <v>120</v>
      </c>
      <c r="O980" s="60">
        <f>Tableau1[[#This Row],[Prix_Unit_HT]]*Tableau1[[#This Row],[Qte_commande]]</f>
        <v>97.2</v>
      </c>
      <c r="P980" s="60">
        <f>Tableau1[[#This Row],[Prix_Unit_TTC]]*Tableau1[[#This Row],[Qte_commande]]</f>
        <v>102.54600000000001</v>
      </c>
      <c r="Q980" s="1">
        <v>34.29</v>
      </c>
      <c r="R9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81" spans="1:18" ht="14.65" customHeight="1" x14ac:dyDescent="0.2">
      <c r="A981" s="2">
        <v>43279</v>
      </c>
      <c r="B981" s="1" t="s">
        <v>647</v>
      </c>
      <c r="C981" s="1" t="s">
        <v>64</v>
      </c>
      <c r="F981" s="1" t="s">
        <v>1245</v>
      </c>
      <c r="G981" s="1" t="s">
        <v>66</v>
      </c>
      <c r="H981" s="1" t="s">
        <v>1289</v>
      </c>
      <c r="I981" s="1" t="s">
        <v>1273</v>
      </c>
      <c r="J981" s="59">
        <v>20</v>
      </c>
      <c r="K981" s="85">
        <f t="array" ref="K981">IFERROR(INDEX(Grille_Tarifs_Modulable!$B$2:$B$204,MATCH(Tableau1[[#This Row],[Designation]]&amp;Tableau1[[#This Row],[CL]],Grille_Tarifs_Modulable!$C$2:$C$204&amp;Grille_Tarifs_Modulable!$F$2:$F$204,0)),0)</f>
        <v>4260310553832</v>
      </c>
      <c r="L9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1" s="1">
        <v>120</v>
      </c>
      <c r="O981" s="60">
        <f>Tableau1[[#This Row],[Prix_Unit_HT]]*Tableau1[[#This Row],[Qte_commande]]</f>
        <v>97.2</v>
      </c>
      <c r="P981" s="60">
        <f>Tableau1[[#This Row],[Prix_Unit_TTC]]*Tableau1[[#This Row],[Qte_commande]]</f>
        <v>102.54600000000001</v>
      </c>
      <c r="Q981" s="1">
        <v>34.29</v>
      </c>
      <c r="R9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82" spans="1:18" ht="14.65" customHeight="1" x14ac:dyDescent="0.2">
      <c r="A982" s="2">
        <v>43279</v>
      </c>
      <c r="B982" s="1" t="s">
        <v>647</v>
      </c>
      <c r="C982" s="1" t="s">
        <v>64</v>
      </c>
      <c r="F982" s="1" t="s">
        <v>1245</v>
      </c>
      <c r="G982" s="1" t="s">
        <v>66</v>
      </c>
      <c r="H982" s="1" t="s">
        <v>1174</v>
      </c>
      <c r="I982" s="1" t="s">
        <v>1272</v>
      </c>
      <c r="J982" s="59">
        <v>70</v>
      </c>
      <c r="K982" s="85">
        <f t="array" ref="K982">IFERROR(INDEX(Grille_Tarifs_Modulable!$B$2:$B$204,MATCH(Tableau1[[#This Row],[Designation]]&amp;Tableau1[[#This Row],[CL]],Grille_Tarifs_Modulable!$C$2:$C$204&amp;Grille_Tarifs_Modulable!$F$2:$F$204,0)),0)</f>
        <v>4067700013859</v>
      </c>
      <c r="L9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8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82" s="1">
        <v>240</v>
      </c>
      <c r="O982" s="60">
        <f>Tableau1[[#This Row],[Prix_Unit_HT]]*Tableau1[[#This Row],[Qte_commande]]</f>
        <v>3007.8152399999994</v>
      </c>
      <c r="P982" s="60">
        <f>Tableau1[[#This Row],[Prix_Unit_TTC]]*Tableau1[[#This Row],[Qte_commande]]</f>
        <v>3609.3782879999994</v>
      </c>
      <c r="Q982" s="1">
        <v>240</v>
      </c>
      <c r="R9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983" spans="1:18" ht="14.65" customHeight="1" x14ac:dyDescent="0.2">
      <c r="A983" s="2">
        <v>43279</v>
      </c>
      <c r="B983" s="1" t="s">
        <v>524</v>
      </c>
      <c r="C983" s="1" t="s">
        <v>70</v>
      </c>
      <c r="F983" s="1" t="s">
        <v>1245</v>
      </c>
      <c r="G983" s="1" t="s">
        <v>20</v>
      </c>
      <c r="H983" s="1" t="s">
        <v>1174</v>
      </c>
      <c r="I983" s="1" t="s">
        <v>1272</v>
      </c>
      <c r="J983" s="59">
        <v>175</v>
      </c>
      <c r="K983" s="85">
        <f t="array" ref="K983">IFERROR(INDEX(Grille_Tarifs_Modulable!$B$2:$B$204,MATCH(Tableau1[[#This Row],[Designation]]&amp;Tableau1[[#This Row],[CL]],Grille_Tarifs_Modulable!$C$2:$C$204&amp;Grille_Tarifs_Modulable!$F$2:$F$204,0)),0)</f>
        <v>4067700013835</v>
      </c>
      <c r="L9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3" s="1">
        <v>6</v>
      </c>
      <c r="O983" s="60">
        <f>Tableau1[[#This Row],[Prix_Unit_HT]]*Tableau1[[#This Row],[Qte_commande]]</f>
        <v>173.49845250000001</v>
      </c>
      <c r="P983" s="60">
        <f>Tableau1[[#This Row],[Prix_Unit_TTC]]*Tableau1[[#This Row],[Qte_commande]]</f>
        <v>208.19814300000002</v>
      </c>
      <c r="Q983" s="1">
        <v>15</v>
      </c>
      <c r="R9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984" spans="1:18" ht="14.65" customHeight="1" x14ac:dyDescent="0.2">
      <c r="A984" s="2">
        <v>43279</v>
      </c>
      <c r="B984" s="1" t="s">
        <v>675</v>
      </c>
      <c r="C984" s="1" t="s">
        <v>418</v>
      </c>
      <c r="F984" s="1" t="s">
        <v>1245</v>
      </c>
      <c r="G984" s="1" t="s">
        <v>20</v>
      </c>
      <c r="H984" s="1" t="s">
        <v>1174</v>
      </c>
      <c r="I984" s="1" t="s">
        <v>1272</v>
      </c>
      <c r="J984" s="59">
        <v>175</v>
      </c>
      <c r="K984" s="85">
        <f t="array" ref="K984">IFERROR(INDEX(Grille_Tarifs_Modulable!$B$2:$B$204,MATCH(Tableau1[[#This Row],[Designation]]&amp;Tableau1[[#This Row],[CL]],Grille_Tarifs_Modulable!$C$2:$C$204&amp;Grille_Tarifs_Modulable!$F$2:$F$204,0)),0)</f>
        <v>4067700013835</v>
      </c>
      <c r="L9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4" s="1">
        <v>6</v>
      </c>
      <c r="O984" s="60">
        <f>Tableau1[[#This Row],[Prix_Unit_HT]]*Tableau1[[#This Row],[Qte_commande]]</f>
        <v>173.49845250000001</v>
      </c>
      <c r="P984" s="60">
        <f>Tableau1[[#This Row],[Prix_Unit_TTC]]*Tableau1[[#This Row],[Qte_commande]]</f>
        <v>208.19814300000002</v>
      </c>
      <c r="Q984" s="1">
        <v>15</v>
      </c>
      <c r="R9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985" spans="1:18" ht="14.65" customHeight="1" x14ac:dyDescent="0.2">
      <c r="A985" s="2">
        <v>43279</v>
      </c>
      <c r="B985" s="1" t="s">
        <v>675</v>
      </c>
      <c r="C985" s="1" t="s">
        <v>418</v>
      </c>
      <c r="F985" s="1" t="s">
        <v>1162</v>
      </c>
      <c r="G985" s="1" t="s">
        <v>20</v>
      </c>
      <c r="H985" s="1" t="s">
        <v>1221</v>
      </c>
      <c r="I985" s="1" t="s">
        <v>1272</v>
      </c>
      <c r="J985" s="59">
        <v>50</v>
      </c>
      <c r="K985" s="85">
        <f t="array" ref="K985">IFERROR(INDEX(Grille_Tarifs_Modulable!$B$2:$B$204,MATCH(Tableau1[[#This Row],[Designation]]&amp;Tableau1[[#This Row],[CL]],Grille_Tarifs_Modulable!$C$2:$C$204&amp;Grille_Tarifs_Modulable!$F$2:$F$204,0)),0)</f>
        <v>4260270192645</v>
      </c>
      <c r="L9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8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85" s="1">
        <v>6</v>
      </c>
      <c r="O985" s="60">
        <f>Tableau1[[#This Row],[Prix_Unit_HT]]*Tableau1[[#This Row],[Qte_commande]]</f>
        <v>168.31503600000002</v>
      </c>
      <c r="P985" s="60">
        <f>Tableau1[[#This Row],[Prix_Unit_TTC]]*Tableau1[[#This Row],[Qte_commande]]</f>
        <v>201.9780432</v>
      </c>
      <c r="Q985" s="1">
        <v>4.29</v>
      </c>
      <c r="R9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986" spans="1:18" ht="14.65" customHeight="1" x14ac:dyDescent="0.2">
      <c r="A986" s="2">
        <v>43279</v>
      </c>
      <c r="B986" s="1" t="s">
        <v>524</v>
      </c>
      <c r="C986" s="1" t="s">
        <v>70</v>
      </c>
      <c r="F986" s="1" t="s">
        <v>1162</v>
      </c>
      <c r="G986" s="1" t="s">
        <v>20</v>
      </c>
      <c r="H986" s="1" t="s">
        <v>1214</v>
      </c>
      <c r="I986" s="1" t="s">
        <v>1272</v>
      </c>
      <c r="J986" s="59">
        <v>100</v>
      </c>
      <c r="K986" s="85">
        <f t="array" ref="K986">IFERROR(INDEX(Grille_Tarifs_Modulable!$B$2:$B$204,MATCH(Tableau1[[#This Row],[Designation]]&amp;Tableau1[[#This Row],[CL]],Grille_Tarifs_Modulable!$C$2:$C$204&amp;Grille_Tarifs_Modulable!$F$2:$F$204,0)),0)</f>
        <v>0</v>
      </c>
      <c r="L9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86" s="60">
        <f>IF(Tableau1[[#This Row],[Prix_Unit_HT]]=0,0,Tableau1[[#This Row],[Prix_Unit_HT]]+(Tableau1[[#This Row],[Prix_Unit_HT]]*VLOOKUP(Tableau1[[#This Row],[EAN]],Grille_Tarifs_Modulable!$B$10:$Q$204,16,FALSE)))</f>
        <v>0</v>
      </c>
      <c r="N986" s="1">
        <v>48</v>
      </c>
      <c r="O986" s="60">
        <f>Tableau1[[#This Row],[Prix_Unit_HT]]*Tableau1[[#This Row],[Qte_commande]]</f>
        <v>0</v>
      </c>
      <c r="P986" s="60">
        <f>Tableau1[[#This Row],[Prix_Unit_TTC]]*Tableau1[[#This Row],[Qte_commande]]</f>
        <v>0</v>
      </c>
      <c r="Q986" s="1">
        <v>68.569999999999993</v>
      </c>
      <c r="R9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87" spans="1:18" ht="14.65" customHeight="1" x14ac:dyDescent="0.2">
      <c r="A987" s="2">
        <v>43279</v>
      </c>
      <c r="B987" s="1" t="s">
        <v>647</v>
      </c>
      <c r="C987" s="1" t="s">
        <v>64</v>
      </c>
      <c r="F987" s="1" t="s">
        <v>1245</v>
      </c>
      <c r="G987" s="1" t="s">
        <v>66</v>
      </c>
      <c r="H987" s="1" t="s">
        <v>1293</v>
      </c>
      <c r="I987" s="1" t="s">
        <v>1273</v>
      </c>
      <c r="J987" s="59">
        <v>20</v>
      </c>
      <c r="K987" s="85">
        <f t="array" ref="K987">IFERROR(INDEX(Grille_Tarifs_Modulable!$B$2:$B$204,MATCH(Tableau1[[#This Row],[Designation]]&amp;Tableau1[[#This Row],[CL]],Grille_Tarifs_Modulable!$C$2:$C$204&amp;Grille_Tarifs_Modulable!$F$2:$F$204,0)),0)</f>
        <v>4260310553849</v>
      </c>
      <c r="L9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7" s="1">
        <v>120</v>
      </c>
      <c r="O987" s="60">
        <f>Tableau1[[#This Row],[Prix_Unit_HT]]*Tableau1[[#This Row],[Qte_commande]]</f>
        <v>97.2</v>
      </c>
      <c r="P987" s="60">
        <f>Tableau1[[#This Row],[Prix_Unit_TTC]]*Tableau1[[#This Row],[Qte_commande]]</f>
        <v>102.54600000000001</v>
      </c>
      <c r="Q987" s="1">
        <v>34.29</v>
      </c>
      <c r="R9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88" spans="1:18" ht="14.65" customHeight="1" x14ac:dyDescent="0.2">
      <c r="A988" s="2">
        <v>43279</v>
      </c>
      <c r="B988" s="1" t="s">
        <v>647</v>
      </c>
      <c r="C988" s="1" t="s">
        <v>64</v>
      </c>
      <c r="F988" s="1" t="s">
        <v>1245</v>
      </c>
      <c r="G988" s="1" t="s">
        <v>66</v>
      </c>
      <c r="H988" s="1" t="s">
        <v>1288</v>
      </c>
      <c r="I988" s="1" t="s">
        <v>1273</v>
      </c>
      <c r="J988" s="59">
        <v>20</v>
      </c>
      <c r="K988" s="85">
        <f t="array" ref="K988">IFERROR(INDEX(Grille_Tarifs_Modulable!$B$2:$B$204,MATCH(Tableau1[[#This Row],[Designation]]&amp;Tableau1[[#This Row],[CL]],Grille_Tarifs_Modulable!$C$2:$C$204&amp;Grille_Tarifs_Modulable!$F$2:$F$204,0)),0)</f>
        <v>4260310553818</v>
      </c>
      <c r="L9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8" s="1">
        <v>240</v>
      </c>
      <c r="O988" s="60">
        <f>Tableau1[[#This Row],[Prix_Unit_HT]]*Tableau1[[#This Row],[Qte_commande]]</f>
        <v>194.4</v>
      </c>
      <c r="P988" s="60">
        <f>Tableau1[[#This Row],[Prix_Unit_TTC]]*Tableau1[[#This Row],[Qte_commande]]</f>
        <v>205.09200000000001</v>
      </c>
      <c r="Q988" s="1">
        <v>68.569999999999993</v>
      </c>
      <c r="R9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989" spans="1:18" ht="14.65" customHeight="1" x14ac:dyDescent="0.2">
      <c r="A989" s="2">
        <v>43280</v>
      </c>
      <c r="B989" s="1" t="s">
        <v>648</v>
      </c>
      <c r="C989" s="1" t="s">
        <v>649</v>
      </c>
      <c r="F989" s="1" t="s">
        <v>1245</v>
      </c>
      <c r="G989" s="1" t="s">
        <v>452</v>
      </c>
      <c r="H989" s="1" t="s">
        <v>1174</v>
      </c>
      <c r="I989" s="1" t="s">
        <v>1272</v>
      </c>
      <c r="J989" s="59">
        <v>100</v>
      </c>
      <c r="K989" s="85">
        <f t="array" ref="K989">IFERROR(INDEX(Grille_Tarifs_Modulable!$B$2:$B$204,MATCH(Tableau1[[#This Row],[Designation]]&amp;Tableau1[[#This Row],[CL]],Grille_Tarifs_Modulable!$C$2:$C$204&amp;Grille_Tarifs_Modulable!$F$2:$F$204,0)),0)</f>
        <v>4067700013842</v>
      </c>
      <c r="L9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9" s="1">
        <v>12</v>
      </c>
      <c r="O989" s="60">
        <f>Tableau1[[#This Row],[Prix_Unit_HT]]*Tableau1[[#This Row],[Qte_commande]]</f>
        <v>205.20965999999999</v>
      </c>
      <c r="P989" s="60">
        <f>Tableau1[[#This Row],[Prix_Unit_TTC]]*Tableau1[[#This Row],[Qte_commande]]</f>
        <v>246.25159199999996</v>
      </c>
      <c r="Q989" s="1">
        <v>17.14</v>
      </c>
      <c r="R9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990" spans="1:18" ht="14.65" customHeight="1" x14ac:dyDescent="0.2">
      <c r="A990" s="2">
        <v>43280</v>
      </c>
      <c r="B990" s="1" t="s">
        <v>648</v>
      </c>
      <c r="C990" s="1" t="s">
        <v>649</v>
      </c>
      <c r="F990" s="1" t="s">
        <v>1245</v>
      </c>
      <c r="G990" s="1" t="s">
        <v>452</v>
      </c>
      <c r="H990" s="1" t="s">
        <v>1221</v>
      </c>
      <c r="I990" s="1" t="s">
        <v>1272</v>
      </c>
      <c r="J990" s="59">
        <v>50</v>
      </c>
      <c r="K990" s="85">
        <f t="array" ref="K990">IFERROR(INDEX(Grille_Tarifs_Modulable!$B$2:$B$204,MATCH(Tableau1[[#This Row],[Designation]]&amp;Tableau1[[#This Row],[CL]],Grille_Tarifs_Modulable!$C$2:$C$204&amp;Grille_Tarifs_Modulable!$F$2:$F$204,0)),0)</f>
        <v>4260270192645</v>
      </c>
      <c r="L9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9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90" s="1">
        <v>6</v>
      </c>
      <c r="O990" s="60">
        <f>Tableau1[[#This Row],[Prix_Unit_HT]]*Tableau1[[#This Row],[Qte_commande]]</f>
        <v>151.155036</v>
      </c>
      <c r="P990" s="60">
        <f>Tableau1[[#This Row],[Prix_Unit_TTC]]*Tableau1[[#This Row],[Qte_commande]]</f>
        <v>181.38604320000002</v>
      </c>
      <c r="Q990" s="1">
        <v>4.29</v>
      </c>
      <c r="R9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991" spans="1:18" ht="14.65" customHeight="1" x14ac:dyDescent="0.2">
      <c r="A991" s="2">
        <v>43280</v>
      </c>
      <c r="B991" s="1" t="s">
        <v>648</v>
      </c>
      <c r="C991" s="1" t="s">
        <v>649</v>
      </c>
      <c r="F991" s="1" t="s">
        <v>1245</v>
      </c>
      <c r="G991" s="1" t="s">
        <v>452</v>
      </c>
      <c r="H991" s="1" t="s">
        <v>1293</v>
      </c>
      <c r="I991" s="1" t="s">
        <v>1273</v>
      </c>
      <c r="J991" s="59">
        <v>20</v>
      </c>
      <c r="K991" s="85">
        <f t="array" ref="K991">IFERROR(INDEX(Grille_Tarifs_Modulable!$B$2:$B$204,MATCH(Tableau1[[#This Row],[Designation]]&amp;Tableau1[[#This Row],[CL]],Grille_Tarifs_Modulable!$C$2:$C$204&amp;Grille_Tarifs_Modulable!$F$2:$F$204,0)),0)</f>
        <v>4260310553849</v>
      </c>
      <c r="L9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1" s="1">
        <v>168</v>
      </c>
      <c r="O991" s="60">
        <f>Tableau1[[#This Row],[Prix_Unit_HT]]*Tableau1[[#This Row],[Qte_commande]]</f>
        <v>136.08000000000001</v>
      </c>
      <c r="P991" s="60">
        <f>Tableau1[[#This Row],[Prix_Unit_TTC]]*Tableau1[[#This Row],[Qte_commande]]</f>
        <v>143.56440000000001</v>
      </c>
      <c r="Q991" s="1">
        <v>48</v>
      </c>
      <c r="R9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992" spans="1:18" ht="14.65" customHeight="1" x14ac:dyDescent="0.2">
      <c r="A992" s="2">
        <v>43280</v>
      </c>
      <c r="B992" s="1" t="s">
        <v>648</v>
      </c>
      <c r="C992" s="1" t="s">
        <v>649</v>
      </c>
      <c r="F992" s="1" t="s">
        <v>1245</v>
      </c>
      <c r="G992" s="1" t="s">
        <v>452</v>
      </c>
      <c r="H992" s="1" t="s">
        <v>1288</v>
      </c>
      <c r="I992" s="1" t="s">
        <v>1273</v>
      </c>
      <c r="J992" s="59">
        <v>20</v>
      </c>
      <c r="K992" s="85">
        <f t="array" ref="K992">IFERROR(INDEX(Grille_Tarifs_Modulable!$B$2:$B$204,MATCH(Tableau1[[#This Row],[Designation]]&amp;Tableau1[[#This Row],[CL]],Grille_Tarifs_Modulable!$C$2:$C$204&amp;Grille_Tarifs_Modulable!$F$2:$F$204,0)),0)</f>
        <v>4260310553818</v>
      </c>
      <c r="L9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2" s="1">
        <v>120</v>
      </c>
      <c r="O992" s="60">
        <f>Tableau1[[#This Row],[Prix_Unit_HT]]*Tableau1[[#This Row],[Qte_commande]]</f>
        <v>97.2</v>
      </c>
      <c r="P992" s="60">
        <f>Tableau1[[#This Row],[Prix_Unit_TTC]]*Tableau1[[#This Row],[Qte_commande]]</f>
        <v>102.54600000000001</v>
      </c>
      <c r="Q992" s="1">
        <v>34.29</v>
      </c>
      <c r="R9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993" spans="1:18" ht="14.65" customHeight="1" x14ac:dyDescent="0.2">
      <c r="A993" s="2">
        <v>43284</v>
      </c>
      <c r="B993" s="1" t="s">
        <v>518</v>
      </c>
      <c r="C993" s="1" t="s">
        <v>511</v>
      </c>
      <c r="F993" s="1" t="s">
        <v>1245</v>
      </c>
      <c r="G993" s="1" t="s">
        <v>452</v>
      </c>
      <c r="H993" s="1" t="s">
        <v>1174</v>
      </c>
      <c r="I993" s="1" t="s">
        <v>1272</v>
      </c>
      <c r="J993" s="59">
        <v>70</v>
      </c>
      <c r="K993" s="85">
        <f t="array" ref="K993">IFERROR(INDEX(Grille_Tarifs_Modulable!$B$2:$B$204,MATCH(Tableau1[[#This Row],[Designation]]&amp;Tableau1[[#This Row],[CL]],Grille_Tarifs_Modulable!$C$2:$C$204&amp;Grille_Tarifs_Modulable!$F$2:$F$204,0)),0)</f>
        <v>4067700013859</v>
      </c>
      <c r="L9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93" s="1">
        <v>150</v>
      </c>
      <c r="O993" s="60">
        <f>Tableau1[[#This Row],[Prix_Unit_HT]]*Tableau1[[#This Row],[Qte_commande]]</f>
        <v>1879.8845249999997</v>
      </c>
      <c r="P993" s="60">
        <f>Tableau1[[#This Row],[Prix_Unit_TTC]]*Tableau1[[#This Row],[Qte_commande]]</f>
        <v>2255.8614299999999</v>
      </c>
      <c r="Q993" s="1">
        <v>150</v>
      </c>
      <c r="R9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994" spans="1:18" ht="14.65" customHeight="1" x14ac:dyDescent="0.2">
      <c r="A994" s="2">
        <v>43284</v>
      </c>
      <c r="B994" s="1" t="s">
        <v>671</v>
      </c>
      <c r="C994" s="1" t="s">
        <v>94</v>
      </c>
      <c r="F994" s="1" t="s">
        <v>1245</v>
      </c>
      <c r="G994" s="1" t="s">
        <v>96</v>
      </c>
      <c r="H994" s="1" t="s">
        <v>1295</v>
      </c>
      <c r="I994" s="1" t="s">
        <v>1273</v>
      </c>
      <c r="J994" s="59">
        <v>50</v>
      </c>
      <c r="K994" s="85">
        <f t="array" ref="K994">IFERROR(INDEX(Grille_Tarifs_Modulable!$B$2:$B$204,MATCH(Tableau1[[#This Row],[Designation]]&amp;Tableau1[[#This Row],[CL]],Grille_Tarifs_Modulable!$C$2:$C$204&amp;Grille_Tarifs_Modulable!$F$2:$F$204,0)),0)</f>
        <v>4260310553382</v>
      </c>
      <c r="L9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4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4" s="1">
        <v>40</v>
      </c>
      <c r="O994" s="60">
        <f>Tableau1[[#This Row],[Prix_Unit_HT]]*Tableau1[[#This Row],[Qte_commande]]</f>
        <v>40</v>
      </c>
      <c r="P994" s="60">
        <f>Tableau1[[#This Row],[Prix_Unit_TTC]]*Tableau1[[#This Row],[Qte_commande]]</f>
        <v>42.199999999999996</v>
      </c>
      <c r="Q994" s="1">
        <v>28.57</v>
      </c>
      <c r="R9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28.571428571428573</v>
      </c>
    </row>
    <row r="995" spans="1:18" ht="14.65" customHeight="1" x14ac:dyDescent="0.2">
      <c r="A995" s="2">
        <v>43284</v>
      </c>
      <c r="B995" s="1" t="s">
        <v>671</v>
      </c>
      <c r="C995" s="1" t="s">
        <v>94</v>
      </c>
      <c r="F995" s="1" t="s">
        <v>1245</v>
      </c>
      <c r="G995" s="1" t="s">
        <v>96</v>
      </c>
      <c r="H995" s="1" t="s">
        <v>1295</v>
      </c>
      <c r="I995" s="1" t="s">
        <v>1273</v>
      </c>
      <c r="J995" s="59">
        <v>50</v>
      </c>
      <c r="K995" s="85">
        <f t="array" ref="K995">IFERROR(INDEX(Grille_Tarifs_Modulable!$B$2:$B$204,MATCH(Tableau1[[#This Row],[Designation]]&amp;Tableau1[[#This Row],[CL]],Grille_Tarifs_Modulable!$C$2:$C$204&amp;Grille_Tarifs_Modulable!$F$2:$F$204,0)),0)</f>
        <v>4260310553382</v>
      </c>
      <c r="L9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5" s="60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5" s="1">
        <v>140</v>
      </c>
      <c r="O995" s="60">
        <f>Tableau1[[#This Row],[Prix_Unit_HT]]*Tableau1[[#This Row],[Qte_commande]]</f>
        <v>140</v>
      </c>
      <c r="P995" s="60">
        <f>Tableau1[[#This Row],[Prix_Unit_TTC]]*Tableau1[[#This Row],[Qte_commande]]</f>
        <v>147.69999999999999</v>
      </c>
      <c r="Q995" s="1">
        <v>100</v>
      </c>
      <c r="R9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100</v>
      </c>
    </row>
    <row r="996" spans="1:18" ht="14.65" customHeight="1" x14ac:dyDescent="0.2">
      <c r="A996" s="2">
        <v>43284</v>
      </c>
      <c r="B996" s="1" t="s">
        <v>671</v>
      </c>
      <c r="C996" s="1" t="s">
        <v>94</v>
      </c>
      <c r="F996" s="1" t="s">
        <v>1245</v>
      </c>
      <c r="G996" s="1" t="s">
        <v>96</v>
      </c>
      <c r="H996" s="1" t="s">
        <v>1295</v>
      </c>
      <c r="I996" s="1" t="s">
        <v>1273</v>
      </c>
      <c r="J996" s="59">
        <v>20</v>
      </c>
      <c r="K996" s="85">
        <f t="array" ref="K996">IFERROR(INDEX(Grille_Tarifs_Modulable!$B$2:$B$204,MATCH(Tableau1[[#This Row],[Designation]]&amp;Tableau1[[#This Row],[CL]],Grille_Tarifs_Modulable!$C$2:$C$204&amp;Grille_Tarifs_Modulable!$F$2:$F$204,0)),0)</f>
        <v>4260310554785</v>
      </c>
      <c r="L9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6" s="1">
        <v>624</v>
      </c>
      <c r="O996" s="60">
        <f>Tableau1[[#This Row],[Prix_Unit_HT]]*Tableau1[[#This Row],[Qte_commande]]</f>
        <v>505.44000000000005</v>
      </c>
      <c r="P996" s="60">
        <f>Tableau1[[#This Row],[Prix_Unit_TTC]]*Tableau1[[#This Row],[Qte_commande]]</f>
        <v>533.23919999999998</v>
      </c>
      <c r="Q996" s="1">
        <v>178.29</v>
      </c>
      <c r="R9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178.28571428571431</v>
      </c>
    </row>
    <row r="997" spans="1:18" ht="14.65" customHeight="1" x14ac:dyDescent="0.2">
      <c r="A997" s="2">
        <v>43284</v>
      </c>
      <c r="B997" s="1" t="s">
        <v>671</v>
      </c>
      <c r="C997" s="1" t="s">
        <v>94</v>
      </c>
      <c r="F997" s="1" t="s">
        <v>1245</v>
      </c>
      <c r="G997" s="1" t="s">
        <v>96</v>
      </c>
      <c r="H997" s="1" t="s">
        <v>1295</v>
      </c>
      <c r="I997" s="1" t="s">
        <v>1273</v>
      </c>
      <c r="J997" s="59">
        <v>20</v>
      </c>
      <c r="K997" s="85">
        <f t="array" ref="K997">IFERROR(INDEX(Grille_Tarifs_Modulable!$B$2:$B$204,MATCH(Tableau1[[#This Row],[Designation]]&amp;Tableau1[[#This Row],[CL]],Grille_Tarifs_Modulable!$C$2:$C$204&amp;Grille_Tarifs_Modulable!$F$2:$F$204,0)),0)</f>
        <v>4260310554785</v>
      </c>
      <c r="L9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7" s="1">
        <v>96</v>
      </c>
      <c r="O997" s="60">
        <f>Tableau1[[#This Row],[Prix_Unit_HT]]*Tableau1[[#This Row],[Qte_commande]]</f>
        <v>77.760000000000005</v>
      </c>
      <c r="P997" s="60">
        <f>Tableau1[[#This Row],[Prix_Unit_TTC]]*Tableau1[[#This Row],[Qte_commande]]</f>
        <v>82.036799999999999</v>
      </c>
      <c r="Q997" s="1">
        <v>27.43</v>
      </c>
      <c r="R9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998" spans="1:18" ht="14.65" customHeight="1" x14ac:dyDescent="0.2">
      <c r="A998" s="2">
        <v>43284</v>
      </c>
      <c r="B998" s="1" t="s">
        <v>518</v>
      </c>
      <c r="C998" s="1" t="s">
        <v>511</v>
      </c>
      <c r="F998" s="1" t="s">
        <v>1245</v>
      </c>
      <c r="G998" s="1" t="s">
        <v>452</v>
      </c>
      <c r="H998" s="1" t="s">
        <v>1243</v>
      </c>
      <c r="I998" s="1" t="s">
        <v>1272</v>
      </c>
      <c r="J998" s="59">
        <v>70</v>
      </c>
      <c r="K998" s="85">
        <f t="array" ref="K998">IFERROR(INDEX(Grille_Tarifs_Modulable!$B$2:$B$204,MATCH(Tableau1[[#This Row],[Designation]]&amp;Tableau1[[#This Row],[CL]],Grille_Tarifs_Modulable!$C$2:$C$204&amp;Grille_Tarifs_Modulable!$F$2:$F$204,0)),0)</f>
        <v>3257150688009</v>
      </c>
      <c r="L9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98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98" s="1">
        <v>36</v>
      </c>
      <c r="O998" s="60">
        <f>Tableau1[[#This Row],[Prix_Unit_HT]]*Tableau1[[#This Row],[Qte_commande]]</f>
        <v>452.04894719999993</v>
      </c>
      <c r="P998" s="60">
        <f>Tableau1[[#This Row],[Prix_Unit_TTC]]*Tableau1[[#This Row],[Qte_commande]]</f>
        <v>542.45873663999998</v>
      </c>
      <c r="Q998" s="1">
        <v>36</v>
      </c>
      <c r="R9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999" spans="1:18" ht="14.65" customHeight="1" x14ac:dyDescent="0.2">
      <c r="A999" s="2">
        <v>43299</v>
      </c>
      <c r="B999" s="1" t="s">
        <v>672</v>
      </c>
      <c r="C999" s="1" t="s">
        <v>142</v>
      </c>
      <c r="F999" s="1" t="s">
        <v>1245</v>
      </c>
      <c r="G999" s="1" t="s">
        <v>144</v>
      </c>
      <c r="H999" s="7" t="s">
        <v>1291</v>
      </c>
      <c r="I999" s="7" t="s">
        <v>1273</v>
      </c>
      <c r="J999" s="59">
        <v>20</v>
      </c>
      <c r="K999" s="85">
        <f t="array" ref="K999">IFERROR(INDEX(Grille_Tarifs_Modulable!$B$2:$B$204,MATCH(Tableau1[[#This Row],[Designation]]&amp;Tableau1[[#This Row],[CL]],Grille_Tarifs_Modulable!$C$2:$C$204&amp;Grille_Tarifs_Modulable!$F$2:$F$204,0)),0)</f>
        <v>4260310550305</v>
      </c>
      <c r="L9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9" s="1">
        <v>24</v>
      </c>
      <c r="O999" s="60">
        <f>Tableau1[[#This Row],[Prix_Unit_HT]]*Tableau1[[#This Row],[Qte_commande]]</f>
        <v>19.440000000000001</v>
      </c>
      <c r="P999" s="60">
        <f>Tableau1[[#This Row],[Prix_Unit_TTC]]*Tableau1[[#This Row],[Qte_commande]]</f>
        <v>20.5092</v>
      </c>
      <c r="Q999" s="1">
        <v>6.86</v>
      </c>
      <c r="R9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00" spans="1:18" ht="14.65" customHeight="1" x14ac:dyDescent="0.2">
      <c r="A1000" s="2">
        <v>43304</v>
      </c>
      <c r="B1000" s="1" t="s">
        <v>687</v>
      </c>
      <c r="C1000" s="1" t="s">
        <v>225</v>
      </c>
      <c r="F1000" s="1" t="s">
        <v>1245</v>
      </c>
      <c r="G1000" s="1" t="s">
        <v>227</v>
      </c>
      <c r="H1000" s="1" t="s">
        <v>1174</v>
      </c>
      <c r="I1000" s="1" t="s">
        <v>1272</v>
      </c>
      <c r="J1000" s="59">
        <v>70</v>
      </c>
      <c r="K1000" s="85">
        <f t="array" ref="K1000">IFERROR(INDEX(Grille_Tarifs_Modulable!$B$2:$B$204,MATCH(Tableau1[[#This Row],[Designation]]&amp;Tableau1[[#This Row],[CL]],Grille_Tarifs_Modulable!$C$2:$C$204&amp;Grille_Tarifs_Modulable!$F$2:$F$204,0)),0)</f>
        <v>4067700013859</v>
      </c>
      <c r="L10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0" s="1">
        <v>150</v>
      </c>
      <c r="O1000" s="60">
        <f>Tableau1[[#This Row],[Prix_Unit_HT]]*Tableau1[[#This Row],[Qte_commande]]</f>
        <v>1879.8845249999997</v>
      </c>
      <c r="P1000" s="60">
        <f>Tableau1[[#This Row],[Prix_Unit_TTC]]*Tableau1[[#This Row],[Qte_commande]]</f>
        <v>2255.8614299999999</v>
      </c>
      <c r="Q1000" s="1">
        <v>150</v>
      </c>
      <c r="R10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001" spans="1:18" ht="14.65" customHeight="1" x14ac:dyDescent="0.2">
      <c r="A1001" s="2">
        <v>43306</v>
      </c>
      <c r="B1001" s="1" t="s">
        <v>688</v>
      </c>
      <c r="C1001" s="1" t="s">
        <v>511</v>
      </c>
      <c r="F1001" s="1" t="s">
        <v>1245</v>
      </c>
      <c r="G1001" s="1" t="s">
        <v>452</v>
      </c>
      <c r="H1001" s="1" t="s">
        <v>1174</v>
      </c>
      <c r="I1001" s="1" t="s">
        <v>1272</v>
      </c>
      <c r="J1001" s="59">
        <v>70</v>
      </c>
      <c r="K1001" s="85">
        <f t="array" ref="K1001">IFERROR(INDEX(Grille_Tarifs_Modulable!$B$2:$B$204,MATCH(Tableau1[[#This Row],[Designation]]&amp;Tableau1[[#This Row],[CL]],Grille_Tarifs_Modulable!$C$2:$C$204&amp;Grille_Tarifs_Modulable!$F$2:$F$204,0)),0)</f>
        <v>4067700013859</v>
      </c>
      <c r="L10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1" s="1">
        <v>300</v>
      </c>
      <c r="O1001" s="60">
        <f>Tableau1[[#This Row],[Prix_Unit_HT]]*Tableau1[[#This Row],[Qte_commande]]</f>
        <v>3759.7690499999994</v>
      </c>
      <c r="P1001" s="60">
        <f>Tableau1[[#This Row],[Prix_Unit_TTC]]*Tableau1[[#This Row],[Qte_commande]]</f>
        <v>4511.7228599999999</v>
      </c>
      <c r="Q1001" s="1">
        <v>300</v>
      </c>
      <c r="R10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300</v>
      </c>
    </row>
    <row r="1002" spans="1:18" ht="14.65" customHeight="1" x14ac:dyDescent="0.2">
      <c r="A1002" s="2">
        <v>43306</v>
      </c>
      <c r="B1002" s="1" t="s">
        <v>434</v>
      </c>
      <c r="C1002" s="1" t="s">
        <v>435</v>
      </c>
      <c r="F1002" s="1" t="s">
        <v>1162</v>
      </c>
      <c r="G1002" s="1" t="s">
        <v>436</v>
      </c>
      <c r="H1002" s="1" t="s">
        <v>1174</v>
      </c>
      <c r="I1002" s="1" t="s">
        <v>1272</v>
      </c>
      <c r="J1002" s="59">
        <v>70</v>
      </c>
      <c r="K1002" s="85">
        <f t="array" ref="K1002">IFERROR(INDEX(Grille_Tarifs_Modulable!$B$2:$B$204,MATCH(Tableau1[[#This Row],[Designation]]&amp;Tableau1[[#This Row],[CL]],Grille_Tarifs_Modulable!$C$2:$C$204&amp;Grille_Tarifs_Modulable!$F$2:$F$204,0)),0)</f>
        <v>4067700013859</v>
      </c>
      <c r="L10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02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02" s="1">
        <v>24</v>
      </c>
      <c r="O1002" s="60">
        <f>Tableau1[[#This Row],[Prix_Unit_HT]]*Tableau1[[#This Row],[Qte_commande]]</f>
        <v>334.62152399999997</v>
      </c>
      <c r="P1002" s="60">
        <f>Tableau1[[#This Row],[Prix_Unit_TTC]]*Tableau1[[#This Row],[Qte_commande]]</f>
        <v>401.54582879999992</v>
      </c>
      <c r="Q1002" s="1">
        <v>24</v>
      </c>
      <c r="R10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003" spans="1:18" ht="14.65" customHeight="1" x14ac:dyDescent="0.2">
      <c r="A1003" s="2">
        <v>43306</v>
      </c>
      <c r="B1003" s="1" t="s">
        <v>434</v>
      </c>
      <c r="C1003" s="1" t="s">
        <v>435</v>
      </c>
      <c r="F1003" s="1" t="s">
        <v>1162</v>
      </c>
      <c r="G1003" s="1" t="s">
        <v>436</v>
      </c>
      <c r="H1003" s="1" t="s">
        <v>1174</v>
      </c>
      <c r="I1003" s="1" t="s">
        <v>1272</v>
      </c>
      <c r="J1003" s="59">
        <v>175</v>
      </c>
      <c r="K1003" s="85">
        <f t="array" ref="K1003">IFERROR(INDEX(Grille_Tarifs_Modulable!$B$2:$B$204,MATCH(Tableau1[[#This Row],[Designation]]&amp;Tableau1[[#This Row],[CL]],Grille_Tarifs_Modulable!$C$2:$C$204&amp;Grille_Tarifs_Modulable!$F$2:$F$204,0)),0)</f>
        <v>4067700013835</v>
      </c>
      <c r="L10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0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03" s="1">
        <v>6</v>
      </c>
      <c r="O1003" s="60">
        <f>Tableau1[[#This Row],[Prix_Unit_HT]]*Tableau1[[#This Row],[Qte_commande]]</f>
        <v>193.59845249999998</v>
      </c>
      <c r="P1003" s="60">
        <f>Tableau1[[#This Row],[Prix_Unit_TTC]]*Tableau1[[#This Row],[Qte_commande]]</f>
        <v>232.31814299999999</v>
      </c>
      <c r="Q1003" s="1">
        <v>15</v>
      </c>
      <c r="R10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004" spans="1:18" ht="14.65" customHeight="1" x14ac:dyDescent="0.2">
      <c r="A1004" s="2">
        <v>43306</v>
      </c>
      <c r="B1004" s="1" t="s">
        <v>477</v>
      </c>
      <c r="C1004" s="1" t="s">
        <v>45</v>
      </c>
      <c r="F1004" s="1" t="s">
        <v>1245</v>
      </c>
      <c r="G1004" s="1" t="s">
        <v>47</v>
      </c>
      <c r="H1004" s="1" t="s">
        <v>1186</v>
      </c>
      <c r="I1004" s="1" t="s">
        <v>1272</v>
      </c>
      <c r="J1004" s="59">
        <v>70</v>
      </c>
      <c r="K1004" s="85">
        <f t="array" ref="K1004">IFERROR(INDEX(Grille_Tarifs_Modulable!$B$2:$B$204,MATCH(Tableau1[[#This Row],[Designation]]&amp;Tableau1[[#This Row],[CL]],Grille_Tarifs_Modulable!$C$2:$C$204&amp;Grille_Tarifs_Modulable!$F$2:$F$204,0)),0)</f>
        <v>3257150101904</v>
      </c>
      <c r="L10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0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004" s="1">
        <v>6</v>
      </c>
      <c r="O1004" s="60">
        <f>Tableau1[[#This Row],[Prix_Unit_HT]]*Tableau1[[#This Row],[Qte_commande]]</f>
        <v>98.078897999999995</v>
      </c>
      <c r="P1004" s="60">
        <f>Tableau1[[#This Row],[Prix_Unit_TTC]]*Tableau1[[#This Row],[Qte_commande]]</f>
        <v>117.69467760000001</v>
      </c>
      <c r="Q1004" s="1">
        <v>6</v>
      </c>
      <c r="R10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05" spans="1:18" ht="14.65" customHeight="1" x14ac:dyDescent="0.2">
      <c r="A1005" s="2">
        <v>43306</v>
      </c>
      <c r="B1005" s="1" t="s">
        <v>430</v>
      </c>
      <c r="C1005" s="1" t="s">
        <v>12</v>
      </c>
      <c r="F1005" s="1" t="s">
        <v>1245</v>
      </c>
      <c r="G1005" s="1" t="s">
        <v>14</v>
      </c>
      <c r="H1005" s="7" t="s">
        <v>1197</v>
      </c>
      <c r="I1005" s="1" t="s">
        <v>1272</v>
      </c>
      <c r="J1005" s="59">
        <v>70</v>
      </c>
      <c r="K1005" s="85">
        <f t="array" ref="K1005">IFERROR(INDEX(Grille_Tarifs_Modulable!$B$2:$B$204,MATCH(Tableau1[[#This Row],[Designation]]&amp;Tableau1[[#This Row],[CL]],Grille_Tarifs_Modulable!$C$2:$C$204&amp;Grille_Tarifs_Modulable!$F$2:$F$204,0)),0)</f>
        <v>3257150100792</v>
      </c>
      <c r="L10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005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005" s="1">
        <v>6</v>
      </c>
      <c r="O1005" s="60">
        <f>Tableau1[[#This Row],[Prix_Unit_HT]]*Tableau1[[#This Row],[Qte_commande]]</f>
        <v>428.45186400000006</v>
      </c>
      <c r="P1005" s="60">
        <f>Tableau1[[#This Row],[Prix_Unit_TTC]]*Tableau1[[#This Row],[Qte_commande]]</f>
        <v>514.14223680000009</v>
      </c>
      <c r="Q1005" s="1">
        <v>6</v>
      </c>
      <c r="R10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06" spans="1:18" ht="14.65" customHeight="1" x14ac:dyDescent="0.2">
      <c r="A1006" s="2">
        <v>43306</v>
      </c>
      <c r="B1006" s="1" t="s">
        <v>477</v>
      </c>
      <c r="C1006" s="1" t="s">
        <v>45</v>
      </c>
      <c r="F1006" s="1" t="s">
        <v>1245</v>
      </c>
      <c r="G1006" s="1" t="s">
        <v>47</v>
      </c>
      <c r="H1006" s="1" t="s">
        <v>1187</v>
      </c>
      <c r="I1006" s="1" t="s">
        <v>1272</v>
      </c>
      <c r="J1006" s="59">
        <v>70</v>
      </c>
      <c r="K1006" s="85">
        <f t="array" ref="K1006">IFERROR(INDEX(Grille_Tarifs_Modulable!$B$2:$B$204,MATCH(Tableau1[[#This Row],[Designation]]&amp;Tableau1[[#This Row],[CL]],Grille_Tarifs_Modulable!$C$2:$C$204&amp;Grille_Tarifs_Modulable!$F$2:$F$204,0)),0)</f>
        <v>3257150102017</v>
      </c>
      <c r="L10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0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06" s="1">
        <v>6</v>
      </c>
      <c r="O1006" s="60">
        <f>Tableau1[[#This Row],[Prix_Unit_HT]]*Tableau1[[#This Row],[Qte_commande]]</f>
        <v>88.165931999999998</v>
      </c>
      <c r="P1006" s="60">
        <f>Tableau1[[#This Row],[Prix_Unit_TTC]]*Tableau1[[#This Row],[Qte_commande]]</f>
        <v>105.7991184</v>
      </c>
      <c r="Q1006" s="1">
        <v>6</v>
      </c>
      <c r="R10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07" spans="1:18" ht="14.65" customHeight="1" x14ac:dyDescent="0.2">
      <c r="A1007" s="2">
        <v>43306</v>
      </c>
      <c r="B1007" s="1" t="s">
        <v>477</v>
      </c>
      <c r="C1007" s="1" t="s">
        <v>45</v>
      </c>
      <c r="F1007" s="1" t="s">
        <v>1245</v>
      </c>
      <c r="G1007" s="1" t="s">
        <v>47</v>
      </c>
      <c r="H1007" s="1" t="s">
        <v>1221</v>
      </c>
      <c r="I1007" s="1" t="s">
        <v>1272</v>
      </c>
      <c r="J1007" s="59">
        <v>50</v>
      </c>
      <c r="K1007" s="85">
        <f t="array" ref="K1007">IFERROR(INDEX(Grille_Tarifs_Modulable!$B$2:$B$204,MATCH(Tableau1[[#This Row],[Designation]]&amp;Tableau1[[#This Row],[CL]],Grille_Tarifs_Modulable!$C$2:$C$204&amp;Grille_Tarifs_Modulable!$F$2:$F$204,0)),0)</f>
        <v>4260270192645</v>
      </c>
      <c r="L10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0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07" s="1">
        <v>6</v>
      </c>
      <c r="O1007" s="60">
        <f>Tableau1[[#This Row],[Prix_Unit_HT]]*Tableau1[[#This Row],[Qte_commande]]</f>
        <v>151.155036</v>
      </c>
      <c r="P1007" s="60">
        <f>Tableau1[[#This Row],[Prix_Unit_TTC]]*Tableau1[[#This Row],[Qte_commande]]</f>
        <v>181.38604320000002</v>
      </c>
      <c r="Q1007" s="1">
        <v>4.29</v>
      </c>
      <c r="R10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08" spans="1:18" ht="14.65" customHeight="1" x14ac:dyDescent="0.2">
      <c r="A1008" s="2">
        <v>43306</v>
      </c>
      <c r="B1008" s="1" t="s">
        <v>661</v>
      </c>
      <c r="C1008" s="1" t="s">
        <v>662</v>
      </c>
      <c r="F1008" s="1" t="s">
        <v>1162</v>
      </c>
      <c r="G1008" s="1" t="s">
        <v>20</v>
      </c>
      <c r="H1008" s="1" t="s">
        <v>1221</v>
      </c>
      <c r="I1008" s="1" t="s">
        <v>1272</v>
      </c>
      <c r="J1008" s="59">
        <v>50</v>
      </c>
      <c r="K1008" s="85">
        <f t="array" ref="K1008">IFERROR(INDEX(Grille_Tarifs_Modulable!$B$2:$B$204,MATCH(Tableau1[[#This Row],[Designation]]&amp;Tableau1[[#This Row],[CL]],Grille_Tarifs_Modulable!$C$2:$C$204&amp;Grille_Tarifs_Modulable!$F$2:$F$204,0)),0)</f>
        <v>4260270192645</v>
      </c>
      <c r="L10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08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08" s="1">
        <v>6</v>
      </c>
      <c r="O1008" s="60">
        <f>Tableau1[[#This Row],[Prix_Unit_HT]]*Tableau1[[#This Row],[Qte_commande]]</f>
        <v>168.31503600000002</v>
      </c>
      <c r="P1008" s="60">
        <f>Tableau1[[#This Row],[Prix_Unit_TTC]]*Tableau1[[#This Row],[Qte_commande]]</f>
        <v>201.9780432</v>
      </c>
      <c r="Q1008" s="1">
        <v>4.29</v>
      </c>
      <c r="R10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09" spans="1:18" ht="14.65" customHeight="1" x14ac:dyDescent="0.2">
      <c r="A1009" s="2">
        <v>43306</v>
      </c>
      <c r="B1009" s="1" t="s">
        <v>434</v>
      </c>
      <c r="C1009" s="1" t="s">
        <v>435</v>
      </c>
      <c r="F1009" s="1" t="s">
        <v>1162</v>
      </c>
      <c r="G1009" s="1" t="s">
        <v>436</v>
      </c>
      <c r="H1009" s="1" t="s">
        <v>1215</v>
      </c>
      <c r="I1009" s="1" t="s">
        <v>1272</v>
      </c>
      <c r="J1009" s="59">
        <v>70</v>
      </c>
      <c r="K1009" s="85">
        <f t="array" ref="K1009">IFERROR(INDEX(Grille_Tarifs_Modulable!$B$2:$B$204,MATCH(Tableau1[[#This Row],[Designation]]&amp;Tableau1[[#This Row],[CL]],Grille_Tarifs_Modulable!$C$2:$C$204&amp;Grille_Tarifs_Modulable!$F$2:$F$204,0)),0)</f>
        <v>8500000917008</v>
      </c>
      <c r="L10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009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009" s="1">
        <v>12</v>
      </c>
      <c r="O1009" s="60">
        <f>Tableau1[[#This Row],[Prix_Unit_HT]]*Tableau1[[#This Row],[Qte_commande]]</f>
        <v>138.33854160000001</v>
      </c>
      <c r="P1009" s="60">
        <f>Tableau1[[#This Row],[Prix_Unit_TTC]]*Tableau1[[#This Row],[Qte_commande]]</f>
        <v>166.00624992000002</v>
      </c>
      <c r="Q1009" s="1">
        <v>12</v>
      </c>
      <c r="R10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10" spans="1:18" ht="14.65" customHeight="1" x14ac:dyDescent="0.2">
      <c r="A1010" s="2">
        <v>43306</v>
      </c>
      <c r="B1010" s="1" t="s">
        <v>430</v>
      </c>
      <c r="C1010" s="1" t="s">
        <v>12</v>
      </c>
      <c r="F1010" s="1" t="s">
        <v>1245</v>
      </c>
      <c r="G1010" s="1" t="s">
        <v>14</v>
      </c>
      <c r="H1010" s="1" t="s">
        <v>1243</v>
      </c>
      <c r="I1010" s="1" t="s">
        <v>1272</v>
      </c>
      <c r="J1010" s="59">
        <v>70</v>
      </c>
      <c r="K1010" s="85">
        <f t="array" ref="K1010">IFERROR(INDEX(Grille_Tarifs_Modulable!$B$2:$B$204,MATCH(Tableau1[[#This Row],[Designation]]&amp;Tableau1[[#This Row],[CL]],Grille_Tarifs_Modulable!$C$2:$C$204&amp;Grille_Tarifs_Modulable!$F$2:$F$204,0)),0)</f>
        <v>3257150688009</v>
      </c>
      <c r="L10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0" s="1">
        <v>24</v>
      </c>
      <c r="O1010" s="60">
        <f>Tableau1[[#This Row],[Prix_Unit_HT]]*Tableau1[[#This Row],[Qte_commande]]</f>
        <v>301.36596479999997</v>
      </c>
      <c r="P1010" s="60">
        <f>Tableau1[[#This Row],[Prix_Unit_TTC]]*Tableau1[[#This Row],[Qte_commande]]</f>
        <v>361.63915775999999</v>
      </c>
      <c r="Q1010" s="1">
        <v>24</v>
      </c>
      <c r="R10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011" spans="1:18" ht="14.65" customHeight="1" x14ac:dyDescent="0.2">
      <c r="A1011" s="2">
        <v>43306</v>
      </c>
      <c r="B1011" s="1" t="s">
        <v>688</v>
      </c>
      <c r="C1011" s="1" t="s">
        <v>511</v>
      </c>
      <c r="F1011" s="1" t="s">
        <v>1245</v>
      </c>
      <c r="G1011" s="1" t="s">
        <v>452</v>
      </c>
      <c r="H1011" s="1" t="s">
        <v>1243</v>
      </c>
      <c r="I1011" s="1" t="s">
        <v>1272</v>
      </c>
      <c r="J1011" s="59">
        <v>70</v>
      </c>
      <c r="K1011" s="85">
        <f t="array" ref="K1011">IFERROR(INDEX(Grille_Tarifs_Modulable!$B$2:$B$204,MATCH(Tableau1[[#This Row],[Designation]]&amp;Tableau1[[#This Row],[CL]],Grille_Tarifs_Modulable!$C$2:$C$204&amp;Grille_Tarifs_Modulable!$F$2:$F$204,0)),0)</f>
        <v>3257150688009</v>
      </c>
      <c r="L10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1" s="1">
        <v>24</v>
      </c>
      <c r="O1011" s="60">
        <f>Tableau1[[#This Row],[Prix_Unit_HT]]*Tableau1[[#This Row],[Qte_commande]]</f>
        <v>301.36596479999997</v>
      </c>
      <c r="P1011" s="60">
        <f>Tableau1[[#This Row],[Prix_Unit_TTC]]*Tableau1[[#This Row],[Qte_commande]]</f>
        <v>361.63915775999999</v>
      </c>
      <c r="Q1011" s="1">
        <v>24</v>
      </c>
      <c r="R10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012" spans="1:18" ht="14.65" customHeight="1" x14ac:dyDescent="0.2">
      <c r="A1012" s="2">
        <v>43306</v>
      </c>
      <c r="B1012" s="1" t="s">
        <v>661</v>
      </c>
      <c r="C1012" s="1" t="s">
        <v>662</v>
      </c>
      <c r="F1012" s="1" t="s">
        <v>1162</v>
      </c>
      <c r="G1012" s="1" t="s">
        <v>20</v>
      </c>
      <c r="H1012" s="1" t="s">
        <v>1293</v>
      </c>
      <c r="I1012" s="1" t="s">
        <v>1273</v>
      </c>
      <c r="J1012" s="59">
        <v>20</v>
      </c>
      <c r="K1012" s="85">
        <f t="array" ref="K1012">IFERROR(INDEX(Grille_Tarifs_Modulable!$B$2:$B$204,MATCH(Tableau1[[#This Row],[Designation]]&amp;Tableau1[[#This Row],[CL]],Grille_Tarifs_Modulable!$C$2:$C$204&amp;Grille_Tarifs_Modulable!$F$2:$F$204,0)),0)</f>
        <v>4260310553849</v>
      </c>
      <c r="L10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1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12" s="1">
        <v>24</v>
      </c>
      <c r="O1012" s="60">
        <f>Tableau1[[#This Row],[Prix_Unit_HT]]*Tableau1[[#This Row],[Qte_commande]]</f>
        <v>21.36</v>
      </c>
      <c r="P1012" s="60">
        <f>Tableau1[[#This Row],[Prix_Unit_TTC]]*Tableau1[[#This Row],[Qte_commande]]</f>
        <v>22.534800000000001</v>
      </c>
      <c r="Q1012" s="1">
        <v>6.86</v>
      </c>
      <c r="R10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13" spans="1:18" ht="14.65" customHeight="1" x14ac:dyDescent="0.2">
      <c r="A1013" s="2">
        <v>43306</v>
      </c>
      <c r="B1013" s="1" t="s">
        <v>430</v>
      </c>
      <c r="C1013" s="1" t="s">
        <v>12</v>
      </c>
      <c r="F1013" s="1" t="s">
        <v>1245</v>
      </c>
      <c r="G1013" s="1" t="s">
        <v>14</v>
      </c>
      <c r="H1013" s="1" t="s">
        <v>1288</v>
      </c>
      <c r="I1013" s="1" t="s">
        <v>1273</v>
      </c>
      <c r="J1013" s="59">
        <v>20</v>
      </c>
      <c r="K1013" s="85">
        <f t="array" ref="K1013">IFERROR(INDEX(Grille_Tarifs_Modulable!$B$2:$B$204,MATCH(Tableau1[[#This Row],[Designation]]&amp;Tableau1[[#This Row],[CL]],Grille_Tarifs_Modulable!$C$2:$C$204&amp;Grille_Tarifs_Modulable!$F$2:$F$204,0)),0)</f>
        <v>4260310553818</v>
      </c>
      <c r="L10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3" s="1">
        <v>144</v>
      </c>
      <c r="O1013" s="60">
        <f>Tableau1[[#This Row],[Prix_Unit_HT]]*Tableau1[[#This Row],[Qte_commande]]</f>
        <v>116.64000000000001</v>
      </c>
      <c r="P1013" s="60">
        <f>Tableau1[[#This Row],[Prix_Unit_TTC]]*Tableau1[[#This Row],[Qte_commande]]</f>
        <v>123.0552</v>
      </c>
      <c r="Q1013" s="1">
        <v>41.14</v>
      </c>
      <c r="R10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14" spans="1:18" ht="14.65" customHeight="1" x14ac:dyDescent="0.2">
      <c r="A1014" s="2">
        <v>43313</v>
      </c>
      <c r="B1014" s="1" t="s">
        <v>713</v>
      </c>
      <c r="C1014" s="1" t="s">
        <v>94</v>
      </c>
      <c r="F1014" s="1" t="s">
        <v>1245</v>
      </c>
      <c r="G1014" s="1" t="s">
        <v>96</v>
      </c>
      <c r="H1014" s="1" t="s">
        <v>1295</v>
      </c>
      <c r="I1014" s="1" t="s">
        <v>1273</v>
      </c>
      <c r="J1014" s="59">
        <v>20</v>
      </c>
      <c r="K1014" s="85">
        <f t="array" ref="K1014">IFERROR(INDEX(Grille_Tarifs_Modulable!$B$2:$B$204,MATCH(Tableau1[[#This Row],[Designation]]&amp;Tableau1[[#This Row],[CL]],Grille_Tarifs_Modulable!$C$2:$C$204&amp;Grille_Tarifs_Modulable!$F$2:$F$204,0)),0)</f>
        <v>4260310554785</v>
      </c>
      <c r="L10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4" s="1">
        <v>960</v>
      </c>
      <c r="O1014" s="60">
        <f>Tableau1[[#This Row],[Prix_Unit_HT]]*Tableau1[[#This Row],[Qte_commande]]</f>
        <v>777.6</v>
      </c>
      <c r="P1014" s="60">
        <f>Tableau1[[#This Row],[Prix_Unit_TTC]]*Tableau1[[#This Row],[Qte_commande]]</f>
        <v>820.36800000000005</v>
      </c>
      <c r="Q1014" s="1">
        <v>274.29000000000002</v>
      </c>
      <c r="R10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274.28571428571428</v>
      </c>
    </row>
    <row r="1015" spans="1:18" ht="14.65" customHeight="1" x14ac:dyDescent="0.2">
      <c r="A1015" s="2">
        <v>43313</v>
      </c>
      <c r="B1015" s="1" t="s">
        <v>713</v>
      </c>
      <c r="C1015" s="1" t="s">
        <v>94</v>
      </c>
      <c r="F1015" s="1" t="s">
        <v>1245</v>
      </c>
      <c r="G1015" s="1" t="s">
        <v>96</v>
      </c>
      <c r="H1015" s="1" t="s">
        <v>1295</v>
      </c>
      <c r="I1015" s="1" t="s">
        <v>1273</v>
      </c>
      <c r="J1015" s="59">
        <v>20</v>
      </c>
      <c r="K1015" s="85">
        <f t="array" ref="K1015">IFERROR(INDEX(Grille_Tarifs_Modulable!$B$2:$B$204,MATCH(Tableau1[[#This Row],[Designation]]&amp;Tableau1[[#This Row],[CL]],Grille_Tarifs_Modulable!$C$2:$C$204&amp;Grille_Tarifs_Modulable!$F$2:$F$204,0)),0)</f>
        <v>4260310554785</v>
      </c>
      <c r="L10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5" s="1">
        <v>96</v>
      </c>
      <c r="O1015" s="60">
        <f>Tableau1[[#This Row],[Prix_Unit_HT]]*Tableau1[[#This Row],[Qte_commande]]</f>
        <v>77.760000000000005</v>
      </c>
      <c r="P1015" s="60">
        <f>Tableau1[[#This Row],[Prix_Unit_TTC]]*Tableau1[[#This Row],[Qte_commande]]</f>
        <v>82.036799999999999</v>
      </c>
      <c r="Q1015" s="1">
        <v>27.43</v>
      </c>
      <c r="R10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16" spans="1:18" ht="14.65" customHeight="1" x14ac:dyDescent="0.2">
      <c r="A1016" s="2">
        <v>43314</v>
      </c>
      <c r="B1016" s="1" t="s">
        <v>478</v>
      </c>
      <c r="C1016" s="1" t="s">
        <v>142</v>
      </c>
      <c r="F1016" s="1" t="s">
        <v>1245</v>
      </c>
      <c r="G1016" s="1" t="s">
        <v>144</v>
      </c>
      <c r="H1016" s="1" t="s">
        <v>1242</v>
      </c>
      <c r="I1016" s="7" t="s">
        <v>1272</v>
      </c>
      <c r="J1016" s="59">
        <v>70</v>
      </c>
      <c r="K1016" s="85">
        <f t="array" ref="K1016">IFERROR(INDEX(Grille_Tarifs_Modulable!$B$2:$B$204,MATCH(Tableau1[[#This Row],[Designation]]&amp;Tableau1[[#This Row],[CL]],Grille_Tarifs_Modulable!$C$2:$C$204&amp;Grille_Tarifs_Modulable!$F$2:$F$204,0)),0)</f>
        <v>4055800060200</v>
      </c>
      <c r="L10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1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16" s="1">
        <v>6</v>
      </c>
      <c r="O1016" s="60">
        <f>Tableau1[[#This Row],[Prix_Unit_HT]]*Tableau1[[#This Row],[Qte_commande]]</f>
        <v>104.45186400000001</v>
      </c>
      <c r="P1016" s="60">
        <f>Tableau1[[#This Row],[Prix_Unit_TTC]]*Tableau1[[#This Row],[Qte_commande]]</f>
        <v>125.34223680000001</v>
      </c>
      <c r="Q1016" s="1">
        <v>6</v>
      </c>
      <c r="R10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17" spans="1:18" ht="14.65" customHeight="1" x14ac:dyDescent="0.2">
      <c r="A1017" s="2">
        <v>43314</v>
      </c>
      <c r="B1017" s="1" t="s">
        <v>478</v>
      </c>
      <c r="C1017" s="1" t="s">
        <v>142</v>
      </c>
      <c r="F1017" s="1" t="s">
        <v>1245</v>
      </c>
      <c r="G1017" s="1" t="s">
        <v>144</v>
      </c>
      <c r="H1017" s="7" t="s">
        <v>1287</v>
      </c>
      <c r="I1017" s="7" t="s">
        <v>1272</v>
      </c>
      <c r="J1017" s="59">
        <v>70</v>
      </c>
      <c r="K1017" s="85">
        <f t="array" ref="K1017">IFERROR(INDEX(Grille_Tarifs_Modulable!$B$2:$B$204,MATCH(Tableau1[[#This Row],[Designation]]&amp;Tableau1[[#This Row],[CL]],Grille_Tarifs_Modulable!$C$2:$C$204&amp;Grille_Tarifs_Modulable!$F$2:$F$204,0)),0)</f>
        <v>3257150107012</v>
      </c>
      <c r="L10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1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17" s="1">
        <v>6</v>
      </c>
      <c r="O1017" s="60">
        <f>Tableau1[[#This Row],[Prix_Unit_HT]]*Tableau1[[#This Row],[Qte_commande]]</f>
        <v>178.97186399999998</v>
      </c>
      <c r="P1017" s="60">
        <f>Tableau1[[#This Row],[Prix_Unit_TTC]]*Tableau1[[#This Row],[Qte_commande]]</f>
        <v>214.7662368</v>
      </c>
      <c r="Q1017" s="1">
        <v>6</v>
      </c>
      <c r="R10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18" spans="1:18" ht="14.65" customHeight="1" x14ac:dyDescent="0.2">
      <c r="A1018" s="2">
        <v>43314</v>
      </c>
      <c r="B1018" s="1" t="s">
        <v>522</v>
      </c>
      <c r="C1018" s="1" t="s">
        <v>338</v>
      </c>
      <c r="F1018" s="1" t="s">
        <v>1162</v>
      </c>
      <c r="G1018" s="1" t="s">
        <v>340</v>
      </c>
      <c r="H1018" s="7" t="s">
        <v>1287</v>
      </c>
      <c r="I1018" s="7" t="s">
        <v>1272</v>
      </c>
      <c r="J1018" s="59">
        <v>70</v>
      </c>
      <c r="K1018" s="85">
        <f t="array" ref="K1018">IFERROR(INDEX(Grille_Tarifs_Modulable!$B$2:$B$204,MATCH(Tableau1[[#This Row],[Designation]]&amp;Tableau1[[#This Row],[CL]],Grille_Tarifs_Modulable!$C$2:$C$204&amp;Grille_Tarifs_Modulable!$F$2:$F$204,0)),0)</f>
        <v>3257150107012</v>
      </c>
      <c r="L10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18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18" s="1">
        <v>6</v>
      </c>
      <c r="O1018" s="60">
        <f>Tableau1[[#This Row],[Prix_Unit_HT]]*Tableau1[[#This Row],[Qte_commande]]</f>
        <v>194.451864</v>
      </c>
      <c r="P1018" s="60">
        <f>Tableau1[[#This Row],[Prix_Unit_TTC]]*Tableau1[[#This Row],[Qte_commande]]</f>
        <v>233.34223680000002</v>
      </c>
      <c r="Q1018" s="1">
        <v>6</v>
      </c>
      <c r="R10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19" spans="1:18" ht="14.65" customHeight="1" x14ac:dyDescent="0.2">
      <c r="A1019" s="2">
        <v>43314</v>
      </c>
      <c r="B1019" s="1" t="s">
        <v>522</v>
      </c>
      <c r="C1019" s="1" t="s">
        <v>338</v>
      </c>
      <c r="F1019" s="1" t="s">
        <v>1162</v>
      </c>
      <c r="G1019" s="1" t="s">
        <v>340</v>
      </c>
      <c r="H1019" s="1" t="s">
        <v>1174</v>
      </c>
      <c r="I1019" s="1" t="s">
        <v>1272</v>
      </c>
      <c r="J1019" s="59">
        <v>70</v>
      </c>
      <c r="K1019" s="85">
        <f t="array" ref="K1019">IFERROR(INDEX(Grille_Tarifs_Modulable!$B$2:$B$204,MATCH(Tableau1[[#This Row],[Designation]]&amp;Tableau1[[#This Row],[CL]],Grille_Tarifs_Modulable!$C$2:$C$204&amp;Grille_Tarifs_Modulable!$F$2:$F$204,0)),0)</f>
        <v>4067700013859</v>
      </c>
      <c r="L10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19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19" s="1">
        <v>6</v>
      </c>
      <c r="O1019" s="60">
        <f>Tableau1[[#This Row],[Prix_Unit_HT]]*Tableau1[[#This Row],[Qte_commande]]</f>
        <v>83.655380999999991</v>
      </c>
      <c r="P1019" s="60">
        <f>Tableau1[[#This Row],[Prix_Unit_TTC]]*Tableau1[[#This Row],[Qte_commande]]</f>
        <v>100.38645719999998</v>
      </c>
      <c r="Q1019" s="1">
        <v>6</v>
      </c>
      <c r="R10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0" spans="1:18" ht="14.65" customHeight="1" x14ac:dyDescent="0.2">
      <c r="A1020" s="2">
        <v>43314</v>
      </c>
      <c r="B1020" s="1" t="s">
        <v>478</v>
      </c>
      <c r="C1020" s="1" t="s">
        <v>142</v>
      </c>
      <c r="F1020" s="1" t="s">
        <v>1245</v>
      </c>
      <c r="G1020" s="1" t="s">
        <v>144</v>
      </c>
      <c r="H1020" s="1" t="s">
        <v>1186</v>
      </c>
      <c r="I1020" s="1" t="s">
        <v>1272</v>
      </c>
      <c r="J1020" s="59">
        <v>70</v>
      </c>
      <c r="K1020" s="85">
        <f t="array" ref="K1020">IFERROR(INDEX(Grille_Tarifs_Modulable!$B$2:$B$204,MATCH(Tableau1[[#This Row],[Designation]]&amp;Tableau1[[#This Row],[CL]],Grille_Tarifs_Modulable!$C$2:$C$204&amp;Grille_Tarifs_Modulable!$F$2:$F$204,0)),0)</f>
        <v>3257150101904</v>
      </c>
      <c r="L10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2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020" s="1">
        <v>6</v>
      </c>
      <c r="O1020" s="60">
        <f>Tableau1[[#This Row],[Prix_Unit_HT]]*Tableau1[[#This Row],[Qte_commande]]</f>
        <v>98.078897999999995</v>
      </c>
      <c r="P1020" s="60">
        <f>Tableau1[[#This Row],[Prix_Unit_TTC]]*Tableau1[[#This Row],[Qte_commande]]</f>
        <v>117.69467760000001</v>
      </c>
      <c r="Q1020" s="1">
        <v>6</v>
      </c>
      <c r="R10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1" spans="1:18" ht="14.65" customHeight="1" x14ac:dyDescent="0.2">
      <c r="A1021" s="2">
        <v>43314</v>
      </c>
      <c r="B1021" s="1" t="s">
        <v>522</v>
      </c>
      <c r="C1021" s="1" t="s">
        <v>338</v>
      </c>
      <c r="F1021" s="1" t="s">
        <v>1162</v>
      </c>
      <c r="G1021" s="1" t="s">
        <v>340</v>
      </c>
      <c r="H1021" s="7" t="s">
        <v>1197</v>
      </c>
      <c r="I1021" s="1" t="s">
        <v>1272</v>
      </c>
      <c r="J1021" s="59">
        <v>70</v>
      </c>
      <c r="K1021" s="85">
        <f t="array" ref="K1021">IFERROR(INDEX(Grille_Tarifs_Modulable!$B$2:$B$204,MATCH(Tableau1[[#This Row],[Designation]]&amp;Tableau1[[#This Row],[CL]],Grille_Tarifs_Modulable!$C$2:$C$204&amp;Grille_Tarifs_Modulable!$F$2:$F$204,0)),0)</f>
        <v>3257150100792</v>
      </c>
      <c r="L10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021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021" s="1">
        <v>2</v>
      </c>
      <c r="O1021" s="60">
        <f>Tableau1[[#This Row],[Prix_Unit_HT]]*Tableau1[[#This Row],[Qte_commande]]</f>
        <v>157.217288</v>
      </c>
      <c r="P1021" s="60">
        <f>Tableau1[[#This Row],[Prix_Unit_TTC]]*Tableau1[[#This Row],[Qte_commande]]</f>
        <v>188.66074559999998</v>
      </c>
      <c r="Q1021" s="1">
        <v>2</v>
      </c>
      <c r="R10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022" spans="1:18" ht="14.65" customHeight="1" x14ac:dyDescent="0.2">
      <c r="A1022" s="2">
        <v>43314</v>
      </c>
      <c r="B1022" s="1" t="s">
        <v>522</v>
      </c>
      <c r="C1022" s="1" t="s">
        <v>338</v>
      </c>
      <c r="F1022" s="1" t="s">
        <v>1162</v>
      </c>
      <c r="G1022" s="1" t="s">
        <v>340</v>
      </c>
      <c r="H1022" s="1" t="s">
        <v>1187</v>
      </c>
      <c r="I1022" s="1" t="s">
        <v>1272</v>
      </c>
      <c r="J1022" s="59">
        <v>70</v>
      </c>
      <c r="K1022" s="85">
        <f t="array" ref="K1022">IFERROR(INDEX(Grille_Tarifs_Modulable!$B$2:$B$204,MATCH(Tableau1[[#This Row],[Designation]]&amp;Tableau1[[#This Row],[CL]],Grille_Tarifs_Modulable!$C$2:$C$204&amp;Grille_Tarifs_Modulable!$F$2:$F$204,0)),0)</f>
        <v>3257150102017</v>
      </c>
      <c r="L10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2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22" s="1">
        <v>6</v>
      </c>
      <c r="O1022" s="60">
        <f>Tableau1[[#This Row],[Prix_Unit_HT]]*Tableau1[[#This Row],[Qte_commande]]</f>
        <v>101.12593200000001</v>
      </c>
      <c r="P1022" s="60">
        <f>Tableau1[[#This Row],[Prix_Unit_TTC]]*Tableau1[[#This Row],[Qte_commande]]</f>
        <v>121.35111839999999</v>
      </c>
      <c r="Q1022" s="1">
        <v>6</v>
      </c>
      <c r="R10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3" spans="1:18" ht="14.65" customHeight="1" x14ac:dyDescent="0.2">
      <c r="A1023" s="2">
        <v>43314</v>
      </c>
      <c r="B1023" s="1" t="s">
        <v>478</v>
      </c>
      <c r="C1023" s="1" t="s">
        <v>142</v>
      </c>
      <c r="F1023" s="1" t="s">
        <v>1245</v>
      </c>
      <c r="G1023" s="1" t="s">
        <v>144</v>
      </c>
      <c r="H1023" s="1" t="s">
        <v>1187</v>
      </c>
      <c r="I1023" s="1" t="s">
        <v>1272</v>
      </c>
      <c r="J1023" s="59">
        <v>70</v>
      </c>
      <c r="K1023" s="85">
        <f t="array" ref="K1023">IFERROR(INDEX(Grille_Tarifs_Modulable!$B$2:$B$204,MATCH(Tableau1[[#This Row],[Designation]]&amp;Tableau1[[#This Row],[CL]],Grille_Tarifs_Modulable!$C$2:$C$204&amp;Grille_Tarifs_Modulable!$F$2:$F$204,0)),0)</f>
        <v>3257150102017</v>
      </c>
      <c r="L10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2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23" s="1">
        <v>6</v>
      </c>
      <c r="O1023" s="60">
        <f>Tableau1[[#This Row],[Prix_Unit_HT]]*Tableau1[[#This Row],[Qte_commande]]</f>
        <v>88.165931999999998</v>
      </c>
      <c r="P1023" s="60">
        <f>Tableau1[[#This Row],[Prix_Unit_TTC]]*Tableau1[[#This Row],[Qte_commande]]</f>
        <v>105.7991184</v>
      </c>
      <c r="Q1023" s="1">
        <v>6</v>
      </c>
      <c r="R10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4" spans="1:18" ht="14.65" customHeight="1" x14ac:dyDescent="0.2">
      <c r="A1024" s="2">
        <v>43314</v>
      </c>
      <c r="B1024" s="1" t="s">
        <v>522</v>
      </c>
      <c r="C1024" s="1" t="s">
        <v>338</v>
      </c>
      <c r="F1024" s="1" t="s">
        <v>1162</v>
      </c>
      <c r="G1024" s="1" t="s">
        <v>340</v>
      </c>
      <c r="H1024" s="1" t="s">
        <v>1221</v>
      </c>
      <c r="I1024" s="1" t="s">
        <v>1272</v>
      </c>
      <c r="J1024" s="59">
        <v>50</v>
      </c>
      <c r="K1024" s="85">
        <f t="array" ref="K1024">IFERROR(INDEX(Grille_Tarifs_Modulable!$B$2:$B$204,MATCH(Tableau1[[#This Row],[Designation]]&amp;Tableau1[[#This Row],[CL]],Grille_Tarifs_Modulable!$C$2:$C$204&amp;Grille_Tarifs_Modulable!$F$2:$F$204,0)),0)</f>
        <v>4260270192645</v>
      </c>
      <c r="L10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24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24" s="1">
        <v>3</v>
      </c>
      <c r="O1024" s="60">
        <f>Tableau1[[#This Row],[Prix_Unit_HT]]*Tableau1[[#This Row],[Qte_commande]]</f>
        <v>84.15751800000001</v>
      </c>
      <c r="P1024" s="60">
        <f>Tableau1[[#This Row],[Prix_Unit_TTC]]*Tableau1[[#This Row],[Qte_commande]]</f>
        <v>100.9890216</v>
      </c>
      <c r="Q1024" s="1">
        <v>2.14</v>
      </c>
      <c r="R10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1025" spans="1:18" ht="14.65" customHeight="1" x14ac:dyDescent="0.2">
      <c r="A1025" s="2">
        <v>43314</v>
      </c>
      <c r="B1025" s="1" t="s">
        <v>522</v>
      </c>
      <c r="C1025" s="1" t="s">
        <v>338</v>
      </c>
      <c r="F1025" s="1" t="s">
        <v>1162</v>
      </c>
      <c r="G1025" s="1" t="s">
        <v>340</v>
      </c>
      <c r="H1025" s="1" t="s">
        <v>1293</v>
      </c>
      <c r="I1025" s="1" t="s">
        <v>1273</v>
      </c>
      <c r="J1025" s="59">
        <v>20</v>
      </c>
      <c r="K1025" s="85">
        <f t="array" ref="K1025">IFERROR(INDEX(Grille_Tarifs_Modulable!$B$2:$B$204,MATCH(Tableau1[[#This Row],[Designation]]&amp;Tableau1[[#This Row],[CL]],Grille_Tarifs_Modulable!$C$2:$C$204&amp;Grille_Tarifs_Modulable!$F$2:$F$204,0)),0)</f>
        <v>4260310553849</v>
      </c>
      <c r="L10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2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25" s="1">
        <v>24</v>
      </c>
      <c r="O1025" s="60">
        <f>Tableau1[[#This Row],[Prix_Unit_HT]]*Tableau1[[#This Row],[Qte_commande]]</f>
        <v>21.36</v>
      </c>
      <c r="P1025" s="60">
        <f>Tableau1[[#This Row],[Prix_Unit_TTC]]*Tableau1[[#This Row],[Qte_commande]]</f>
        <v>22.534800000000001</v>
      </c>
      <c r="Q1025" s="1">
        <v>6.86</v>
      </c>
      <c r="R10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26" spans="1:18" ht="14.65" customHeight="1" x14ac:dyDescent="0.2">
      <c r="A1026" s="2">
        <v>43315</v>
      </c>
      <c r="B1026" s="1" t="s">
        <v>405</v>
      </c>
      <c r="C1026" s="1" t="s">
        <v>94</v>
      </c>
      <c r="F1026" s="1" t="s">
        <v>1245</v>
      </c>
      <c r="G1026" s="1" t="s">
        <v>96</v>
      </c>
      <c r="H1026" s="1" t="s">
        <v>1295</v>
      </c>
      <c r="I1026" s="1" t="s">
        <v>1273</v>
      </c>
      <c r="J1026" s="59">
        <v>20</v>
      </c>
      <c r="K1026" s="85">
        <f t="array" ref="K1026">IFERROR(INDEX(Grille_Tarifs_Modulable!$B$2:$B$204,MATCH(Tableau1[[#This Row],[Designation]]&amp;Tableau1[[#This Row],[CL]],Grille_Tarifs_Modulable!$C$2:$C$204&amp;Grille_Tarifs_Modulable!$F$2:$F$204,0)),0)</f>
        <v>4260310554785</v>
      </c>
      <c r="L10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6" s="1">
        <v>480</v>
      </c>
      <c r="O1026" s="60">
        <f>Tableau1[[#This Row],[Prix_Unit_HT]]*Tableau1[[#This Row],[Qte_commande]]</f>
        <v>388.8</v>
      </c>
      <c r="P1026" s="60">
        <f>Tableau1[[#This Row],[Prix_Unit_TTC]]*Tableau1[[#This Row],[Qte_commande]]</f>
        <v>410.18400000000003</v>
      </c>
      <c r="Q1026" s="1">
        <v>137.13999999999999</v>
      </c>
      <c r="R10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027" spans="1:18" ht="14.65" customHeight="1" x14ac:dyDescent="0.2">
      <c r="A1027" s="2">
        <v>43315</v>
      </c>
      <c r="B1027" s="1" t="s">
        <v>405</v>
      </c>
      <c r="C1027" s="1" t="s">
        <v>94</v>
      </c>
      <c r="F1027" s="1" t="s">
        <v>1245</v>
      </c>
      <c r="G1027" s="1" t="s">
        <v>96</v>
      </c>
      <c r="H1027" s="1" t="s">
        <v>1295</v>
      </c>
      <c r="I1027" s="1" t="s">
        <v>1273</v>
      </c>
      <c r="J1027" s="59">
        <v>20</v>
      </c>
      <c r="K1027" s="85">
        <f t="array" ref="K1027">IFERROR(INDEX(Grille_Tarifs_Modulable!$B$2:$B$204,MATCH(Tableau1[[#This Row],[Designation]]&amp;Tableau1[[#This Row],[CL]],Grille_Tarifs_Modulable!$C$2:$C$204&amp;Grille_Tarifs_Modulable!$F$2:$F$204,0)),0)</f>
        <v>4260310554785</v>
      </c>
      <c r="L10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7" s="1">
        <v>48</v>
      </c>
      <c r="O1027" s="60">
        <f>Tableau1[[#This Row],[Prix_Unit_HT]]*Tableau1[[#This Row],[Qte_commande]]</f>
        <v>38.880000000000003</v>
      </c>
      <c r="P1027" s="60">
        <f>Tableau1[[#This Row],[Prix_Unit_TTC]]*Tableau1[[#This Row],[Qte_commande]]</f>
        <v>41.0184</v>
      </c>
      <c r="Q1027" s="1">
        <v>13.71</v>
      </c>
      <c r="R10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28" spans="1:18" ht="14.65" customHeight="1" x14ac:dyDescent="0.2">
      <c r="A1028" s="2">
        <v>43315</v>
      </c>
      <c r="B1028" s="1" t="s">
        <v>405</v>
      </c>
      <c r="C1028" s="1" t="s">
        <v>94</v>
      </c>
      <c r="F1028" s="1" t="s">
        <v>1245</v>
      </c>
      <c r="G1028" s="1" t="s">
        <v>96</v>
      </c>
      <c r="H1028" s="7" t="s">
        <v>1192</v>
      </c>
      <c r="I1028" s="1" t="s">
        <v>1272</v>
      </c>
      <c r="J1028" s="59">
        <v>70</v>
      </c>
      <c r="K1028" s="85">
        <f t="array" ref="K1028">IFERROR(INDEX(Grille_Tarifs_Modulable!$B$2:$B$204,MATCH(Tableau1[[#This Row],[Designation]]&amp;Tableau1[[#This Row],[CL]],Grille_Tarifs_Modulable!$C$2:$C$204&amp;Grille_Tarifs_Modulable!$F$2:$F$204,0)),0)</f>
        <v>3257150100167</v>
      </c>
      <c r="L10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028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028" s="1">
        <v>6</v>
      </c>
      <c r="O1028" s="60">
        <f>Tableau1[[#This Row],[Prix_Unit_HT]]*Tableau1[[#This Row],[Qte_commande]]</f>
        <v>165.71186400000002</v>
      </c>
      <c r="P1028" s="60">
        <f>Tableau1[[#This Row],[Prix_Unit_TTC]]*Tableau1[[#This Row],[Qte_commande]]</f>
        <v>198.85423680000002</v>
      </c>
      <c r="Q1028" s="1">
        <v>6</v>
      </c>
      <c r="R10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29" spans="1:18" ht="14.65" customHeight="1" x14ac:dyDescent="0.2">
      <c r="A1029" s="2">
        <v>43315</v>
      </c>
      <c r="B1029" s="1" t="s">
        <v>405</v>
      </c>
      <c r="C1029" s="1" t="s">
        <v>94</v>
      </c>
      <c r="F1029" s="1" t="s">
        <v>1245</v>
      </c>
      <c r="G1029" s="1" t="s">
        <v>96</v>
      </c>
      <c r="H1029" s="1" t="s">
        <v>1221</v>
      </c>
      <c r="I1029" s="1" t="s">
        <v>1272</v>
      </c>
      <c r="J1029" s="59">
        <v>50</v>
      </c>
      <c r="K1029" s="85">
        <f t="array" ref="K1029">IFERROR(INDEX(Grille_Tarifs_Modulable!$B$2:$B$204,MATCH(Tableau1[[#This Row],[Designation]]&amp;Tableau1[[#This Row],[CL]],Grille_Tarifs_Modulable!$C$2:$C$204&amp;Grille_Tarifs_Modulable!$F$2:$F$204,0)),0)</f>
        <v>4260270192645</v>
      </c>
      <c r="L10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2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29" s="1">
        <v>18</v>
      </c>
      <c r="O1029" s="60">
        <f>Tableau1[[#This Row],[Prix_Unit_HT]]*Tableau1[[#This Row],[Qte_commande]]</f>
        <v>453.46510800000004</v>
      </c>
      <c r="P1029" s="60">
        <f>Tableau1[[#This Row],[Prix_Unit_TTC]]*Tableau1[[#This Row],[Qte_commande]]</f>
        <v>544.15812960000005</v>
      </c>
      <c r="Q1029" s="1">
        <v>12.86</v>
      </c>
      <c r="R10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030" spans="1:18" ht="14.65" customHeight="1" x14ac:dyDescent="0.2">
      <c r="A1030" s="2">
        <v>43318</v>
      </c>
      <c r="B1030" s="1" t="s">
        <v>532</v>
      </c>
      <c r="C1030" s="1" t="s">
        <v>18</v>
      </c>
      <c r="F1030" s="1" t="s">
        <v>1245</v>
      </c>
      <c r="G1030" s="1" t="s">
        <v>20</v>
      </c>
      <c r="H1030" s="1" t="s">
        <v>1216</v>
      </c>
      <c r="I1030" s="1" t="s">
        <v>1272</v>
      </c>
      <c r="J1030" s="59">
        <v>100</v>
      </c>
      <c r="K1030" s="85">
        <f t="array" ref="K1030">IFERROR(INDEX(Grille_Tarifs_Modulable!$B$2:$B$204,MATCH(Tableau1[[#This Row],[Designation]]&amp;Tableau1[[#This Row],[CL]],Grille_Tarifs_Modulable!$C$2:$C$204&amp;Grille_Tarifs_Modulable!$F$2:$F$204,0)),0)</f>
        <v>3257150410167</v>
      </c>
      <c r="L10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3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30" s="1">
        <v>60</v>
      </c>
      <c r="O1030" s="60">
        <f>Tableau1[[#This Row],[Prix_Unit_HT]]*Tableau1[[#This Row],[Qte_commande]]</f>
        <v>946.73244</v>
      </c>
      <c r="P1030" s="60">
        <f>Tableau1[[#This Row],[Prix_Unit_TTC]]*Tableau1[[#This Row],[Qte_commande]]</f>
        <v>1136.0789280000001</v>
      </c>
      <c r="Q1030" s="1">
        <v>85.71</v>
      </c>
      <c r="R10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031" spans="1:18" ht="14.65" customHeight="1" x14ac:dyDescent="0.2">
      <c r="A1031" s="2">
        <v>43321</v>
      </c>
      <c r="B1031" s="1" t="s">
        <v>689</v>
      </c>
      <c r="C1031" s="1" t="s">
        <v>511</v>
      </c>
      <c r="F1031" s="1" t="s">
        <v>1245</v>
      </c>
      <c r="G1031" s="1" t="s">
        <v>452</v>
      </c>
      <c r="H1031" s="1" t="s">
        <v>1174</v>
      </c>
      <c r="I1031" s="1" t="s">
        <v>1272</v>
      </c>
      <c r="J1031" s="59">
        <v>70</v>
      </c>
      <c r="K1031" s="85">
        <f t="array" ref="K1031">IFERROR(INDEX(Grille_Tarifs_Modulable!$B$2:$B$204,MATCH(Tableau1[[#This Row],[Designation]]&amp;Tableau1[[#This Row],[CL]],Grille_Tarifs_Modulable!$C$2:$C$204&amp;Grille_Tarifs_Modulable!$F$2:$F$204,0)),0)</f>
        <v>4067700013859</v>
      </c>
      <c r="L10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3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31" s="1">
        <v>204</v>
      </c>
      <c r="O1031" s="60">
        <f>Tableau1[[#This Row],[Prix_Unit_HT]]*Tableau1[[#This Row],[Qte_commande]]</f>
        <v>2556.6429539999995</v>
      </c>
      <c r="P1031" s="60">
        <f>Tableau1[[#This Row],[Prix_Unit_TTC]]*Tableau1[[#This Row],[Qte_commande]]</f>
        <v>3067.9715447999997</v>
      </c>
      <c r="Q1031" s="1">
        <v>204</v>
      </c>
      <c r="R10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204.00000000000003</v>
      </c>
    </row>
    <row r="1032" spans="1:18" ht="14.65" customHeight="1" x14ac:dyDescent="0.2">
      <c r="A1032" s="2">
        <v>43329</v>
      </c>
      <c r="B1032" s="1" t="s">
        <v>428</v>
      </c>
      <c r="C1032" s="1" t="s">
        <v>94</v>
      </c>
      <c r="F1032" s="1" t="s">
        <v>1245</v>
      </c>
      <c r="G1032" s="1" t="s">
        <v>96</v>
      </c>
      <c r="H1032" s="1" t="s">
        <v>1242</v>
      </c>
      <c r="I1032" s="7" t="s">
        <v>1272</v>
      </c>
      <c r="J1032" s="59">
        <v>70</v>
      </c>
      <c r="K1032" s="85">
        <f t="array" ref="K1032">IFERROR(INDEX(Grille_Tarifs_Modulable!$B$2:$B$204,MATCH(Tableau1[[#This Row],[Designation]]&amp;Tableau1[[#This Row],[CL]],Grille_Tarifs_Modulable!$C$2:$C$204&amp;Grille_Tarifs_Modulable!$F$2:$F$204,0)),0)</f>
        <v>4055800060200</v>
      </c>
      <c r="L10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32" s="1">
        <v>6</v>
      </c>
      <c r="O1032" s="60">
        <f>Tableau1[[#This Row],[Prix_Unit_HT]]*Tableau1[[#This Row],[Qte_commande]]</f>
        <v>104.45186400000001</v>
      </c>
      <c r="P1032" s="60">
        <f>Tableau1[[#This Row],[Prix_Unit_TTC]]*Tableau1[[#This Row],[Qte_commande]]</f>
        <v>125.34223680000001</v>
      </c>
      <c r="Q1032" s="1">
        <v>6</v>
      </c>
      <c r="R10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33" spans="1:18" ht="14.65" customHeight="1" x14ac:dyDescent="0.2">
      <c r="A1033" s="2">
        <v>43329</v>
      </c>
      <c r="B1033" s="1" t="s">
        <v>428</v>
      </c>
      <c r="C1033" s="1" t="s">
        <v>94</v>
      </c>
      <c r="F1033" s="1" t="s">
        <v>1245</v>
      </c>
      <c r="G1033" s="1" t="s">
        <v>96</v>
      </c>
      <c r="H1033" s="7" t="s">
        <v>1287</v>
      </c>
      <c r="I1033" s="7" t="s">
        <v>1272</v>
      </c>
      <c r="J1033" s="59">
        <v>70</v>
      </c>
      <c r="K1033" s="85">
        <f t="array" ref="K1033">IFERROR(INDEX(Grille_Tarifs_Modulable!$B$2:$B$204,MATCH(Tableau1[[#This Row],[Designation]]&amp;Tableau1[[#This Row],[CL]],Grille_Tarifs_Modulable!$C$2:$C$204&amp;Grille_Tarifs_Modulable!$F$2:$F$204,0)),0)</f>
        <v>3257150107012</v>
      </c>
      <c r="L10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3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33" s="1">
        <v>6</v>
      </c>
      <c r="O1033" s="60">
        <f>Tableau1[[#This Row],[Prix_Unit_HT]]*Tableau1[[#This Row],[Qte_commande]]</f>
        <v>178.97186399999998</v>
      </c>
      <c r="P1033" s="60">
        <f>Tableau1[[#This Row],[Prix_Unit_TTC]]*Tableau1[[#This Row],[Qte_commande]]</f>
        <v>214.7662368</v>
      </c>
      <c r="Q1033" s="1">
        <v>6</v>
      </c>
      <c r="R10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34" spans="1:18" ht="14.65" customHeight="1" x14ac:dyDescent="0.2">
      <c r="A1034" s="2">
        <v>43329</v>
      </c>
      <c r="B1034" s="1" t="s">
        <v>428</v>
      </c>
      <c r="C1034" s="1" t="s">
        <v>94</v>
      </c>
      <c r="F1034" s="1" t="s">
        <v>1245</v>
      </c>
      <c r="G1034" s="1" t="s">
        <v>96</v>
      </c>
      <c r="H1034" s="1" t="s">
        <v>1174</v>
      </c>
      <c r="I1034" s="1" t="s">
        <v>1272</v>
      </c>
      <c r="J1034" s="59">
        <v>175</v>
      </c>
      <c r="K1034" s="85">
        <f t="array" ref="K1034">IFERROR(INDEX(Grille_Tarifs_Modulable!$B$2:$B$204,MATCH(Tableau1[[#This Row],[Designation]]&amp;Tableau1[[#This Row],[CL]],Grille_Tarifs_Modulable!$C$2:$C$204&amp;Grille_Tarifs_Modulable!$F$2:$F$204,0)),0)</f>
        <v>4067700013835</v>
      </c>
      <c r="L10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4" s="1">
        <v>36</v>
      </c>
      <c r="O1034" s="60">
        <f>Tableau1[[#This Row],[Prix_Unit_HT]]*Tableau1[[#This Row],[Qte_commande]]</f>
        <v>1040.9907150000001</v>
      </c>
      <c r="P1034" s="60">
        <f>Tableau1[[#This Row],[Prix_Unit_TTC]]*Tableau1[[#This Row],[Qte_commande]]</f>
        <v>1249.188858</v>
      </c>
      <c r="Q1034" s="1">
        <v>90</v>
      </c>
      <c r="R10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035" spans="1:18" ht="14.65" customHeight="1" x14ac:dyDescent="0.2">
      <c r="A1035" s="2">
        <v>43329</v>
      </c>
      <c r="B1035" s="1" t="s">
        <v>428</v>
      </c>
      <c r="C1035" s="1" t="s">
        <v>94</v>
      </c>
      <c r="F1035" s="1" t="s">
        <v>1245</v>
      </c>
      <c r="G1035" s="1" t="s">
        <v>96</v>
      </c>
      <c r="H1035" s="1" t="s">
        <v>1295</v>
      </c>
      <c r="I1035" s="1" t="s">
        <v>1273</v>
      </c>
      <c r="J1035" s="59">
        <v>20</v>
      </c>
      <c r="K1035" s="85">
        <f t="array" ref="K1035">IFERROR(INDEX(Grille_Tarifs_Modulable!$B$2:$B$204,MATCH(Tableau1[[#This Row],[Designation]]&amp;Tableau1[[#This Row],[CL]],Grille_Tarifs_Modulable!$C$2:$C$204&amp;Grille_Tarifs_Modulable!$F$2:$F$204,0)),0)</f>
        <v>4260310554785</v>
      </c>
      <c r="L10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5" s="1">
        <v>240</v>
      </c>
      <c r="O1035" s="60">
        <f>Tableau1[[#This Row],[Prix_Unit_HT]]*Tableau1[[#This Row],[Qte_commande]]</f>
        <v>194.4</v>
      </c>
      <c r="P1035" s="60">
        <f>Tableau1[[#This Row],[Prix_Unit_TTC]]*Tableau1[[#This Row],[Qte_commande]]</f>
        <v>205.09200000000001</v>
      </c>
      <c r="Q1035" s="1">
        <v>68.569999999999993</v>
      </c>
      <c r="R10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36" spans="1:18" ht="14.65" customHeight="1" x14ac:dyDescent="0.2">
      <c r="A1036" s="2">
        <v>43329</v>
      </c>
      <c r="B1036" s="1" t="s">
        <v>428</v>
      </c>
      <c r="C1036" s="1" t="s">
        <v>94</v>
      </c>
      <c r="F1036" s="1" t="s">
        <v>1245</v>
      </c>
      <c r="G1036" s="1" t="s">
        <v>96</v>
      </c>
      <c r="H1036" s="1" t="s">
        <v>1295</v>
      </c>
      <c r="I1036" s="1" t="s">
        <v>1273</v>
      </c>
      <c r="J1036" s="59">
        <v>20</v>
      </c>
      <c r="K1036" s="85">
        <f t="array" ref="K1036">IFERROR(INDEX(Grille_Tarifs_Modulable!$B$2:$B$204,MATCH(Tableau1[[#This Row],[Designation]]&amp;Tableau1[[#This Row],[CL]],Grille_Tarifs_Modulable!$C$2:$C$204&amp;Grille_Tarifs_Modulable!$F$2:$F$204,0)),0)</f>
        <v>4260310554785</v>
      </c>
      <c r="L10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6" s="1">
        <v>24</v>
      </c>
      <c r="O1036" s="60">
        <f>Tableau1[[#This Row],[Prix_Unit_HT]]*Tableau1[[#This Row],[Qte_commande]]</f>
        <v>19.440000000000001</v>
      </c>
      <c r="P1036" s="60">
        <f>Tableau1[[#This Row],[Prix_Unit_TTC]]*Tableau1[[#This Row],[Qte_commande]]</f>
        <v>20.5092</v>
      </c>
      <c r="Q1036" s="1">
        <v>6.86</v>
      </c>
      <c r="R10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37" spans="1:18" ht="14.65" customHeight="1" x14ac:dyDescent="0.2">
      <c r="A1037" s="2">
        <v>43333</v>
      </c>
      <c r="B1037" s="1" t="s">
        <v>714</v>
      </c>
      <c r="C1037" s="1" t="s">
        <v>205</v>
      </c>
      <c r="F1037" s="1" t="s">
        <v>1162</v>
      </c>
      <c r="G1037" s="1" t="s">
        <v>20</v>
      </c>
      <c r="H1037" s="1" t="s">
        <v>1295</v>
      </c>
      <c r="I1037" s="1" t="s">
        <v>1273</v>
      </c>
      <c r="J1037" s="59">
        <v>20</v>
      </c>
      <c r="K1037" s="85">
        <f t="array" ref="K1037">IFERROR(INDEX(Grille_Tarifs_Modulable!$B$2:$B$204,MATCH(Tableau1[[#This Row],[Designation]]&amp;Tableau1[[#This Row],[CL]],Grille_Tarifs_Modulable!$C$2:$C$204&amp;Grille_Tarifs_Modulable!$F$2:$F$204,0)),0)</f>
        <v>4260310554785</v>
      </c>
      <c r="L10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7" s="1">
        <v>240</v>
      </c>
      <c r="O1037" s="60">
        <f>Tableau1[[#This Row],[Prix_Unit_HT]]*Tableau1[[#This Row],[Qte_commande]]</f>
        <v>213.6</v>
      </c>
      <c r="P1037" s="60">
        <f>Tableau1[[#This Row],[Prix_Unit_TTC]]*Tableau1[[#This Row],[Qte_commande]]</f>
        <v>225.34800000000001</v>
      </c>
      <c r="Q1037" s="1">
        <v>68.569999999999993</v>
      </c>
      <c r="R10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38" spans="1:18" ht="14.65" customHeight="1" x14ac:dyDescent="0.2">
      <c r="A1038" s="2">
        <v>43333</v>
      </c>
      <c r="B1038" s="1" t="s">
        <v>714</v>
      </c>
      <c r="C1038" s="1" t="s">
        <v>205</v>
      </c>
      <c r="F1038" s="1" t="s">
        <v>1162</v>
      </c>
      <c r="G1038" s="1" t="s">
        <v>20</v>
      </c>
      <c r="H1038" s="1" t="s">
        <v>1295</v>
      </c>
      <c r="I1038" s="1" t="s">
        <v>1273</v>
      </c>
      <c r="J1038" s="59">
        <v>20</v>
      </c>
      <c r="K1038" s="85">
        <f t="array" ref="K1038">IFERROR(INDEX(Grille_Tarifs_Modulable!$B$2:$B$204,MATCH(Tableau1[[#This Row],[Designation]]&amp;Tableau1[[#This Row],[CL]],Grille_Tarifs_Modulable!$C$2:$C$204&amp;Grille_Tarifs_Modulable!$F$2:$F$204,0)),0)</f>
        <v>4260310554785</v>
      </c>
      <c r="L10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8" s="1">
        <v>24</v>
      </c>
      <c r="O1038" s="60">
        <f>Tableau1[[#This Row],[Prix_Unit_HT]]*Tableau1[[#This Row],[Qte_commande]]</f>
        <v>21.36</v>
      </c>
      <c r="P1038" s="60">
        <f>Tableau1[[#This Row],[Prix_Unit_TTC]]*Tableau1[[#This Row],[Qte_commande]]</f>
        <v>22.534800000000001</v>
      </c>
      <c r="Q1038" s="1">
        <v>6.86</v>
      </c>
      <c r="R10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39" spans="1:18" ht="14.65" customHeight="1" x14ac:dyDescent="0.2">
      <c r="A1039" s="2">
        <v>43335</v>
      </c>
      <c r="B1039" s="1" t="s">
        <v>711</v>
      </c>
      <c r="C1039" s="1" t="s">
        <v>162</v>
      </c>
      <c r="F1039" s="1" t="s">
        <v>1245</v>
      </c>
      <c r="G1039" s="1" t="s">
        <v>707</v>
      </c>
      <c r="H1039" s="1" t="s">
        <v>1174</v>
      </c>
      <c r="I1039" s="1" t="s">
        <v>1272</v>
      </c>
      <c r="J1039" s="59">
        <v>175</v>
      </c>
      <c r="K1039" s="85">
        <f t="array" ref="K1039">IFERROR(INDEX(Grille_Tarifs_Modulable!$B$2:$B$204,MATCH(Tableau1[[#This Row],[Designation]]&amp;Tableau1[[#This Row],[CL]],Grille_Tarifs_Modulable!$C$2:$C$204&amp;Grille_Tarifs_Modulable!$F$2:$F$204,0)),0)</f>
        <v>4067700013835</v>
      </c>
      <c r="L10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9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9" s="1">
        <v>60</v>
      </c>
      <c r="O1039" s="60">
        <f>Tableau1[[#This Row],[Prix_Unit_HT]]*Tableau1[[#This Row],[Qte_commande]]</f>
        <v>1734.9845250000001</v>
      </c>
      <c r="P1039" s="60">
        <f>Tableau1[[#This Row],[Prix_Unit_TTC]]*Tableau1[[#This Row],[Qte_commande]]</f>
        <v>2081.9814300000003</v>
      </c>
      <c r="Q1039" s="1">
        <v>150</v>
      </c>
      <c r="R10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040" spans="1:18" ht="14.65" customHeight="1" x14ac:dyDescent="0.2">
      <c r="A1040" s="2">
        <v>43340</v>
      </c>
      <c r="B1040" s="1" t="s">
        <v>533</v>
      </c>
      <c r="C1040" s="1" t="s">
        <v>9</v>
      </c>
      <c r="F1040" s="1" t="s">
        <v>1245</v>
      </c>
      <c r="G1040" s="1" t="s">
        <v>11</v>
      </c>
      <c r="H1040" s="7" t="s">
        <v>1291</v>
      </c>
      <c r="I1040" s="7" t="s">
        <v>1273</v>
      </c>
      <c r="J1040" s="59">
        <v>20</v>
      </c>
      <c r="K1040" s="85">
        <f t="array" ref="K1040">IFERROR(INDEX(Grille_Tarifs_Modulable!$B$2:$B$204,MATCH(Tableau1[[#This Row],[Designation]]&amp;Tableau1[[#This Row],[CL]],Grille_Tarifs_Modulable!$C$2:$C$204&amp;Grille_Tarifs_Modulable!$F$2:$F$204,0)),0)</f>
        <v>4260310550305</v>
      </c>
      <c r="L10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0" s="1">
        <v>288</v>
      </c>
      <c r="O1040" s="60">
        <f>Tableau1[[#This Row],[Prix_Unit_HT]]*Tableau1[[#This Row],[Qte_commande]]</f>
        <v>233.28000000000003</v>
      </c>
      <c r="P1040" s="60">
        <f>Tableau1[[#This Row],[Prix_Unit_TTC]]*Tableau1[[#This Row],[Qte_commande]]</f>
        <v>246.1104</v>
      </c>
      <c r="Q1040" s="1">
        <v>82.29</v>
      </c>
      <c r="R10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041" spans="1:18" ht="14.65" customHeight="1" x14ac:dyDescent="0.2">
      <c r="A1041" s="2">
        <v>43340</v>
      </c>
      <c r="B1041" s="1" t="s">
        <v>533</v>
      </c>
      <c r="C1041" s="1" t="s">
        <v>9</v>
      </c>
      <c r="F1041" s="1" t="s">
        <v>1245</v>
      </c>
      <c r="G1041" s="1" t="s">
        <v>11</v>
      </c>
      <c r="H1041" s="7" t="s">
        <v>1292</v>
      </c>
      <c r="I1041" s="7" t="s">
        <v>1273</v>
      </c>
      <c r="J1041" s="59">
        <v>20</v>
      </c>
      <c r="K1041" s="85">
        <f t="array" ref="K1041">IFERROR(INDEX(Grille_Tarifs_Modulable!$B$2:$B$204,MATCH(Tableau1[[#This Row],[Designation]]&amp;Tableau1[[#This Row],[CL]],Grille_Tarifs_Modulable!$C$2:$C$204&amp;Grille_Tarifs_Modulable!$F$2:$F$204,0)),0)</f>
        <v>4260310552941</v>
      </c>
      <c r="L10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1" s="1">
        <v>24</v>
      </c>
      <c r="O1041" s="60">
        <f>Tableau1[[#This Row],[Prix_Unit_HT]]*Tableau1[[#This Row],[Qte_commande]]</f>
        <v>19.440000000000001</v>
      </c>
      <c r="P1041" s="60">
        <f>Tableau1[[#This Row],[Prix_Unit_TTC]]*Tableau1[[#This Row],[Qte_commande]]</f>
        <v>20.5092</v>
      </c>
      <c r="Q1041" s="1">
        <v>6.86</v>
      </c>
      <c r="R10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42" spans="1:18" ht="14.65" customHeight="1" x14ac:dyDescent="0.2">
      <c r="A1042" s="2">
        <v>43340</v>
      </c>
      <c r="B1042" s="1" t="s">
        <v>663</v>
      </c>
      <c r="C1042" s="1" t="s">
        <v>576</v>
      </c>
      <c r="F1042" s="1" t="s">
        <v>1162</v>
      </c>
      <c r="G1042" s="1" t="s">
        <v>164</v>
      </c>
      <c r="H1042" s="7" t="s">
        <v>1287</v>
      </c>
      <c r="I1042" s="7" t="s">
        <v>1272</v>
      </c>
      <c r="J1042" s="59">
        <v>70</v>
      </c>
      <c r="K1042" s="85">
        <f t="array" ref="K1042">IFERROR(INDEX(Grille_Tarifs_Modulable!$B$2:$B$204,MATCH(Tableau1[[#This Row],[Designation]]&amp;Tableau1[[#This Row],[CL]],Grille_Tarifs_Modulable!$C$2:$C$204&amp;Grille_Tarifs_Modulable!$F$2:$F$204,0)),0)</f>
        <v>3257150107012</v>
      </c>
      <c r="L10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4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42" s="1">
        <v>6</v>
      </c>
      <c r="O1042" s="60">
        <f>Tableau1[[#This Row],[Prix_Unit_HT]]*Tableau1[[#This Row],[Qte_commande]]</f>
        <v>194.451864</v>
      </c>
      <c r="P1042" s="60">
        <f>Tableau1[[#This Row],[Prix_Unit_TTC]]*Tableau1[[#This Row],[Qte_commande]]</f>
        <v>233.34223680000002</v>
      </c>
      <c r="Q1042" s="1">
        <v>6</v>
      </c>
      <c r="R10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43" spans="1:18" ht="14.65" customHeight="1" x14ac:dyDescent="0.2">
      <c r="A1043" s="2">
        <v>43340</v>
      </c>
      <c r="B1043" s="1" t="s">
        <v>533</v>
      </c>
      <c r="C1043" s="1" t="s">
        <v>9</v>
      </c>
      <c r="F1043" s="1" t="s">
        <v>1245</v>
      </c>
      <c r="G1043" s="1" t="s">
        <v>11</v>
      </c>
      <c r="H1043" s="1" t="s">
        <v>1174</v>
      </c>
      <c r="I1043" s="1" t="s">
        <v>1272</v>
      </c>
      <c r="J1043" s="59">
        <v>175</v>
      </c>
      <c r="K1043" s="85">
        <f t="array" ref="K1043">IFERROR(INDEX(Grille_Tarifs_Modulable!$B$2:$B$204,MATCH(Tableau1[[#This Row],[Designation]]&amp;Tableau1[[#This Row],[CL]],Grille_Tarifs_Modulable!$C$2:$C$204&amp;Grille_Tarifs_Modulable!$F$2:$F$204,0)),0)</f>
        <v>4067700013835</v>
      </c>
      <c r="L10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4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43" s="1">
        <v>36</v>
      </c>
      <c r="O1043" s="60">
        <f>Tableau1[[#This Row],[Prix_Unit_HT]]*Tableau1[[#This Row],[Qte_commande]]</f>
        <v>1040.9907150000001</v>
      </c>
      <c r="P1043" s="60">
        <f>Tableau1[[#This Row],[Prix_Unit_TTC]]*Tableau1[[#This Row],[Qte_commande]]</f>
        <v>1249.188858</v>
      </c>
      <c r="Q1043" s="1">
        <v>90</v>
      </c>
      <c r="R10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044" spans="1:18" ht="14.65" customHeight="1" x14ac:dyDescent="0.2">
      <c r="A1044" s="2">
        <v>43340</v>
      </c>
      <c r="B1044" s="1" t="s">
        <v>533</v>
      </c>
      <c r="C1044" s="1" t="s">
        <v>9</v>
      </c>
      <c r="F1044" s="1" t="s">
        <v>1245</v>
      </c>
      <c r="G1044" s="1" t="s">
        <v>11</v>
      </c>
      <c r="H1044" s="1" t="s">
        <v>1295</v>
      </c>
      <c r="I1044" s="1" t="s">
        <v>1273</v>
      </c>
      <c r="J1044" s="59">
        <v>20</v>
      </c>
      <c r="K1044" s="85">
        <f t="array" ref="K1044">IFERROR(INDEX(Grille_Tarifs_Modulable!$B$2:$B$204,MATCH(Tableau1[[#This Row],[Designation]]&amp;Tableau1[[#This Row],[CL]],Grille_Tarifs_Modulable!$C$2:$C$204&amp;Grille_Tarifs_Modulable!$F$2:$F$204,0)),0)</f>
        <v>4260310554785</v>
      </c>
      <c r="L10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4" s="1">
        <v>144</v>
      </c>
      <c r="O1044" s="60">
        <f>Tableau1[[#This Row],[Prix_Unit_HT]]*Tableau1[[#This Row],[Qte_commande]]</f>
        <v>116.64000000000001</v>
      </c>
      <c r="P1044" s="60">
        <f>Tableau1[[#This Row],[Prix_Unit_TTC]]*Tableau1[[#This Row],[Qte_commande]]</f>
        <v>123.0552</v>
      </c>
      <c r="Q1044" s="1">
        <v>41.14</v>
      </c>
      <c r="R10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45" spans="1:18" ht="14.65" customHeight="1" x14ac:dyDescent="0.2">
      <c r="A1045" s="2">
        <v>43340</v>
      </c>
      <c r="B1045" s="1" t="s">
        <v>533</v>
      </c>
      <c r="C1045" s="1" t="s">
        <v>9</v>
      </c>
      <c r="F1045" s="1" t="s">
        <v>1245</v>
      </c>
      <c r="G1045" s="1" t="s">
        <v>11</v>
      </c>
      <c r="H1045" s="1" t="s">
        <v>1221</v>
      </c>
      <c r="I1045" s="1" t="s">
        <v>1272</v>
      </c>
      <c r="J1045" s="59">
        <v>50</v>
      </c>
      <c r="K1045" s="85">
        <f t="array" ref="K1045">IFERROR(INDEX(Grille_Tarifs_Modulable!$B$2:$B$204,MATCH(Tableau1[[#This Row],[Designation]]&amp;Tableau1[[#This Row],[CL]],Grille_Tarifs_Modulable!$C$2:$C$204&amp;Grille_Tarifs_Modulable!$F$2:$F$204,0)),0)</f>
        <v>4260270192645</v>
      </c>
      <c r="L10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4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45" s="1">
        <v>12</v>
      </c>
      <c r="O1045" s="60">
        <f>Tableau1[[#This Row],[Prix_Unit_HT]]*Tableau1[[#This Row],[Qte_commande]]</f>
        <v>302.31007199999999</v>
      </c>
      <c r="P1045" s="60">
        <f>Tableau1[[#This Row],[Prix_Unit_TTC]]*Tableau1[[#This Row],[Qte_commande]]</f>
        <v>362.77208640000003</v>
      </c>
      <c r="Q1045" s="1">
        <v>8.57</v>
      </c>
      <c r="R10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46" spans="1:18" ht="14.65" customHeight="1" x14ac:dyDescent="0.2">
      <c r="A1046" s="2">
        <v>43340</v>
      </c>
      <c r="B1046" s="1" t="s">
        <v>533</v>
      </c>
      <c r="C1046" s="1" t="s">
        <v>9</v>
      </c>
      <c r="F1046" s="1" t="s">
        <v>1245</v>
      </c>
      <c r="G1046" s="1" t="s">
        <v>11</v>
      </c>
      <c r="H1046" s="1" t="s">
        <v>1216</v>
      </c>
      <c r="I1046" s="1" t="s">
        <v>1272</v>
      </c>
      <c r="J1046" s="59">
        <v>100</v>
      </c>
      <c r="K1046" s="85">
        <f t="array" ref="K1046">IFERROR(INDEX(Grille_Tarifs_Modulable!$B$2:$B$204,MATCH(Tableau1[[#This Row],[Designation]]&amp;Tableau1[[#This Row],[CL]],Grille_Tarifs_Modulable!$C$2:$C$204&amp;Grille_Tarifs_Modulable!$F$2:$F$204,0)),0)</f>
        <v>3257150410167</v>
      </c>
      <c r="L10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46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46" s="1">
        <v>12</v>
      </c>
      <c r="O1046" s="60">
        <f>Tableau1[[#This Row],[Prix_Unit_HT]]*Tableau1[[#This Row],[Qte_commande]]</f>
        <v>189.34648799999999</v>
      </c>
      <c r="P1046" s="60">
        <f>Tableau1[[#This Row],[Prix_Unit_TTC]]*Tableau1[[#This Row],[Qte_commande]]</f>
        <v>227.2157856</v>
      </c>
      <c r="Q1046" s="1">
        <v>17.14</v>
      </c>
      <c r="R10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047" spans="1:18" ht="14.65" customHeight="1" x14ac:dyDescent="0.2">
      <c r="A1047" s="2">
        <v>43340</v>
      </c>
      <c r="B1047" s="1" t="s">
        <v>533</v>
      </c>
      <c r="C1047" s="1" t="s">
        <v>9</v>
      </c>
      <c r="F1047" s="1" t="s">
        <v>1245</v>
      </c>
      <c r="G1047" s="1" t="s">
        <v>11</v>
      </c>
      <c r="H1047" s="1" t="s">
        <v>1293</v>
      </c>
      <c r="I1047" s="1" t="s">
        <v>1273</v>
      </c>
      <c r="J1047" s="59">
        <v>20</v>
      </c>
      <c r="K1047" s="85">
        <f t="array" ref="K1047">IFERROR(INDEX(Grille_Tarifs_Modulable!$B$2:$B$204,MATCH(Tableau1[[#This Row],[Designation]]&amp;Tableau1[[#This Row],[CL]],Grille_Tarifs_Modulable!$C$2:$C$204&amp;Grille_Tarifs_Modulable!$F$2:$F$204,0)),0)</f>
        <v>4260310553849</v>
      </c>
      <c r="L10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7" s="1">
        <v>96</v>
      </c>
      <c r="O1047" s="60">
        <f>Tableau1[[#This Row],[Prix_Unit_HT]]*Tableau1[[#This Row],[Qte_commande]]</f>
        <v>77.760000000000005</v>
      </c>
      <c r="P1047" s="60">
        <f>Tableau1[[#This Row],[Prix_Unit_TTC]]*Tableau1[[#This Row],[Qte_commande]]</f>
        <v>82.036799999999999</v>
      </c>
      <c r="Q1047" s="1">
        <v>27.43</v>
      </c>
      <c r="R10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48" spans="1:18" ht="14.65" customHeight="1" x14ac:dyDescent="0.2">
      <c r="A1048" s="2">
        <v>43340</v>
      </c>
      <c r="B1048" s="1" t="s">
        <v>663</v>
      </c>
      <c r="C1048" s="1" t="s">
        <v>576</v>
      </c>
      <c r="F1048" s="1" t="s">
        <v>1162</v>
      </c>
      <c r="G1048" s="1" t="s">
        <v>164</v>
      </c>
      <c r="H1048" s="1" t="s">
        <v>1293</v>
      </c>
      <c r="I1048" s="1" t="s">
        <v>1273</v>
      </c>
      <c r="J1048" s="59">
        <v>20</v>
      </c>
      <c r="K1048" s="85">
        <f t="array" ref="K1048">IFERROR(INDEX(Grille_Tarifs_Modulable!$B$2:$B$204,MATCH(Tableau1[[#This Row],[Designation]]&amp;Tableau1[[#This Row],[CL]],Grille_Tarifs_Modulable!$C$2:$C$204&amp;Grille_Tarifs_Modulable!$F$2:$F$204,0)),0)</f>
        <v>4260310553849</v>
      </c>
      <c r="L10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4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48" s="1">
        <v>48</v>
      </c>
      <c r="O1048" s="60">
        <f>Tableau1[[#This Row],[Prix_Unit_HT]]*Tableau1[[#This Row],[Qte_commande]]</f>
        <v>42.72</v>
      </c>
      <c r="P1048" s="60">
        <f>Tableau1[[#This Row],[Prix_Unit_TTC]]*Tableau1[[#This Row],[Qte_commande]]</f>
        <v>45.069600000000001</v>
      </c>
      <c r="Q1048" s="1">
        <v>13.71</v>
      </c>
      <c r="R10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49" spans="1:18" ht="14.65" customHeight="1" x14ac:dyDescent="0.2">
      <c r="A1049" s="2">
        <v>43340</v>
      </c>
      <c r="B1049" s="1" t="s">
        <v>533</v>
      </c>
      <c r="C1049" s="1" t="s">
        <v>9</v>
      </c>
      <c r="F1049" s="1" t="s">
        <v>1245</v>
      </c>
      <c r="G1049" s="1" t="s">
        <v>11</v>
      </c>
      <c r="H1049" s="1" t="s">
        <v>1288</v>
      </c>
      <c r="I1049" s="1" t="s">
        <v>1273</v>
      </c>
      <c r="J1049" s="59">
        <v>20</v>
      </c>
      <c r="K1049" s="85">
        <f t="array" ref="K1049">IFERROR(INDEX(Grille_Tarifs_Modulable!$B$2:$B$204,MATCH(Tableau1[[#This Row],[Designation]]&amp;Tableau1[[#This Row],[CL]],Grille_Tarifs_Modulable!$C$2:$C$204&amp;Grille_Tarifs_Modulable!$F$2:$F$204,0)),0)</f>
        <v>4260310553818</v>
      </c>
      <c r="L10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9" s="1">
        <v>144</v>
      </c>
      <c r="O1049" s="60">
        <f>Tableau1[[#This Row],[Prix_Unit_HT]]*Tableau1[[#This Row],[Qte_commande]]</f>
        <v>116.64000000000001</v>
      </c>
      <c r="P1049" s="60">
        <f>Tableau1[[#This Row],[Prix_Unit_TTC]]*Tableau1[[#This Row],[Qte_commande]]</f>
        <v>123.0552</v>
      </c>
      <c r="Q1049" s="1">
        <v>41.14</v>
      </c>
      <c r="R10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50" spans="1:18" ht="14.65" customHeight="1" x14ac:dyDescent="0.2">
      <c r="A1050" s="2">
        <v>43343</v>
      </c>
      <c r="B1050" s="1" t="s">
        <v>664</v>
      </c>
      <c r="C1050" s="1" t="s">
        <v>2</v>
      </c>
      <c r="F1050" s="1" t="s">
        <v>1245</v>
      </c>
      <c r="G1050" s="1" t="s">
        <v>4</v>
      </c>
      <c r="H1050" s="7" t="s">
        <v>1287</v>
      </c>
      <c r="I1050" s="7" t="s">
        <v>1272</v>
      </c>
      <c r="J1050" s="59">
        <v>70</v>
      </c>
      <c r="K1050" s="85">
        <f t="array" ref="K1050">IFERROR(INDEX(Grille_Tarifs_Modulable!$B$2:$B$204,MATCH(Tableau1[[#This Row],[Designation]]&amp;Tableau1[[#This Row],[CL]],Grille_Tarifs_Modulable!$C$2:$C$204&amp;Grille_Tarifs_Modulable!$F$2:$F$204,0)),0)</f>
        <v>3257150107012</v>
      </c>
      <c r="L10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5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50" s="1">
        <v>6</v>
      </c>
      <c r="O1050" s="60">
        <f>Tableau1[[#This Row],[Prix_Unit_HT]]*Tableau1[[#This Row],[Qte_commande]]</f>
        <v>178.97186399999998</v>
      </c>
      <c r="P1050" s="60">
        <f>Tableau1[[#This Row],[Prix_Unit_TTC]]*Tableau1[[#This Row],[Qte_commande]]</f>
        <v>214.7662368</v>
      </c>
      <c r="Q1050" s="1">
        <v>6</v>
      </c>
      <c r="R10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51" spans="1:18" ht="14.65" customHeight="1" x14ac:dyDescent="0.2">
      <c r="A1051" s="2">
        <v>43343</v>
      </c>
      <c r="B1051" s="1" t="s">
        <v>664</v>
      </c>
      <c r="C1051" s="1" t="s">
        <v>2</v>
      </c>
      <c r="F1051" s="1" t="s">
        <v>1245</v>
      </c>
      <c r="G1051" s="1" t="s">
        <v>4</v>
      </c>
      <c r="H1051" s="1" t="s">
        <v>1285</v>
      </c>
      <c r="I1051" s="1" t="s">
        <v>1272</v>
      </c>
      <c r="J1051" s="59">
        <v>70</v>
      </c>
      <c r="K1051" s="85">
        <f t="array" ref="K1051">IFERROR(INDEX(Grille_Tarifs_Modulable!$B$2:$B$204,MATCH(Tableau1[[#This Row],[Designation]]&amp;Tableau1[[#This Row],[CL]],Grille_Tarifs_Modulable!$C$2:$C$204&amp;Grille_Tarifs_Modulable!$F$2:$F$204,0)),0)</f>
        <v>3257150673005</v>
      </c>
      <c r="L10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51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51" s="1">
        <v>2</v>
      </c>
      <c r="O1051" s="60">
        <f>Tableau1[[#This Row],[Prix_Unit_HT]]*Tableau1[[#This Row],[Qte_commande]]</f>
        <v>40.317288000000005</v>
      </c>
      <c r="P1051" s="60">
        <f>Tableau1[[#This Row],[Prix_Unit_TTC]]*Tableau1[[#This Row],[Qte_commande]]</f>
        <v>48.380745600000004</v>
      </c>
      <c r="Q1051" s="1">
        <v>2</v>
      </c>
      <c r="R10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052" spans="1:18" ht="14.65" customHeight="1" x14ac:dyDescent="0.2">
      <c r="A1052" s="2">
        <v>43343</v>
      </c>
      <c r="B1052" s="1" t="s">
        <v>664</v>
      </c>
      <c r="C1052" s="1" t="s">
        <v>2</v>
      </c>
      <c r="F1052" s="1" t="s">
        <v>1245</v>
      </c>
      <c r="G1052" s="1" t="s">
        <v>4</v>
      </c>
      <c r="H1052" s="1" t="s">
        <v>1174</v>
      </c>
      <c r="I1052" s="1" t="s">
        <v>1272</v>
      </c>
      <c r="J1052" s="59">
        <v>70</v>
      </c>
      <c r="K1052" s="85">
        <f t="array" ref="K1052">IFERROR(INDEX(Grille_Tarifs_Modulable!$B$2:$B$204,MATCH(Tableau1[[#This Row],[Designation]]&amp;Tableau1[[#This Row],[CL]],Grille_Tarifs_Modulable!$C$2:$C$204&amp;Grille_Tarifs_Modulable!$F$2:$F$204,0)),0)</f>
        <v>4067700013859</v>
      </c>
      <c r="L10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2" s="1">
        <v>6</v>
      </c>
      <c r="O1052" s="60">
        <f>Tableau1[[#This Row],[Prix_Unit_HT]]*Tableau1[[#This Row],[Qte_commande]]</f>
        <v>75.195380999999998</v>
      </c>
      <c r="P1052" s="60">
        <f>Tableau1[[#This Row],[Prix_Unit_TTC]]*Tableau1[[#This Row],[Qte_commande]]</f>
        <v>90.234457199999994</v>
      </c>
      <c r="Q1052" s="1">
        <v>6</v>
      </c>
      <c r="R10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53" spans="1:18" ht="14.65" customHeight="1" x14ac:dyDescent="0.2">
      <c r="A1053" s="2">
        <v>43343</v>
      </c>
      <c r="B1053" s="1" t="s">
        <v>664</v>
      </c>
      <c r="C1053" s="1" t="s">
        <v>2</v>
      </c>
      <c r="F1053" s="1" t="s">
        <v>1245</v>
      </c>
      <c r="G1053" s="1" t="s">
        <v>4</v>
      </c>
      <c r="H1053" s="1" t="s">
        <v>1293</v>
      </c>
      <c r="I1053" s="1" t="s">
        <v>1273</v>
      </c>
      <c r="J1053" s="59">
        <v>20</v>
      </c>
      <c r="K1053" s="85">
        <f t="array" ref="K1053">IFERROR(INDEX(Grille_Tarifs_Modulable!$B$2:$B$204,MATCH(Tableau1[[#This Row],[Designation]]&amp;Tableau1[[#This Row],[CL]],Grille_Tarifs_Modulable!$C$2:$C$204&amp;Grille_Tarifs_Modulable!$F$2:$F$204,0)),0)</f>
        <v>4260310553849</v>
      </c>
      <c r="L10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3" s="1">
        <v>168</v>
      </c>
      <c r="O1053" s="60">
        <f>Tableau1[[#This Row],[Prix_Unit_HT]]*Tableau1[[#This Row],[Qte_commande]]</f>
        <v>136.08000000000001</v>
      </c>
      <c r="P1053" s="60">
        <f>Tableau1[[#This Row],[Prix_Unit_TTC]]*Tableau1[[#This Row],[Qte_commande]]</f>
        <v>143.56440000000001</v>
      </c>
      <c r="Q1053" s="1">
        <v>48</v>
      </c>
      <c r="R10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054" spans="1:18" ht="14.65" customHeight="1" x14ac:dyDescent="0.2">
      <c r="A1054" s="2">
        <v>43348</v>
      </c>
      <c r="B1054" s="1" t="s">
        <v>650</v>
      </c>
      <c r="C1054" s="1" t="s">
        <v>64</v>
      </c>
      <c r="F1054" s="1" t="s">
        <v>1245</v>
      </c>
      <c r="G1054" s="1" t="s">
        <v>66</v>
      </c>
      <c r="H1054" s="7" t="s">
        <v>1294</v>
      </c>
      <c r="I1054" s="7" t="s">
        <v>1273</v>
      </c>
      <c r="J1054" s="59">
        <v>20</v>
      </c>
      <c r="K1054" s="85">
        <f t="array" ref="K1054">IFERROR(INDEX(Grille_Tarifs_Modulable!$B$2:$B$204,MATCH(Tableau1[[#This Row],[Designation]]&amp;Tableau1[[#This Row],[CL]],Grille_Tarifs_Modulable!$C$2:$C$204&amp;Grille_Tarifs_Modulable!$F$2:$F$204,0)),0)</f>
        <v>4260310553863</v>
      </c>
      <c r="L10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4" s="1">
        <v>72</v>
      </c>
      <c r="O1054" s="60">
        <f>Tableau1[[#This Row],[Prix_Unit_HT]]*Tableau1[[#This Row],[Qte_commande]]</f>
        <v>58.320000000000007</v>
      </c>
      <c r="P1054" s="60">
        <f>Tableau1[[#This Row],[Prix_Unit_TTC]]*Tableau1[[#This Row],[Qte_commande]]</f>
        <v>61.5276</v>
      </c>
      <c r="Q1054" s="1">
        <v>20.57</v>
      </c>
      <c r="R10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055" spans="1:18" ht="14.65" customHeight="1" x14ac:dyDescent="0.2">
      <c r="A1055" s="2">
        <v>43348</v>
      </c>
      <c r="B1055" s="1" t="s">
        <v>650</v>
      </c>
      <c r="C1055" s="1" t="s">
        <v>64</v>
      </c>
      <c r="F1055" s="1" t="s">
        <v>1245</v>
      </c>
      <c r="G1055" s="1" t="s">
        <v>66</v>
      </c>
      <c r="H1055" s="1" t="s">
        <v>1289</v>
      </c>
      <c r="I1055" s="1" t="s">
        <v>1273</v>
      </c>
      <c r="J1055" s="59">
        <v>20</v>
      </c>
      <c r="K1055" s="85">
        <f t="array" ref="K1055">IFERROR(INDEX(Grille_Tarifs_Modulable!$B$2:$B$204,MATCH(Tableau1[[#This Row],[Designation]]&amp;Tableau1[[#This Row],[CL]],Grille_Tarifs_Modulable!$C$2:$C$204&amp;Grille_Tarifs_Modulable!$F$2:$F$204,0)),0)</f>
        <v>4260310553832</v>
      </c>
      <c r="L10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5" s="1">
        <v>240</v>
      </c>
      <c r="O1055" s="60">
        <f>Tableau1[[#This Row],[Prix_Unit_HT]]*Tableau1[[#This Row],[Qte_commande]]</f>
        <v>194.4</v>
      </c>
      <c r="P1055" s="60">
        <f>Tableau1[[#This Row],[Prix_Unit_TTC]]*Tableau1[[#This Row],[Qte_commande]]</f>
        <v>205.09200000000001</v>
      </c>
      <c r="Q1055" s="1">
        <v>68.569999999999993</v>
      </c>
      <c r="R10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56" spans="1:18" ht="14.65" customHeight="1" x14ac:dyDescent="0.2">
      <c r="A1056" s="2">
        <v>43348</v>
      </c>
      <c r="B1056" s="1" t="s">
        <v>690</v>
      </c>
      <c r="C1056" s="1" t="s">
        <v>225</v>
      </c>
      <c r="F1056" s="1" t="s">
        <v>1245</v>
      </c>
      <c r="G1056" s="1" t="s">
        <v>227</v>
      </c>
      <c r="H1056" s="1" t="s">
        <v>1174</v>
      </c>
      <c r="I1056" s="1" t="s">
        <v>1272</v>
      </c>
      <c r="J1056" s="59">
        <v>70</v>
      </c>
      <c r="K1056" s="85">
        <f t="array" ref="K1056">IFERROR(INDEX(Grille_Tarifs_Modulable!$B$2:$B$204,MATCH(Tableau1[[#This Row],[Designation]]&amp;Tableau1[[#This Row],[CL]],Grille_Tarifs_Modulable!$C$2:$C$204&amp;Grille_Tarifs_Modulable!$F$2:$F$204,0)),0)</f>
        <v>4067700013859</v>
      </c>
      <c r="L10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6" s="1">
        <v>150</v>
      </c>
      <c r="O1056" s="60">
        <f>Tableau1[[#This Row],[Prix_Unit_HT]]*Tableau1[[#This Row],[Qte_commande]]</f>
        <v>1879.8845249999997</v>
      </c>
      <c r="P1056" s="60">
        <f>Tableau1[[#This Row],[Prix_Unit_TTC]]*Tableau1[[#This Row],[Qte_commande]]</f>
        <v>2255.8614299999999</v>
      </c>
      <c r="Q1056" s="1">
        <v>150</v>
      </c>
      <c r="R10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057" spans="1:18" ht="14.65" customHeight="1" x14ac:dyDescent="0.2">
      <c r="A1057" s="2">
        <v>43348</v>
      </c>
      <c r="B1057" s="1" t="s">
        <v>650</v>
      </c>
      <c r="C1057" s="1" t="s">
        <v>64</v>
      </c>
      <c r="F1057" s="1" t="s">
        <v>1245</v>
      </c>
      <c r="G1057" s="1" t="s">
        <v>66</v>
      </c>
      <c r="H1057" s="1" t="s">
        <v>1174</v>
      </c>
      <c r="I1057" s="1" t="s">
        <v>1272</v>
      </c>
      <c r="J1057" s="59">
        <v>70</v>
      </c>
      <c r="K1057" s="85">
        <f t="array" ref="K1057">IFERROR(INDEX(Grille_Tarifs_Modulable!$B$2:$B$204,MATCH(Tableau1[[#This Row],[Designation]]&amp;Tableau1[[#This Row],[CL]],Grille_Tarifs_Modulable!$C$2:$C$204&amp;Grille_Tarifs_Modulable!$F$2:$F$204,0)),0)</f>
        <v>4067700013859</v>
      </c>
      <c r="L10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7" s="1">
        <v>240</v>
      </c>
      <c r="O1057" s="60">
        <f>Tableau1[[#This Row],[Prix_Unit_HT]]*Tableau1[[#This Row],[Qte_commande]]</f>
        <v>3007.8152399999994</v>
      </c>
      <c r="P1057" s="60">
        <f>Tableau1[[#This Row],[Prix_Unit_TTC]]*Tableau1[[#This Row],[Qte_commande]]</f>
        <v>3609.3782879999994</v>
      </c>
      <c r="Q1057" s="1">
        <v>240</v>
      </c>
      <c r="R10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058" spans="1:18" ht="14.65" customHeight="1" x14ac:dyDescent="0.2">
      <c r="A1058" s="2">
        <v>43348</v>
      </c>
      <c r="B1058" s="1" t="s">
        <v>650</v>
      </c>
      <c r="C1058" s="1" t="s">
        <v>64</v>
      </c>
      <c r="F1058" s="1" t="s">
        <v>1245</v>
      </c>
      <c r="G1058" s="1" t="s">
        <v>66</v>
      </c>
      <c r="H1058" s="1" t="s">
        <v>1215</v>
      </c>
      <c r="I1058" s="1" t="s">
        <v>1272</v>
      </c>
      <c r="J1058" s="59">
        <v>70</v>
      </c>
      <c r="K1058" s="85">
        <f t="array" ref="K1058">IFERROR(INDEX(Grille_Tarifs_Modulable!$B$2:$B$204,MATCH(Tableau1[[#This Row],[Designation]]&amp;Tableau1[[#This Row],[CL]],Grille_Tarifs_Modulable!$C$2:$C$204&amp;Grille_Tarifs_Modulable!$F$2:$F$204,0)),0)</f>
        <v>8500000917008</v>
      </c>
      <c r="L10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058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058" s="1">
        <v>12</v>
      </c>
      <c r="O1058" s="60">
        <f>Tableau1[[#This Row],[Prix_Unit_HT]]*Tableau1[[#This Row],[Qte_commande]]</f>
        <v>132.33854160000001</v>
      </c>
      <c r="P1058" s="60">
        <f>Tableau1[[#This Row],[Prix_Unit_TTC]]*Tableau1[[#This Row],[Qte_commande]]</f>
        <v>158.80624992000003</v>
      </c>
      <c r="Q1058" s="1">
        <v>12</v>
      </c>
      <c r="R10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59" spans="1:18" ht="14.65" customHeight="1" x14ac:dyDescent="0.2">
      <c r="A1059" s="2">
        <v>43348</v>
      </c>
      <c r="B1059" s="1" t="s">
        <v>650</v>
      </c>
      <c r="C1059" s="1" t="s">
        <v>64</v>
      </c>
      <c r="F1059" s="1" t="s">
        <v>1245</v>
      </c>
      <c r="G1059" s="1" t="s">
        <v>66</v>
      </c>
      <c r="H1059" s="1" t="s">
        <v>1293</v>
      </c>
      <c r="I1059" s="1" t="s">
        <v>1273</v>
      </c>
      <c r="J1059" s="59">
        <v>20</v>
      </c>
      <c r="K1059" s="85">
        <f t="array" ref="K1059">IFERROR(INDEX(Grille_Tarifs_Modulable!$B$2:$B$204,MATCH(Tableau1[[#This Row],[Designation]]&amp;Tableau1[[#This Row],[CL]],Grille_Tarifs_Modulable!$C$2:$C$204&amp;Grille_Tarifs_Modulable!$F$2:$F$204,0)),0)</f>
        <v>4260310553849</v>
      </c>
      <c r="L10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9" s="1">
        <v>48</v>
      </c>
      <c r="O1059" s="60">
        <f>Tableau1[[#This Row],[Prix_Unit_HT]]*Tableau1[[#This Row],[Qte_commande]]</f>
        <v>38.880000000000003</v>
      </c>
      <c r="P1059" s="60">
        <f>Tableau1[[#This Row],[Prix_Unit_TTC]]*Tableau1[[#This Row],[Qte_commande]]</f>
        <v>41.0184</v>
      </c>
      <c r="Q1059" s="1">
        <v>13.71</v>
      </c>
      <c r="R10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60" spans="1:18" ht="14.65" customHeight="1" x14ac:dyDescent="0.2">
      <c r="A1060" s="2">
        <v>43348</v>
      </c>
      <c r="B1060" s="1" t="s">
        <v>650</v>
      </c>
      <c r="C1060" s="1" t="s">
        <v>64</v>
      </c>
      <c r="F1060" s="1" t="s">
        <v>1245</v>
      </c>
      <c r="G1060" s="1" t="s">
        <v>66</v>
      </c>
      <c r="H1060" s="1" t="s">
        <v>1288</v>
      </c>
      <c r="I1060" s="1" t="s">
        <v>1273</v>
      </c>
      <c r="J1060" s="59">
        <v>20</v>
      </c>
      <c r="K1060" s="85">
        <f t="array" ref="K1060">IFERROR(INDEX(Grille_Tarifs_Modulable!$B$2:$B$204,MATCH(Tableau1[[#This Row],[Designation]]&amp;Tableau1[[#This Row],[CL]],Grille_Tarifs_Modulable!$C$2:$C$204&amp;Grille_Tarifs_Modulable!$F$2:$F$204,0)),0)</f>
        <v>4260310553818</v>
      </c>
      <c r="L10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60" s="1">
        <v>240</v>
      </c>
      <c r="O1060" s="60">
        <f>Tableau1[[#This Row],[Prix_Unit_HT]]*Tableau1[[#This Row],[Qte_commande]]</f>
        <v>194.4</v>
      </c>
      <c r="P1060" s="60">
        <f>Tableau1[[#This Row],[Prix_Unit_TTC]]*Tableau1[[#This Row],[Qte_commande]]</f>
        <v>205.09200000000001</v>
      </c>
      <c r="Q1060" s="1">
        <v>68.569999999999993</v>
      </c>
      <c r="R10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061" spans="1:18" ht="14.65" customHeight="1" x14ac:dyDescent="0.2">
      <c r="A1061" s="2">
        <v>43353</v>
      </c>
      <c r="B1061" s="1" t="s">
        <v>413</v>
      </c>
      <c r="C1061" s="1" t="s">
        <v>6</v>
      </c>
      <c r="F1061" s="1" t="s">
        <v>1245</v>
      </c>
      <c r="G1061" s="1" t="s">
        <v>8</v>
      </c>
      <c r="H1061" s="1" t="s">
        <v>1174</v>
      </c>
      <c r="I1061" s="1" t="s">
        <v>1272</v>
      </c>
      <c r="J1061" s="59">
        <v>100</v>
      </c>
      <c r="K1061" s="85">
        <f t="array" ref="K1061">IFERROR(INDEX(Grille_Tarifs_Modulable!$B$2:$B$204,MATCH(Tableau1[[#This Row],[Designation]]&amp;Tableau1[[#This Row],[CL]],Grille_Tarifs_Modulable!$C$2:$C$204&amp;Grille_Tarifs_Modulable!$F$2:$F$204,0)),0)</f>
        <v>4067700013842</v>
      </c>
      <c r="L10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1" s="1">
        <v>120</v>
      </c>
      <c r="O1061" s="60">
        <f>Tableau1[[#This Row],[Prix_Unit_HT]]*Tableau1[[#This Row],[Qte_commande]]</f>
        <v>2052.0965999999999</v>
      </c>
      <c r="P1061" s="60">
        <f>Tableau1[[#This Row],[Prix_Unit_TTC]]*Tableau1[[#This Row],[Qte_commande]]</f>
        <v>2462.5159199999998</v>
      </c>
      <c r="Q1061" s="1">
        <v>171.43</v>
      </c>
      <c r="R10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062" spans="1:18" ht="14.65" customHeight="1" x14ac:dyDescent="0.2">
      <c r="A1062" s="2">
        <v>43353</v>
      </c>
      <c r="B1062" s="1" t="s">
        <v>414</v>
      </c>
      <c r="C1062" s="1" t="s">
        <v>18</v>
      </c>
      <c r="F1062" s="1" t="s">
        <v>1245</v>
      </c>
      <c r="G1062" s="1" t="s">
        <v>20</v>
      </c>
      <c r="H1062" s="1" t="s">
        <v>1174</v>
      </c>
      <c r="I1062" s="1" t="s">
        <v>1272</v>
      </c>
      <c r="J1062" s="59">
        <v>100</v>
      </c>
      <c r="K1062" s="85">
        <f t="array" ref="K1062">IFERROR(INDEX(Grille_Tarifs_Modulable!$B$2:$B$204,MATCH(Tableau1[[#This Row],[Designation]]&amp;Tableau1[[#This Row],[CL]],Grille_Tarifs_Modulable!$C$2:$C$204&amp;Grille_Tarifs_Modulable!$F$2:$F$204,0)),0)</f>
        <v>4067700013842</v>
      </c>
      <c r="L10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2" s="1">
        <v>60</v>
      </c>
      <c r="O1062" s="60">
        <f>Tableau1[[#This Row],[Prix_Unit_HT]]*Tableau1[[#This Row],[Qte_commande]]</f>
        <v>1026.0482999999999</v>
      </c>
      <c r="P1062" s="60">
        <f>Tableau1[[#This Row],[Prix_Unit_TTC]]*Tableau1[[#This Row],[Qte_commande]]</f>
        <v>1231.2579599999999</v>
      </c>
      <c r="Q1062" s="1">
        <v>85.71</v>
      </c>
      <c r="R10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063" spans="1:18" ht="14.65" customHeight="1" x14ac:dyDescent="0.2">
      <c r="A1063" s="2">
        <v>43353</v>
      </c>
      <c r="B1063" s="1" t="s">
        <v>413</v>
      </c>
      <c r="C1063" s="1" t="s">
        <v>6</v>
      </c>
      <c r="F1063" s="1" t="s">
        <v>1245</v>
      </c>
      <c r="G1063" s="1" t="s">
        <v>8</v>
      </c>
      <c r="H1063" s="7" t="s">
        <v>1188</v>
      </c>
      <c r="I1063" s="1" t="s">
        <v>1272</v>
      </c>
      <c r="J1063" s="59">
        <v>70</v>
      </c>
      <c r="K1063" s="85">
        <f t="array" ref="K1063">IFERROR(INDEX(Grille_Tarifs_Modulable!$B$2:$B$204,MATCH(Tableau1[[#This Row],[Designation]]&amp;Tableau1[[#This Row],[CL]],Grille_Tarifs_Modulable!$C$2:$C$204&amp;Grille_Tarifs_Modulable!$F$2:$F$204,0)),0)</f>
        <v>3257150100228</v>
      </c>
      <c r="L10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3" s="1">
        <v>6</v>
      </c>
      <c r="O1063" s="60">
        <f>Tableau1[[#This Row],[Prix_Unit_HT]]*Tableau1[[#This Row],[Qte_commande]]</f>
        <v>119.99186399999999</v>
      </c>
      <c r="P1063" s="60">
        <f>Tableau1[[#This Row],[Prix_Unit_TTC]]*Tableau1[[#This Row],[Qte_commande]]</f>
        <v>143.99023679999999</v>
      </c>
      <c r="Q1063" s="1">
        <v>6</v>
      </c>
      <c r="R10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4" spans="1:18" ht="14.65" customHeight="1" x14ac:dyDescent="0.2">
      <c r="A1064" s="2">
        <v>43353</v>
      </c>
      <c r="B1064" s="1" t="s">
        <v>414</v>
      </c>
      <c r="C1064" s="1" t="s">
        <v>18</v>
      </c>
      <c r="F1064" s="1" t="s">
        <v>1245</v>
      </c>
      <c r="G1064" s="1" t="s">
        <v>20</v>
      </c>
      <c r="H1064" s="7" t="s">
        <v>1188</v>
      </c>
      <c r="I1064" s="1" t="s">
        <v>1272</v>
      </c>
      <c r="J1064" s="59">
        <v>70</v>
      </c>
      <c r="K1064" s="85">
        <f t="array" ref="K1064">IFERROR(INDEX(Grille_Tarifs_Modulable!$B$2:$B$204,MATCH(Tableau1[[#This Row],[Designation]]&amp;Tableau1[[#This Row],[CL]],Grille_Tarifs_Modulable!$C$2:$C$204&amp;Grille_Tarifs_Modulable!$F$2:$F$204,0)),0)</f>
        <v>3257150100228</v>
      </c>
      <c r="L10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4" s="1">
        <v>6</v>
      </c>
      <c r="O1064" s="60">
        <f>Tableau1[[#This Row],[Prix_Unit_HT]]*Tableau1[[#This Row],[Qte_commande]]</f>
        <v>119.99186399999999</v>
      </c>
      <c r="P1064" s="60">
        <f>Tableau1[[#This Row],[Prix_Unit_TTC]]*Tableau1[[#This Row],[Qte_commande]]</f>
        <v>143.99023679999999</v>
      </c>
      <c r="Q1064" s="1">
        <v>6</v>
      </c>
      <c r="R10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5" spans="1:18" ht="14.65" customHeight="1" x14ac:dyDescent="0.2">
      <c r="A1065" s="2">
        <v>43353</v>
      </c>
      <c r="B1065" s="1" t="s">
        <v>413</v>
      </c>
      <c r="C1065" s="1" t="s">
        <v>6</v>
      </c>
      <c r="F1065" s="1" t="s">
        <v>1245</v>
      </c>
      <c r="G1065" s="1" t="s">
        <v>8</v>
      </c>
      <c r="H1065" s="1" t="s">
        <v>1187</v>
      </c>
      <c r="I1065" s="1" t="s">
        <v>1272</v>
      </c>
      <c r="J1065" s="59">
        <v>70</v>
      </c>
      <c r="K1065" s="85">
        <f t="array" ref="K1065">IFERROR(INDEX(Grille_Tarifs_Modulable!$B$2:$B$204,MATCH(Tableau1[[#This Row],[Designation]]&amp;Tableau1[[#This Row],[CL]],Grille_Tarifs_Modulable!$C$2:$C$204&amp;Grille_Tarifs_Modulable!$F$2:$F$204,0)),0)</f>
        <v>3257150102017</v>
      </c>
      <c r="L10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65" s="1">
        <v>6</v>
      </c>
      <c r="O1065" s="60">
        <f>Tableau1[[#This Row],[Prix_Unit_HT]]*Tableau1[[#This Row],[Qte_commande]]</f>
        <v>88.165931999999998</v>
      </c>
      <c r="P1065" s="60">
        <f>Tableau1[[#This Row],[Prix_Unit_TTC]]*Tableau1[[#This Row],[Qte_commande]]</f>
        <v>105.7991184</v>
      </c>
      <c r="Q1065" s="1">
        <v>6</v>
      </c>
      <c r="R10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6" spans="1:18" ht="14.65" customHeight="1" x14ac:dyDescent="0.2">
      <c r="A1066" s="2">
        <v>43353</v>
      </c>
      <c r="B1066" s="1" t="s">
        <v>414</v>
      </c>
      <c r="C1066" s="1" t="s">
        <v>18</v>
      </c>
      <c r="F1066" s="1" t="s">
        <v>1245</v>
      </c>
      <c r="G1066" s="1" t="s">
        <v>20</v>
      </c>
      <c r="H1066" s="1" t="s">
        <v>1187</v>
      </c>
      <c r="I1066" s="1" t="s">
        <v>1272</v>
      </c>
      <c r="J1066" s="59">
        <v>70</v>
      </c>
      <c r="K1066" s="85">
        <f t="array" ref="K1066">IFERROR(INDEX(Grille_Tarifs_Modulable!$B$2:$B$204,MATCH(Tableau1[[#This Row],[Designation]]&amp;Tableau1[[#This Row],[CL]],Grille_Tarifs_Modulable!$C$2:$C$204&amp;Grille_Tarifs_Modulable!$F$2:$F$204,0)),0)</f>
        <v>3257150102017</v>
      </c>
      <c r="L10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066" s="1">
        <v>6</v>
      </c>
      <c r="O1066" s="60">
        <f>Tableau1[[#This Row],[Prix_Unit_HT]]*Tableau1[[#This Row],[Qte_commande]]</f>
        <v>88.165931999999998</v>
      </c>
      <c r="P1066" s="60">
        <f>Tableau1[[#This Row],[Prix_Unit_TTC]]*Tableau1[[#This Row],[Qte_commande]]</f>
        <v>105.7991184</v>
      </c>
      <c r="Q1066" s="1">
        <v>6</v>
      </c>
      <c r="R10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67" spans="1:18" ht="14.65" customHeight="1" x14ac:dyDescent="0.2">
      <c r="A1067" s="2">
        <v>43353</v>
      </c>
      <c r="B1067" s="1" t="s">
        <v>413</v>
      </c>
      <c r="C1067" s="1" t="s">
        <v>6</v>
      </c>
      <c r="F1067" s="1" t="s">
        <v>1245</v>
      </c>
      <c r="G1067" s="1" t="s">
        <v>8</v>
      </c>
      <c r="H1067" s="1" t="s">
        <v>1221</v>
      </c>
      <c r="I1067" s="1" t="s">
        <v>1272</v>
      </c>
      <c r="J1067" s="59">
        <v>50</v>
      </c>
      <c r="K1067" s="85">
        <f t="array" ref="K1067">IFERROR(INDEX(Grille_Tarifs_Modulable!$B$2:$B$204,MATCH(Tableau1[[#This Row],[Designation]]&amp;Tableau1[[#This Row],[CL]],Grille_Tarifs_Modulable!$C$2:$C$204&amp;Grille_Tarifs_Modulable!$F$2:$F$204,0)),0)</f>
        <v>4260270192645</v>
      </c>
      <c r="L10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7" s="1">
        <v>6</v>
      </c>
      <c r="O1067" s="60">
        <f>Tableau1[[#This Row],[Prix_Unit_HT]]*Tableau1[[#This Row],[Qte_commande]]</f>
        <v>151.155036</v>
      </c>
      <c r="P1067" s="60">
        <f>Tableau1[[#This Row],[Prix_Unit_TTC]]*Tableau1[[#This Row],[Qte_commande]]</f>
        <v>181.38604320000002</v>
      </c>
      <c r="Q1067" s="1">
        <v>4.29</v>
      </c>
      <c r="R10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68" spans="1:18" ht="14.65" customHeight="1" x14ac:dyDescent="0.2">
      <c r="A1068" s="2">
        <v>43353</v>
      </c>
      <c r="B1068" s="1" t="s">
        <v>414</v>
      </c>
      <c r="C1068" s="1" t="s">
        <v>18</v>
      </c>
      <c r="F1068" s="1" t="s">
        <v>1245</v>
      </c>
      <c r="G1068" s="1" t="s">
        <v>20</v>
      </c>
      <c r="H1068" s="1" t="s">
        <v>1221</v>
      </c>
      <c r="I1068" s="1" t="s">
        <v>1272</v>
      </c>
      <c r="J1068" s="59">
        <v>50</v>
      </c>
      <c r="K1068" s="85">
        <f t="array" ref="K1068">IFERROR(INDEX(Grille_Tarifs_Modulable!$B$2:$B$204,MATCH(Tableau1[[#This Row],[Designation]]&amp;Tableau1[[#This Row],[CL]],Grille_Tarifs_Modulable!$C$2:$C$204&amp;Grille_Tarifs_Modulable!$F$2:$F$204,0)),0)</f>
        <v>4260270192645</v>
      </c>
      <c r="L10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8" s="1">
        <v>6</v>
      </c>
      <c r="O1068" s="60">
        <f>Tableau1[[#This Row],[Prix_Unit_HT]]*Tableau1[[#This Row],[Qte_commande]]</f>
        <v>151.155036</v>
      </c>
      <c r="P1068" s="60">
        <f>Tableau1[[#This Row],[Prix_Unit_TTC]]*Tableau1[[#This Row],[Qte_commande]]</f>
        <v>181.38604320000002</v>
      </c>
      <c r="Q1068" s="1">
        <v>4.29</v>
      </c>
      <c r="R10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069" spans="1:18" ht="14.65" customHeight="1" x14ac:dyDescent="0.2">
      <c r="A1069" s="2">
        <v>43353</v>
      </c>
      <c r="B1069" s="1" t="s">
        <v>413</v>
      </c>
      <c r="C1069" s="1" t="s">
        <v>6</v>
      </c>
      <c r="F1069" s="1" t="s">
        <v>1245</v>
      </c>
      <c r="G1069" s="1" t="s">
        <v>8</v>
      </c>
      <c r="H1069" s="1" t="s">
        <v>1216</v>
      </c>
      <c r="I1069" s="1" t="s">
        <v>1272</v>
      </c>
      <c r="J1069" s="59">
        <v>100</v>
      </c>
      <c r="K1069" s="85">
        <f t="array" ref="K1069">IFERROR(INDEX(Grille_Tarifs_Modulable!$B$2:$B$204,MATCH(Tableau1[[#This Row],[Designation]]&amp;Tableau1[[#This Row],[CL]],Grille_Tarifs_Modulable!$C$2:$C$204&amp;Grille_Tarifs_Modulable!$F$2:$F$204,0)),0)</f>
        <v>3257150410167</v>
      </c>
      <c r="L10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69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69" s="1">
        <v>60</v>
      </c>
      <c r="O1069" s="60">
        <f>Tableau1[[#This Row],[Prix_Unit_HT]]*Tableau1[[#This Row],[Qte_commande]]</f>
        <v>946.73244</v>
      </c>
      <c r="P1069" s="60">
        <f>Tableau1[[#This Row],[Prix_Unit_TTC]]*Tableau1[[#This Row],[Qte_commande]]</f>
        <v>1136.0789280000001</v>
      </c>
      <c r="Q1069" s="1">
        <v>85.71</v>
      </c>
      <c r="R10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070" spans="1:18" ht="14.65" customHeight="1" x14ac:dyDescent="0.2">
      <c r="A1070" s="2">
        <v>43353</v>
      </c>
      <c r="B1070" s="1" t="s">
        <v>414</v>
      </c>
      <c r="C1070" s="1" t="s">
        <v>18</v>
      </c>
      <c r="F1070" s="1" t="s">
        <v>1245</v>
      </c>
      <c r="G1070" s="1" t="s">
        <v>20</v>
      </c>
      <c r="H1070" s="1" t="s">
        <v>1216</v>
      </c>
      <c r="I1070" s="1" t="s">
        <v>1272</v>
      </c>
      <c r="J1070" s="59">
        <v>100</v>
      </c>
      <c r="K1070" s="85">
        <f t="array" ref="K1070">IFERROR(INDEX(Grille_Tarifs_Modulable!$B$2:$B$204,MATCH(Tableau1[[#This Row],[Designation]]&amp;Tableau1[[#This Row],[CL]],Grille_Tarifs_Modulable!$C$2:$C$204&amp;Grille_Tarifs_Modulable!$F$2:$F$204,0)),0)</f>
        <v>3257150410167</v>
      </c>
      <c r="L10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7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70" s="1">
        <v>120</v>
      </c>
      <c r="O1070" s="60">
        <f>Tableau1[[#This Row],[Prix_Unit_HT]]*Tableau1[[#This Row],[Qte_commande]]</f>
        <v>1893.46488</v>
      </c>
      <c r="P1070" s="60">
        <f>Tableau1[[#This Row],[Prix_Unit_TTC]]*Tableau1[[#This Row],[Qte_commande]]</f>
        <v>2272.1578560000003</v>
      </c>
      <c r="Q1070" s="1">
        <v>171.43</v>
      </c>
      <c r="R10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071" spans="1:18" ht="14.65" customHeight="1" x14ac:dyDescent="0.2">
      <c r="A1071" s="2">
        <v>43354</v>
      </c>
      <c r="B1071" s="1" t="s">
        <v>479</v>
      </c>
      <c r="C1071" s="1" t="s">
        <v>410</v>
      </c>
      <c r="F1071" s="1" t="s">
        <v>1245</v>
      </c>
      <c r="G1071" s="1" t="s">
        <v>480</v>
      </c>
      <c r="H1071" s="7" t="s">
        <v>1287</v>
      </c>
      <c r="I1071" s="7" t="s">
        <v>1272</v>
      </c>
      <c r="J1071" s="59">
        <v>70</v>
      </c>
      <c r="K1071" s="85">
        <f t="array" ref="K1071">IFERROR(INDEX(Grille_Tarifs_Modulable!$B$2:$B$204,MATCH(Tableau1[[#This Row],[Designation]]&amp;Tableau1[[#This Row],[CL]],Grille_Tarifs_Modulable!$C$2:$C$204&amp;Grille_Tarifs_Modulable!$F$2:$F$204,0)),0)</f>
        <v>3257150107012</v>
      </c>
      <c r="L10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7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71" s="1">
        <v>12</v>
      </c>
      <c r="O1071" s="60">
        <f>Tableau1[[#This Row],[Prix_Unit_HT]]*Tableau1[[#This Row],[Qte_commande]]</f>
        <v>357.94372799999996</v>
      </c>
      <c r="P1071" s="60">
        <f>Tableau1[[#This Row],[Prix_Unit_TTC]]*Tableau1[[#This Row],[Qte_commande]]</f>
        <v>429.5324736</v>
      </c>
      <c r="Q1071" s="1">
        <v>12</v>
      </c>
      <c r="R10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72" spans="1:18" ht="14.65" customHeight="1" x14ac:dyDescent="0.2">
      <c r="A1072" s="2">
        <v>43354</v>
      </c>
      <c r="B1072" s="1" t="s">
        <v>479</v>
      </c>
      <c r="C1072" s="1" t="s">
        <v>410</v>
      </c>
      <c r="F1072" s="1" t="s">
        <v>1245</v>
      </c>
      <c r="G1072" s="1" t="s">
        <v>480</v>
      </c>
      <c r="H1072" s="1" t="s">
        <v>1174</v>
      </c>
      <c r="I1072" s="1" t="s">
        <v>1272</v>
      </c>
      <c r="J1072" s="59">
        <v>175</v>
      </c>
      <c r="K1072" s="85">
        <f t="array" ref="K1072">IFERROR(INDEX(Grille_Tarifs_Modulable!$B$2:$B$204,MATCH(Tableau1[[#This Row],[Designation]]&amp;Tableau1[[#This Row],[CL]],Grille_Tarifs_Modulable!$C$2:$C$204&amp;Grille_Tarifs_Modulable!$F$2:$F$204,0)),0)</f>
        <v>4067700013835</v>
      </c>
      <c r="L10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7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72" s="1">
        <v>18</v>
      </c>
      <c r="O1072" s="60">
        <f>Tableau1[[#This Row],[Prix_Unit_HT]]*Tableau1[[#This Row],[Qte_commande]]</f>
        <v>520.49535750000007</v>
      </c>
      <c r="P1072" s="60">
        <f>Tableau1[[#This Row],[Prix_Unit_TTC]]*Tableau1[[#This Row],[Qte_commande]]</f>
        <v>624.59442899999999</v>
      </c>
      <c r="Q1072" s="1">
        <v>45</v>
      </c>
      <c r="R10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45</v>
      </c>
    </row>
    <row r="1073" spans="1:18" ht="14.65" customHeight="1" x14ac:dyDescent="0.2">
      <c r="A1073" s="2">
        <v>43354</v>
      </c>
      <c r="B1073" s="1" t="s">
        <v>479</v>
      </c>
      <c r="C1073" s="1" t="s">
        <v>410</v>
      </c>
      <c r="F1073" s="1" t="s">
        <v>1162</v>
      </c>
      <c r="G1073" s="1" t="s">
        <v>480</v>
      </c>
      <c r="H1073" s="1" t="s">
        <v>1186</v>
      </c>
      <c r="I1073" s="1" t="s">
        <v>1272</v>
      </c>
      <c r="J1073" s="59">
        <v>70</v>
      </c>
      <c r="K1073" s="85">
        <f t="array" ref="K1073">IFERROR(INDEX(Grille_Tarifs_Modulable!$B$2:$B$204,MATCH(Tableau1[[#This Row],[Designation]]&amp;Tableau1[[#This Row],[CL]],Grille_Tarifs_Modulable!$C$2:$C$204&amp;Grille_Tarifs_Modulable!$F$2:$F$204,0)),0)</f>
        <v>3257150101904</v>
      </c>
      <c r="L10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0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073" s="1">
        <v>12</v>
      </c>
      <c r="O1073" s="60">
        <f>Tableau1[[#This Row],[Prix_Unit_HT]]*Tableau1[[#This Row],[Qte_commande]]</f>
        <v>222.07779600000003</v>
      </c>
      <c r="P1073" s="60">
        <f>Tableau1[[#This Row],[Prix_Unit_TTC]]*Tableau1[[#This Row],[Qte_commande]]</f>
        <v>266.4933552</v>
      </c>
      <c r="Q1073" s="1">
        <v>12</v>
      </c>
      <c r="R10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74" spans="1:18" ht="14.65" customHeight="1" x14ac:dyDescent="0.2">
      <c r="A1074" s="2">
        <v>43354</v>
      </c>
      <c r="B1074" s="1" t="s">
        <v>479</v>
      </c>
      <c r="C1074" s="1" t="s">
        <v>410</v>
      </c>
      <c r="F1074" s="1" t="s">
        <v>1162</v>
      </c>
      <c r="G1074" s="1" t="s">
        <v>480</v>
      </c>
      <c r="H1074" s="1" t="s">
        <v>1187</v>
      </c>
      <c r="I1074" s="1" t="s">
        <v>1272</v>
      </c>
      <c r="J1074" s="59">
        <v>70</v>
      </c>
      <c r="K1074" s="85">
        <f t="array" ref="K1074">IFERROR(INDEX(Grille_Tarifs_Modulable!$B$2:$B$204,MATCH(Tableau1[[#This Row],[Designation]]&amp;Tableau1[[#This Row],[CL]],Grille_Tarifs_Modulable!$C$2:$C$204&amp;Grille_Tarifs_Modulable!$F$2:$F$204,0)),0)</f>
        <v>3257150102017</v>
      </c>
      <c r="L10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7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74" s="1">
        <v>12</v>
      </c>
      <c r="O1074" s="60">
        <f>Tableau1[[#This Row],[Prix_Unit_HT]]*Tableau1[[#This Row],[Qte_commande]]</f>
        <v>202.25186400000001</v>
      </c>
      <c r="P1074" s="60">
        <f>Tableau1[[#This Row],[Prix_Unit_TTC]]*Tableau1[[#This Row],[Qte_commande]]</f>
        <v>242.70223679999998</v>
      </c>
      <c r="Q1074" s="1">
        <v>12</v>
      </c>
      <c r="R10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75" spans="1:18" ht="14.65" customHeight="1" x14ac:dyDescent="0.2">
      <c r="A1075" s="2">
        <v>43354</v>
      </c>
      <c r="B1075" s="1" t="s">
        <v>479</v>
      </c>
      <c r="C1075" s="1" t="s">
        <v>410</v>
      </c>
      <c r="F1075" s="1" t="s">
        <v>1245</v>
      </c>
      <c r="G1075" s="1" t="s">
        <v>480</v>
      </c>
      <c r="H1075" s="1" t="s">
        <v>1221</v>
      </c>
      <c r="I1075" s="1" t="s">
        <v>1272</v>
      </c>
      <c r="J1075" s="59">
        <v>50</v>
      </c>
      <c r="K1075" s="85">
        <f t="array" ref="K1075">IFERROR(INDEX(Grille_Tarifs_Modulable!$B$2:$B$204,MATCH(Tableau1[[#This Row],[Designation]]&amp;Tableau1[[#This Row],[CL]],Grille_Tarifs_Modulable!$C$2:$C$204&amp;Grille_Tarifs_Modulable!$F$2:$F$204,0)),0)</f>
        <v>4260270192645</v>
      </c>
      <c r="L10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7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75" s="1">
        <v>12</v>
      </c>
      <c r="O1075" s="60">
        <f>Tableau1[[#This Row],[Prix_Unit_HT]]*Tableau1[[#This Row],[Qte_commande]]</f>
        <v>302.31007199999999</v>
      </c>
      <c r="P1075" s="60">
        <f>Tableau1[[#This Row],[Prix_Unit_TTC]]*Tableau1[[#This Row],[Qte_commande]]</f>
        <v>362.77208640000003</v>
      </c>
      <c r="Q1075" s="1">
        <v>8.57</v>
      </c>
      <c r="R10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76" spans="1:18" ht="14.65" customHeight="1" x14ac:dyDescent="0.2">
      <c r="A1076" s="2">
        <v>43355</v>
      </c>
      <c r="B1076" s="1" t="s">
        <v>632</v>
      </c>
      <c r="C1076" s="1" t="s">
        <v>157</v>
      </c>
      <c r="F1076" s="1" t="s">
        <v>1245</v>
      </c>
      <c r="G1076" s="1" t="s">
        <v>159</v>
      </c>
      <c r="H1076" s="1" t="s">
        <v>1242</v>
      </c>
      <c r="I1076" s="7" t="s">
        <v>1272</v>
      </c>
      <c r="J1076" s="59">
        <v>70</v>
      </c>
      <c r="K1076" s="85">
        <f t="array" ref="K1076">IFERROR(INDEX(Grille_Tarifs_Modulable!$B$2:$B$204,MATCH(Tableau1[[#This Row],[Designation]]&amp;Tableau1[[#This Row],[CL]],Grille_Tarifs_Modulable!$C$2:$C$204&amp;Grille_Tarifs_Modulable!$F$2:$F$204,0)),0)</f>
        <v>4055800060200</v>
      </c>
      <c r="L10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76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76" s="1">
        <v>6</v>
      </c>
      <c r="O1076" s="60">
        <f>Tableau1[[#This Row],[Prix_Unit_HT]]*Tableau1[[#This Row],[Qte_commande]]</f>
        <v>104.45186400000001</v>
      </c>
      <c r="P1076" s="60">
        <f>Tableau1[[#This Row],[Prix_Unit_TTC]]*Tableau1[[#This Row],[Qte_commande]]</f>
        <v>125.34223680000001</v>
      </c>
      <c r="Q1076" s="1">
        <v>6</v>
      </c>
      <c r="R10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77" spans="1:18" ht="14.65" customHeight="1" x14ac:dyDescent="0.2">
      <c r="A1077" s="2">
        <v>43355</v>
      </c>
      <c r="B1077" s="1" t="s">
        <v>632</v>
      </c>
      <c r="C1077" s="1" t="s">
        <v>157</v>
      </c>
      <c r="F1077" s="1" t="s">
        <v>1245</v>
      </c>
      <c r="G1077" s="1" t="s">
        <v>159</v>
      </c>
      <c r="H1077" s="1" t="s">
        <v>1174</v>
      </c>
      <c r="I1077" s="1" t="s">
        <v>1272</v>
      </c>
      <c r="J1077" s="59">
        <v>100</v>
      </c>
      <c r="K1077" s="85">
        <f t="array" ref="K1077">IFERROR(INDEX(Grille_Tarifs_Modulable!$B$2:$B$204,MATCH(Tableau1[[#This Row],[Designation]]&amp;Tableau1[[#This Row],[CL]],Grille_Tarifs_Modulable!$C$2:$C$204&amp;Grille_Tarifs_Modulable!$F$2:$F$204,0)),0)</f>
        <v>4067700013842</v>
      </c>
      <c r="L10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77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77" s="1">
        <v>240</v>
      </c>
      <c r="O1077" s="60">
        <f>Tableau1[[#This Row],[Prix_Unit_HT]]*Tableau1[[#This Row],[Qte_commande]]</f>
        <v>4104.1931999999997</v>
      </c>
      <c r="P1077" s="60">
        <f>Tableau1[[#This Row],[Prix_Unit_TTC]]*Tableau1[[#This Row],[Qte_commande]]</f>
        <v>4925.0318399999996</v>
      </c>
      <c r="Q1077" s="1">
        <v>342.86</v>
      </c>
      <c r="R10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1078" spans="1:18" ht="14.65" customHeight="1" x14ac:dyDescent="0.2">
      <c r="A1078" s="2">
        <v>43360</v>
      </c>
      <c r="B1078" s="1" t="s">
        <v>651</v>
      </c>
      <c r="C1078" s="1" t="s">
        <v>61</v>
      </c>
      <c r="F1078" s="1" t="s">
        <v>1245</v>
      </c>
      <c r="G1078" s="1" t="s">
        <v>63</v>
      </c>
      <c r="H1078" s="7" t="s">
        <v>1292</v>
      </c>
      <c r="I1078" s="7" t="s">
        <v>1273</v>
      </c>
      <c r="J1078" s="59">
        <v>20</v>
      </c>
      <c r="K1078" s="85">
        <f t="array" ref="K1078">IFERROR(INDEX(Grille_Tarifs_Modulable!$B$2:$B$204,MATCH(Tableau1[[#This Row],[Designation]]&amp;Tableau1[[#This Row],[CL]],Grille_Tarifs_Modulable!$C$2:$C$204&amp;Grille_Tarifs_Modulable!$F$2:$F$204,0)),0)</f>
        <v>4260310552941</v>
      </c>
      <c r="L10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8" s="1">
        <v>48</v>
      </c>
      <c r="O1078" s="60">
        <f>Tableau1[[#This Row],[Prix_Unit_HT]]*Tableau1[[#This Row],[Qte_commande]]</f>
        <v>38.880000000000003</v>
      </c>
      <c r="P1078" s="60">
        <f>Tableau1[[#This Row],[Prix_Unit_TTC]]*Tableau1[[#This Row],[Qte_commande]]</f>
        <v>41.0184</v>
      </c>
      <c r="Q1078" s="1">
        <v>13.71</v>
      </c>
      <c r="R10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079" spans="1:18" ht="14.65" customHeight="1" x14ac:dyDescent="0.2">
      <c r="A1079" s="2">
        <v>43360</v>
      </c>
      <c r="B1079" s="1" t="s">
        <v>651</v>
      </c>
      <c r="C1079" s="1" t="s">
        <v>61</v>
      </c>
      <c r="F1079" s="1" t="s">
        <v>1245</v>
      </c>
      <c r="G1079" s="1" t="s">
        <v>63</v>
      </c>
      <c r="H1079" s="7" t="s">
        <v>1294</v>
      </c>
      <c r="I1079" s="7" t="s">
        <v>1273</v>
      </c>
      <c r="J1079" s="59">
        <v>20</v>
      </c>
      <c r="K1079" s="85">
        <f t="array" ref="K1079">IFERROR(INDEX(Grille_Tarifs_Modulable!$B$2:$B$204,MATCH(Tableau1[[#This Row],[Designation]]&amp;Tableau1[[#This Row],[CL]],Grille_Tarifs_Modulable!$C$2:$C$204&amp;Grille_Tarifs_Modulable!$F$2:$F$204,0)),0)</f>
        <v>4260310553863</v>
      </c>
      <c r="L10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9" s="1">
        <v>96</v>
      </c>
      <c r="O1079" s="60">
        <f>Tableau1[[#This Row],[Prix_Unit_HT]]*Tableau1[[#This Row],[Qte_commande]]</f>
        <v>77.760000000000005</v>
      </c>
      <c r="P1079" s="60">
        <f>Tableau1[[#This Row],[Prix_Unit_TTC]]*Tableau1[[#This Row],[Qte_commande]]</f>
        <v>82.036799999999999</v>
      </c>
      <c r="Q1079" s="1">
        <v>27.43</v>
      </c>
      <c r="R10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80" spans="1:18" ht="14.65" customHeight="1" x14ac:dyDescent="0.2">
      <c r="A1080" s="2">
        <v>43360</v>
      </c>
      <c r="B1080" s="1" t="s">
        <v>651</v>
      </c>
      <c r="C1080" s="1" t="s">
        <v>61</v>
      </c>
      <c r="F1080" s="1" t="s">
        <v>1245</v>
      </c>
      <c r="G1080" s="1" t="s">
        <v>63</v>
      </c>
      <c r="H1080" s="1" t="s">
        <v>1289</v>
      </c>
      <c r="I1080" s="1" t="s">
        <v>1273</v>
      </c>
      <c r="J1080" s="59">
        <v>20</v>
      </c>
      <c r="K1080" s="85">
        <f t="array" ref="K1080">IFERROR(INDEX(Grille_Tarifs_Modulable!$B$2:$B$204,MATCH(Tableau1[[#This Row],[Designation]]&amp;Tableau1[[#This Row],[CL]],Grille_Tarifs_Modulable!$C$2:$C$204&amp;Grille_Tarifs_Modulable!$F$2:$F$204,0)),0)</f>
        <v>4260310553832</v>
      </c>
      <c r="L10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0" s="1">
        <v>96</v>
      </c>
      <c r="O1080" s="60">
        <f>Tableau1[[#This Row],[Prix_Unit_HT]]*Tableau1[[#This Row],[Qte_commande]]</f>
        <v>77.760000000000005</v>
      </c>
      <c r="P1080" s="60">
        <f>Tableau1[[#This Row],[Prix_Unit_TTC]]*Tableau1[[#This Row],[Qte_commande]]</f>
        <v>82.036799999999999</v>
      </c>
      <c r="Q1080" s="1">
        <v>27.43</v>
      </c>
      <c r="R10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81" spans="1:18" ht="14.65" customHeight="1" x14ac:dyDescent="0.2">
      <c r="A1081" s="2">
        <v>43360</v>
      </c>
      <c r="B1081" s="1" t="s">
        <v>651</v>
      </c>
      <c r="C1081" s="1" t="s">
        <v>61</v>
      </c>
      <c r="F1081" s="1" t="s">
        <v>1245</v>
      </c>
      <c r="G1081" s="1" t="s">
        <v>63</v>
      </c>
      <c r="H1081" s="1" t="s">
        <v>1295</v>
      </c>
      <c r="I1081" s="1" t="s">
        <v>1273</v>
      </c>
      <c r="J1081" s="59">
        <v>20</v>
      </c>
      <c r="K1081" s="85">
        <f t="array" ref="K1081">IFERROR(INDEX(Grille_Tarifs_Modulable!$B$2:$B$204,MATCH(Tableau1[[#This Row],[Designation]]&amp;Tableau1[[#This Row],[CL]],Grille_Tarifs_Modulable!$C$2:$C$204&amp;Grille_Tarifs_Modulable!$F$2:$F$204,0)),0)</f>
        <v>4260310554785</v>
      </c>
      <c r="L10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1" s="1">
        <v>24</v>
      </c>
      <c r="O1081" s="60">
        <f>Tableau1[[#This Row],[Prix_Unit_HT]]*Tableau1[[#This Row],[Qte_commande]]</f>
        <v>19.440000000000001</v>
      </c>
      <c r="P1081" s="60">
        <f>Tableau1[[#This Row],[Prix_Unit_TTC]]*Tableau1[[#This Row],[Qte_commande]]</f>
        <v>20.5092</v>
      </c>
      <c r="Q1081" s="1">
        <v>6.86</v>
      </c>
      <c r="R10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82" spans="1:18" ht="14.65" customHeight="1" x14ac:dyDescent="0.2">
      <c r="A1082" s="2">
        <v>43360</v>
      </c>
      <c r="B1082" s="1" t="s">
        <v>651</v>
      </c>
      <c r="C1082" s="1" t="s">
        <v>61</v>
      </c>
      <c r="F1082" s="1" t="s">
        <v>1245</v>
      </c>
      <c r="G1082" s="1" t="s">
        <v>63</v>
      </c>
      <c r="H1082" s="1" t="s">
        <v>1293</v>
      </c>
      <c r="I1082" s="1" t="s">
        <v>1273</v>
      </c>
      <c r="J1082" s="59">
        <v>20</v>
      </c>
      <c r="K1082" s="85">
        <f t="array" ref="K1082">IFERROR(INDEX(Grille_Tarifs_Modulable!$B$2:$B$204,MATCH(Tableau1[[#This Row],[Designation]]&amp;Tableau1[[#This Row],[CL]],Grille_Tarifs_Modulable!$C$2:$C$204&amp;Grille_Tarifs_Modulable!$F$2:$F$204,0)),0)</f>
        <v>4260310553849</v>
      </c>
      <c r="L10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2" s="1">
        <v>96</v>
      </c>
      <c r="O1082" s="60">
        <f>Tableau1[[#This Row],[Prix_Unit_HT]]*Tableau1[[#This Row],[Qte_commande]]</f>
        <v>77.760000000000005</v>
      </c>
      <c r="P1082" s="60">
        <f>Tableau1[[#This Row],[Prix_Unit_TTC]]*Tableau1[[#This Row],[Qte_commande]]</f>
        <v>82.036799999999999</v>
      </c>
      <c r="Q1082" s="1">
        <v>27.43</v>
      </c>
      <c r="R10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083" spans="1:18" ht="14.65" customHeight="1" x14ac:dyDescent="0.2">
      <c r="A1083" s="2">
        <v>43360</v>
      </c>
      <c r="B1083" s="1" t="s">
        <v>651</v>
      </c>
      <c r="C1083" s="1" t="s">
        <v>61</v>
      </c>
      <c r="F1083" s="1" t="s">
        <v>1245</v>
      </c>
      <c r="G1083" s="1" t="s">
        <v>63</v>
      </c>
      <c r="H1083" s="1" t="s">
        <v>1288</v>
      </c>
      <c r="I1083" s="1" t="s">
        <v>1273</v>
      </c>
      <c r="J1083" s="59">
        <v>20</v>
      </c>
      <c r="K1083" s="85">
        <f t="array" ref="K1083">IFERROR(INDEX(Grille_Tarifs_Modulable!$B$2:$B$204,MATCH(Tableau1[[#This Row],[Designation]]&amp;Tableau1[[#This Row],[CL]],Grille_Tarifs_Modulable!$C$2:$C$204&amp;Grille_Tarifs_Modulable!$F$2:$F$204,0)),0)</f>
        <v>4260310553818</v>
      </c>
      <c r="L10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3" s="1">
        <v>144</v>
      </c>
      <c r="O1083" s="60">
        <f>Tableau1[[#This Row],[Prix_Unit_HT]]*Tableau1[[#This Row],[Qte_commande]]</f>
        <v>116.64000000000001</v>
      </c>
      <c r="P1083" s="60">
        <f>Tableau1[[#This Row],[Prix_Unit_TTC]]*Tableau1[[#This Row],[Qte_commande]]</f>
        <v>123.0552</v>
      </c>
      <c r="Q1083" s="1">
        <v>41.14</v>
      </c>
      <c r="R10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084" spans="1:18" ht="14.65" customHeight="1" x14ac:dyDescent="0.2">
      <c r="A1084" s="2">
        <v>43361</v>
      </c>
      <c r="B1084" s="1" t="s">
        <v>415</v>
      </c>
      <c r="C1084" s="1" t="s">
        <v>99</v>
      </c>
      <c r="F1084" s="1" t="s">
        <v>1245</v>
      </c>
      <c r="G1084" s="1" t="s">
        <v>4</v>
      </c>
      <c r="H1084" s="1" t="s">
        <v>1242</v>
      </c>
      <c r="I1084" s="7" t="s">
        <v>1272</v>
      </c>
      <c r="J1084" s="59">
        <v>70</v>
      </c>
      <c r="K1084" s="85">
        <f t="array" ref="K1084">IFERROR(INDEX(Grille_Tarifs_Modulable!$B$2:$B$204,MATCH(Tableau1[[#This Row],[Designation]]&amp;Tableau1[[#This Row],[CL]],Grille_Tarifs_Modulable!$C$2:$C$204&amp;Grille_Tarifs_Modulable!$F$2:$F$204,0)),0)</f>
        <v>4055800060200</v>
      </c>
      <c r="L10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84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84" s="1">
        <v>12</v>
      </c>
      <c r="O1084" s="60">
        <f>Tableau1[[#This Row],[Prix_Unit_HT]]*Tableau1[[#This Row],[Qte_commande]]</f>
        <v>208.90372800000003</v>
      </c>
      <c r="P1084" s="60">
        <f>Tableau1[[#This Row],[Prix_Unit_TTC]]*Tableau1[[#This Row],[Qte_commande]]</f>
        <v>250.68447360000002</v>
      </c>
      <c r="Q1084" s="1">
        <v>12</v>
      </c>
      <c r="R10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85" spans="1:18" ht="14.65" customHeight="1" x14ac:dyDescent="0.2">
      <c r="A1085" s="2">
        <v>43361</v>
      </c>
      <c r="B1085" s="1" t="s">
        <v>481</v>
      </c>
      <c r="C1085" s="1" t="s">
        <v>482</v>
      </c>
      <c r="F1085" s="1" t="s">
        <v>1245</v>
      </c>
      <c r="G1085" s="1" t="s">
        <v>483</v>
      </c>
      <c r="H1085" s="7" t="s">
        <v>1287</v>
      </c>
      <c r="I1085" s="7" t="s">
        <v>1272</v>
      </c>
      <c r="J1085" s="59">
        <v>70</v>
      </c>
      <c r="K1085" s="85">
        <f t="array" ref="K1085">IFERROR(INDEX(Grille_Tarifs_Modulable!$B$2:$B$204,MATCH(Tableau1[[#This Row],[Designation]]&amp;Tableau1[[#This Row],[CL]],Grille_Tarifs_Modulable!$C$2:$C$204&amp;Grille_Tarifs_Modulable!$F$2:$F$204,0)),0)</f>
        <v>3257150107012</v>
      </c>
      <c r="L10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5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5" s="1">
        <v>6</v>
      </c>
      <c r="O1085" s="60">
        <f>Tableau1[[#This Row],[Prix_Unit_HT]]*Tableau1[[#This Row],[Qte_commande]]</f>
        <v>178.97186399999998</v>
      </c>
      <c r="P1085" s="60">
        <f>Tableau1[[#This Row],[Prix_Unit_TTC]]*Tableau1[[#This Row],[Qte_commande]]</f>
        <v>214.7662368</v>
      </c>
      <c r="Q1085" s="1">
        <v>6</v>
      </c>
      <c r="R10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86" spans="1:18" ht="14.65" customHeight="1" x14ac:dyDescent="0.2">
      <c r="A1086" s="2">
        <v>43361</v>
      </c>
      <c r="B1086" s="1" t="s">
        <v>419</v>
      </c>
      <c r="C1086" s="1" t="s">
        <v>420</v>
      </c>
      <c r="F1086" s="1" t="s">
        <v>1162</v>
      </c>
      <c r="G1086" s="1" t="s">
        <v>20</v>
      </c>
      <c r="H1086" s="7" t="s">
        <v>1287</v>
      </c>
      <c r="I1086" s="7" t="s">
        <v>1272</v>
      </c>
      <c r="J1086" s="59">
        <v>70</v>
      </c>
      <c r="K1086" s="85">
        <f t="array" ref="K1086">IFERROR(INDEX(Grille_Tarifs_Modulable!$B$2:$B$204,MATCH(Tableau1[[#This Row],[Designation]]&amp;Tableau1[[#This Row],[CL]],Grille_Tarifs_Modulable!$C$2:$C$204&amp;Grille_Tarifs_Modulable!$F$2:$F$204,0)),0)</f>
        <v>3257150107012</v>
      </c>
      <c r="L10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6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6" s="1">
        <v>6</v>
      </c>
      <c r="O1086" s="60">
        <f>Tableau1[[#This Row],[Prix_Unit_HT]]*Tableau1[[#This Row],[Qte_commande]]</f>
        <v>194.451864</v>
      </c>
      <c r="P1086" s="60">
        <f>Tableau1[[#This Row],[Prix_Unit_TTC]]*Tableau1[[#This Row],[Qte_commande]]</f>
        <v>233.34223680000002</v>
      </c>
      <c r="Q1086" s="1">
        <v>6</v>
      </c>
      <c r="R10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87" spans="1:18" ht="14.65" customHeight="1" x14ac:dyDescent="0.2">
      <c r="A1087" s="2">
        <v>43361</v>
      </c>
      <c r="B1087" s="1" t="s">
        <v>416</v>
      </c>
      <c r="C1087" s="1" t="s">
        <v>57</v>
      </c>
      <c r="F1087" s="1" t="s">
        <v>1162</v>
      </c>
      <c r="G1087" s="1" t="s">
        <v>30</v>
      </c>
      <c r="H1087" s="7" t="s">
        <v>1287</v>
      </c>
      <c r="I1087" s="7" t="s">
        <v>1272</v>
      </c>
      <c r="J1087" s="59">
        <v>70</v>
      </c>
      <c r="K1087" s="85">
        <f t="array" ref="K1087">IFERROR(INDEX(Grille_Tarifs_Modulable!$B$2:$B$204,MATCH(Tableau1[[#This Row],[Designation]]&amp;Tableau1[[#This Row],[CL]],Grille_Tarifs_Modulable!$C$2:$C$204&amp;Grille_Tarifs_Modulable!$F$2:$F$204,0)),0)</f>
        <v>3257150107012</v>
      </c>
      <c r="L10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7" s="1">
        <v>2</v>
      </c>
      <c r="O1087" s="60">
        <f>Tableau1[[#This Row],[Prix_Unit_HT]]*Tableau1[[#This Row],[Qte_commande]]</f>
        <v>64.817288000000005</v>
      </c>
      <c r="P1087" s="60">
        <f>Tableau1[[#This Row],[Prix_Unit_TTC]]*Tableau1[[#This Row],[Qte_commande]]</f>
        <v>77.780745600000003</v>
      </c>
      <c r="Q1087" s="1">
        <v>2</v>
      </c>
      <c r="R10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088" spans="1:18" ht="14.65" customHeight="1" x14ac:dyDescent="0.2">
      <c r="A1088" s="2">
        <v>43361</v>
      </c>
      <c r="B1088" s="1" t="s">
        <v>416</v>
      </c>
      <c r="C1088" s="1" t="s">
        <v>57</v>
      </c>
      <c r="F1088" s="1" t="s">
        <v>1162</v>
      </c>
      <c r="G1088" s="1" t="s">
        <v>30</v>
      </c>
      <c r="H1088" s="7" t="s">
        <v>1287</v>
      </c>
      <c r="I1088" s="7" t="s">
        <v>1272</v>
      </c>
      <c r="J1088" s="59">
        <v>70</v>
      </c>
      <c r="K1088" s="85">
        <f t="array" ref="K1088">IFERROR(INDEX(Grille_Tarifs_Modulable!$B$2:$B$204,MATCH(Tableau1[[#This Row],[Designation]]&amp;Tableau1[[#This Row],[CL]],Grille_Tarifs_Modulable!$C$2:$C$204&amp;Grille_Tarifs_Modulable!$F$2:$F$204,0)),0)</f>
        <v>3257150107012</v>
      </c>
      <c r="L10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8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8" s="1">
        <v>1</v>
      </c>
      <c r="O1088" s="60">
        <f>Tableau1[[#This Row],[Prix_Unit_HT]]*Tableau1[[#This Row],[Qte_commande]]</f>
        <v>32.408644000000002</v>
      </c>
      <c r="P1088" s="60">
        <f>Tableau1[[#This Row],[Prix_Unit_TTC]]*Tableau1[[#This Row],[Qte_commande]]</f>
        <v>38.890372800000002</v>
      </c>
      <c r="Q1088" s="1">
        <v>1</v>
      </c>
      <c r="R10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089" spans="1:18" ht="14.65" customHeight="1" x14ac:dyDescent="0.2">
      <c r="A1089" s="2">
        <v>43361</v>
      </c>
      <c r="B1089" s="1" t="s">
        <v>421</v>
      </c>
      <c r="C1089" s="1" t="s">
        <v>28</v>
      </c>
      <c r="F1089" s="1" t="s">
        <v>1245</v>
      </c>
      <c r="G1089" s="1" t="s">
        <v>30</v>
      </c>
      <c r="H1089" s="7" t="s">
        <v>1287</v>
      </c>
      <c r="I1089" s="7" t="s">
        <v>1272</v>
      </c>
      <c r="J1089" s="59">
        <v>70</v>
      </c>
      <c r="K1089" s="85">
        <f t="array" ref="K1089">IFERROR(INDEX(Grille_Tarifs_Modulable!$B$2:$B$204,MATCH(Tableau1[[#This Row],[Designation]]&amp;Tableau1[[#This Row],[CL]],Grille_Tarifs_Modulable!$C$2:$C$204&amp;Grille_Tarifs_Modulable!$F$2:$F$204,0)),0)</f>
        <v>3257150107012</v>
      </c>
      <c r="L10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9" s="1">
        <v>6</v>
      </c>
      <c r="O1089" s="60">
        <f>Tableau1[[#This Row],[Prix_Unit_HT]]*Tableau1[[#This Row],[Qte_commande]]</f>
        <v>178.97186399999998</v>
      </c>
      <c r="P1089" s="60">
        <f>Tableau1[[#This Row],[Prix_Unit_TTC]]*Tableau1[[#This Row],[Qte_commande]]</f>
        <v>214.7662368</v>
      </c>
      <c r="Q1089" s="1">
        <v>6</v>
      </c>
      <c r="R10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0" spans="1:18" ht="14.65" customHeight="1" x14ac:dyDescent="0.2">
      <c r="A1090" s="2">
        <v>43361</v>
      </c>
      <c r="B1090" s="1" t="s">
        <v>419</v>
      </c>
      <c r="C1090" s="1" t="s">
        <v>420</v>
      </c>
      <c r="F1090" s="1" t="s">
        <v>1162</v>
      </c>
      <c r="G1090" s="1" t="s">
        <v>20</v>
      </c>
      <c r="H1090" s="1" t="s">
        <v>1289</v>
      </c>
      <c r="I1090" s="1" t="s">
        <v>1273</v>
      </c>
      <c r="J1090" s="59">
        <v>20</v>
      </c>
      <c r="K1090" s="85">
        <f t="array" ref="K1090">IFERROR(INDEX(Grille_Tarifs_Modulable!$B$2:$B$204,MATCH(Tableau1[[#This Row],[Designation]]&amp;Tableau1[[#This Row],[CL]],Grille_Tarifs_Modulable!$C$2:$C$204&amp;Grille_Tarifs_Modulable!$F$2:$F$204,0)),0)</f>
        <v>4260310553832</v>
      </c>
      <c r="L10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0" s="1">
        <v>24</v>
      </c>
      <c r="O1090" s="60">
        <f>Tableau1[[#This Row],[Prix_Unit_HT]]*Tableau1[[#This Row],[Qte_commande]]</f>
        <v>21.36</v>
      </c>
      <c r="P1090" s="60">
        <f>Tableau1[[#This Row],[Prix_Unit_TTC]]*Tableau1[[#This Row],[Qte_commande]]</f>
        <v>22.534800000000001</v>
      </c>
      <c r="Q1090" s="1">
        <v>6.86</v>
      </c>
      <c r="R10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091" spans="1:18" ht="14.65" customHeight="1" x14ac:dyDescent="0.2">
      <c r="A1091" s="2">
        <v>43361</v>
      </c>
      <c r="B1091" s="1" t="s">
        <v>417</v>
      </c>
      <c r="C1091" s="1" t="s">
        <v>418</v>
      </c>
      <c r="F1091" s="1" t="s">
        <v>1162</v>
      </c>
      <c r="G1091" s="1" t="s">
        <v>20</v>
      </c>
      <c r="H1091" s="1" t="s">
        <v>1285</v>
      </c>
      <c r="I1091" s="1" t="s">
        <v>1272</v>
      </c>
      <c r="J1091" s="59">
        <v>70</v>
      </c>
      <c r="K1091" s="85">
        <f t="array" ref="K1091">IFERROR(INDEX(Grille_Tarifs_Modulable!$B$2:$B$204,MATCH(Tableau1[[#This Row],[Designation]]&amp;Tableau1[[#This Row],[CL]],Grille_Tarifs_Modulable!$C$2:$C$204&amp;Grille_Tarifs_Modulable!$F$2:$F$204,0)),0)</f>
        <v>3257150673005</v>
      </c>
      <c r="L10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1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1" s="1">
        <v>6</v>
      </c>
      <c r="O1091" s="60">
        <f>Tableau1[[#This Row],[Prix_Unit_HT]]*Tableau1[[#This Row],[Qte_commande]]</f>
        <v>161.09186399999999</v>
      </c>
      <c r="P1091" s="60">
        <f>Tableau1[[#This Row],[Prix_Unit_TTC]]*Tableau1[[#This Row],[Qte_commande]]</f>
        <v>193.31023679999998</v>
      </c>
      <c r="Q1091" s="1">
        <v>6</v>
      </c>
      <c r="R10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2" spans="1:18" ht="14.65" customHeight="1" x14ac:dyDescent="0.2">
      <c r="A1092" s="2">
        <v>43361</v>
      </c>
      <c r="B1092" s="1" t="s">
        <v>481</v>
      </c>
      <c r="C1092" s="1" t="s">
        <v>482</v>
      </c>
      <c r="F1092" s="1" t="s">
        <v>1245</v>
      </c>
      <c r="G1092" s="1" t="s">
        <v>483</v>
      </c>
      <c r="H1092" s="1" t="s">
        <v>1285</v>
      </c>
      <c r="I1092" s="1" t="s">
        <v>1272</v>
      </c>
      <c r="J1092" s="59">
        <v>70</v>
      </c>
      <c r="K1092" s="85">
        <f t="array" ref="K1092">IFERROR(INDEX(Grille_Tarifs_Modulable!$B$2:$B$204,MATCH(Tableau1[[#This Row],[Designation]]&amp;Tableau1[[#This Row],[CL]],Grille_Tarifs_Modulable!$C$2:$C$204&amp;Grille_Tarifs_Modulable!$F$2:$F$204,0)),0)</f>
        <v>3257150673005</v>
      </c>
      <c r="L10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92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92" s="1">
        <v>6</v>
      </c>
      <c r="O1092" s="60">
        <f>Tableau1[[#This Row],[Prix_Unit_HT]]*Tableau1[[#This Row],[Qte_commande]]</f>
        <v>120.95186400000001</v>
      </c>
      <c r="P1092" s="60">
        <f>Tableau1[[#This Row],[Prix_Unit_TTC]]*Tableau1[[#This Row],[Qte_commande]]</f>
        <v>145.14223680000001</v>
      </c>
      <c r="Q1092" s="1">
        <v>6</v>
      </c>
      <c r="R10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3" spans="1:18" ht="14.65" customHeight="1" x14ac:dyDescent="0.2">
      <c r="A1093" s="2">
        <v>43361</v>
      </c>
      <c r="B1093" s="1" t="s">
        <v>419</v>
      </c>
      <c r="C1093" s="1" t="s">
        <v>420</v>
      </c>
      <c r="F1093" s="1" t="s">
        <v>1162</v>
      </c>
      <c r="G1093" s="1" t="s">
        <v>20</v>
      </c>
      <c r="H1093" s="1" t="s">
        <v>1285</v>
      </c>
      <c r="I1093" s="1" t="s">
        <v>1272</v>
      </c>
      <c r="J1093" s="59">
        <v>70</v>
      </c>
      <c r="K1093" s="85">
        <f t="array" ref="K1093">IFERROR(INDEX(Grille_Tarifs_Modulable!$B$2:$B$204,MATCH(Tableau1[[#This Row],[Designation]]&amp;Tableau1[[#This Row],[CL]],Grille_Tarifs_Modulable!$C$2:$C$204&amp;Grille_Tarifs_Modulable!$F$2:$F$204,0)),0)</f>
        <v>3257150673005</v>
      </c>
      <c r="L10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3" s="1">
        <v>6</v>
      </c>
      <c r="O1093" s="60">
        <f>Tableau1[[#This Row],[Prix_Unit_HT]]*Tableau1[[#This Row],[Qte_commande]]</f>
        <v>161.09186399999999</v>
      </c>
      <c r="P1093" s="60">
        <f>Tableau1[[#This Row],[Prix_Unit_TTC]]*Tableau1[[#This Row],[Qte_commande]]</f>
        <v>193.31023679999998</v>
      </c>
      <c r="Q1093" s="1">
        <v>6</v>
      </c>
      <c r="R10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094" spans="1:18" ht="14.65" customHeight="1" x14ac:dyDescent="0.2">
      <c r="A1094" s="2">
        <v>43361</v>
      </c>
      <c r="B1094" s="1" t="s">
        <v>415</v>
      </c>
      <c r="C1094" s="1" t="s">
        <v>99</v>
      </c>
      <c r="F1094" s="1" t="s">
        <v>1245</v>
      </c>
      <c r="G1094" s="1" t="s">
        <v>4</v>
      </c>
      <c r="H1094" s="1" t="s">
        <v>1174</v>
      </c>
      <c r="I1094" s="1" t="s">
        <v>1272</v>
      </c>
      <c r="J1094" s="59">
        <v>70</v>
      </c>
      <c r="K1094" s="85">
        <f t="array" ref="K1094">IFERROR(INDEX(Grille_Tarifs_Modulable!$B$2:$B$204,MATCH(Tableau1[[#This Row],[Designation]]&amp;Tableau1[[#This Row],[CL]],Grille_Tarifs_Modulable!$C$2:$C$204&amp;Grille_Tarifs_Modulable!$F$2:$F$204,0)),0)</f>
        <v>4067700013859</v>
      </c>
      <c r="L10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94" s="1">
        <v>48</v>
      </c>
      <c r="O1094" s="60">
        <f>Tableau1[[#This Row],[Prix_Unit_HT]]*Tableau1[[#This Row],[Qte_commande]]</f>
        <v>601.56304799999998</v>
      </c>
      <c r="P1094" s="60">
        <f>Tableau1[[#This Row],[Prix_Unit_TTC]]*Tableau1[[#This Row],[Qte_commande]]</f>
        <v>721.87565759999995</v>
      </c>
      <c r="Q1094" s="1">
        <v>48</v>
      </c>
      <c r="R10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095" spans="1:18" ht="14.65" customHeight="1" x14ac:dyDescent="0.2">
      <c r="A1095" s="2">
        <v>43361</v>
      </c>
      <c r="B1095" s="1" t="s">
        <v>481</v>
      </c>
      <c r="C1095" s="1" t="s">
        <v>482</v>
      </c>
      <c r="F1095" s="1" t="s">
        <v>1162</v>
      </c>
      <c r="G1095" s="1" t="s">
        <v>483</v>
      </c>
      <c r="H1095" s="1" t="s">
        <v>1174</v>
      </c>
      <c r="I1095" s="1" t="s">
        <v>1272</v>
      </c>
      <c r="J1095" s="59">
        <v>70</v>
      </c>
      <c r="K1095" s="85">
        <f t="array" ref="K1095">IFERROR(INDEX(Grille_Tarifs_Modulable!$B$2:$B$204,MATCH(Tableau1[[#This Row],[Designation]]&amp;Tableau1[[#This Row],[CL]],Grille_Tarifs_Modulable!$C$2:$C$204&amp;Grille_Tarifs_Modulable!$F$2:$F$204,0)),0)</f>
        <v>4067700013859</v>
      </c>
      <c r="L10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95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95" s="1">
        <v>12</v>
      </c>
      <c r="O1095" s="60">
        <f>Tableau1[[#This Row],[Prix_Unit_HT]]*Tableau1[[#This Row],[Qte_commande]]</f>
        <v>167.31076199999998</v>
      </c>
      <c r="P1095" s="60">
        <f>Tableau1[[#This Row],[Prix_Unit_TTC]]*Tableau1[[#This Row],[Qte_commande]]</f>
        <v>200.77291439999996</v>
      </c>
      <c r="Q1095" s="1">
        <v>12</v>
      </c>
      <c r="R10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096" spans="1:18" ht="14.65" customHeight="1" x14ac:dyDescent="0.2">
      <c r="A1096" s="2">
        <v>43361</v>
      </c>
      <c r="B1096" s="1" t="s">
        <v>419</v>
      </c>
      <c r="C1096" s="1" t="s">
        <v>420</v>
      </c>
      <c r="F1096" s="1" t="s">
        <v>1162</v>
      </c>
      <c r="G1096" s="1" t="s">
        <v>20</v>
      </c>
      <c r="H1096" s="1" t="s">
        <v>1174</v>
      </c>
      <c r="I1096" s="1" t="s">
        <v>1272</v>
      </c>
      <c r="J1096" s="59">
        <v>100</v>
      </c>
      <c r="K1096" s="85">
        <f t="array" ref="K1096">IFERROR(INDEX(Grille_Tarifs_Modulable!$B$2:$B$204,MATCH(Tableau1[[#This Row],[Designation]]&amp;Tableau1[[#This Row],[CL]],Grille_Tarifs_Modulable!$C$2:$C$204&amp;Grille_Tarifs_Modulable!$F$2:$F$204,0)),0)</f>
        <v>4067700013842</v>
      </c>
      <c r="L10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6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6" s="1">
        <v>6</v>
      </c>
      <c r="O1096" s="60">
        <f>Tableau1[[#This Row],[Prix_Unit_HT]]*Tableau1[[#This Row],[Qte_commande]]</f>
        <v>114.90482999999999</v>
      </c>
      <c r="P1096" s="60">
        <f>Tableau1[[#This Row],[Prix_Unit_TTC]]*Tableau1[[#This Row],[Qte_commande]]</f>
        <v>137.885796</v>
      </c>
      <c r="Q1096" s="1">
        <v>8.57</v>
      </c>
      <c r="R10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97" spans="1:18" ht="14.65" customHeight="1" x14ac:dyDescent="0.2">
      <c r="A1097" s="2">
        <v>43361</v>
      </c>
      <c r="B1097" s="1" t="s">
        <v>417</v>
      </c>
      <c r="C1097" s="1" t="s">
        <v>418</v>
      </c>
      <c r="F1097" s="1" t="s">
        <v>1162</v>
      </c>
      <c r="G1097" s="1" t="s">
        <v>20</v>
      </c>
      <c r="H1097" s="1" t="s">
        <v>1174</v>
      </c>
      <c r="I1097" s="1" t="s">
        <v>1272</v>
      </c>
      <c r="J1097" s="59">
        <v>175</v>
      </c>
      <c r="K1097" s="85">
        <f t="array" ref="K1097">IFERROR(INDEX(Grille_Tarifs_Modulable!$B$2:$B$204,MATCH(Tableau1[[#This Row],[Designation]]&amp;Tableau1[[#This Row],[CL]],Grille_Tarifs_Modulable!$C$2:$C$204&amp;Grille_Tarifs_Modulable!$F$2:$F$204,0)),0)</f>
        <v>4067700013835</v>
      </c>
      <c r="L10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9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97" s="1">
        <v>12</v>
      </c>
      <c r="O1097" s="60">
        <f>Tableau1[[#This Row],[Prix_Unit_HT]]*Tableau1[[#This Row],[Qte_commande]]</f>
        <v>387.19690499999996</v>
      </c>
      <c r="P1097" s="60">
        <f>Tableau1[[#This Row],[Prix_Unit_TTC]]*Tableau1[[#This Row],[Qte_commande]]</f>
        <v>464.63628599999998</v>
      </c>
      <c r="Q1097" s="1">
        <v>30</v>
      </c>
      <c r="R10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098" spans="1:18" ht="14.65" customHeight="1" x14ac:dyDescent="0.2">
      <c r="A1098" s="2">
        <v>43361</v>
      </c>
      <c r="B1098" s="1" t="s">
        <v>416</v>
      </c>
      <c r="C1098" s="1" t="s">
        <v>57</v>
      </c>
      <c r="F1098" s="1" t="s">
        <v>1162</v>
      </c>
      <c r="G1098" s="1" t="s">
        <v>30</v>
      </c>
      <c r="H1098" s="1" t="s">
        <v>1174</v>
      </c>
      <c r="I1098" s="1" t="s">
        <v>1272</v>
      </c>
      <c r="J1098" s="59">
        <v>100</v>
      </c>
      <c r="K1098" s="85">
        <f t="array" ref="K1098">IFERROR(INDEX(Grille_Tarifs_Modulable!$B$2:$B$204,MATCH(Tableau1[[#This Row],[Designation]]&amp;Tableau1[[#This Row],[CL]],Grille_Tarifs_Modulable!$C$2:$C$204&amp;Grille_Tarifs_Modulable!$F$2:$F$204,0)),0)</f>
        <v>4067700013842</v>
      </c>
      <c r="L10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8" s="60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8" s="1">
        <v>6</v>
      </c>
      <c r="O1098" s="60">
        <f>Tableau1[[#This Row],[Prix_Unit_HT]]*Tableau1[[#This Row],[Qte_commande]]</f>
        <v>114.90482999999999</v>
      </c>
      <c r="P1098" s="60">
        <f>Tableau1[[#This Row],[Prix_Unit_TTC]]*Tableau1[[#This Row],[Qte_commande]]</f>
        <v>137.885796</v>
      </c>
      <c r="Q1098" s="1">
        <v>8.57</v>
      </c>
      <c r="R10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099" spans="1:18" ht="14.65" customHeight="1" x14ac:dyDescent="0.2">
      <c r="A1099" s="2">
        <v>43361</v>
      </c>
      <c r="B1099" s="1" t="s">
        <v>419</v>
      </c>
      <c r="C1099" s="1" t="s">
        <v>420</v>
      </c>
      <c r="F1099" s="1" t="s">
        <v>1162</v>
      </c>
      <c r="G1099" s="1" t="s">
        <v>20</v>
      </c>
      <c r="H1099" s="1" t="s">
        <v>1295</v>
      </c>
      <c r="I1099" s="1" t="s">
        <v>1273</v>
      </c>
      <c r="J1099" s="59">
        <v>20</v>
      </c>
      <c r="K1099" s="85">
        <f t="array" ref="K1099">IFERROR(INDEX(Grille_Tarifs_Modulable!$B$2:$B$204,MATCH(Tableau1[[#This Row],[Designation]]&amp;Tableau1[[#This Row],[CL]],Grille_Tarifs_Modulable!$C$2:$C$204&amp;Grille_Tarifs_Modulable!$F$2:$F$204,0)),0)</f>
        <v>4260310554785</v>
      </c>
      <c r="L10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9" s="1">
        <v>24</v>
      </c>
      <c r="O1099" s="60">
        <f>Tableau1[[#This Row],[Prix_Unit_HT]]*Tableau1[[#This Row],[Qte_commande]]</f>
        <v>21.36</v>
      </c>
      <c r="P1099" s="60">
        <f>Tableau1[[#This Row],[Prix_Unit_TTC]]*Tableau1[[#This Row],[Qte_commande]]</f>
        <v>22.534800000000001</v>
      </c>
      <c r="Q1099" s="1">
        <v>6.86</v>
      </c>
      <c r="R10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00" spans="1:18" ht="14.65" customHeight="1" x14ac:dyDescent="0.2">
      <c r="A1100" s="2">
        <v>43361</v>
      </c>
      <c r="B1100" s="1" t="s">
        <v>481</v>
      </c>
      <c r="C1100" s="1" t="s">
        <v>482</v>
      </c>
      <c r="F1100" s="1" t="s">
        <v>1162</v>
      </c>
      <c r="G1100" s="1" t="s">
        <v>483</v>
      </c>
      <c r="H1100" s="1" t="s">
        <v>1186</v>
      </c>
      <c r="I1100" s="1" t="s">
        <v>1272</v>
      </c>
      <c r="J1100" s="59">
        <v>70</v>
      </c>
      <c r="K1100" s="85">
        <f t="array" ref="K1100">IFERROR(INDEX(Grille_Tarifs_Modulable!$B$2:$B$204,MATCH(Tableau1[[#This Row],[Designation]]&amp;Tableau1[[#This Row],[CL]],Grille_Tarifs_Modulable!$C$2:$C$204&amp;Grille_Tarifs_Modulable!$F$2:$F$204,0)),0)</f>
        <v>3257150101904</v>
      </c>
      <c r="L11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0" s="1">
        <v>18</v>
      </c>
      <c r="O1100" s="60">
        <f>Tableau1[[#This Row],[Prix_Unit_HT]]*Tableau1[[#This Row],[Qte_commande]]</f>
        <v>333.11669400000005</v>
      </c>
      <c r="P1100" s="60">
        <f>Tableau1[[#This Row],[Prix_Unit_TTC]]*Tableau1[[#This Row],[Qte_commande]]</f>
        <v>399.74003280000005</v>
      </c>
      <c r="Q1100" s="1">
        <v>18</v>
      </c>
      <c r="R11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01" spans="1:18" ht="14.65" customHeight="1" x14ac:dyDescent="0.2">
      <c r="A1101" s="2">
        <v>43361</v>
      </c>
      <c r="B1101" s="1" t="s">
        <v>416</v>
      </c>
      <c r="C1101" s="1" t="s">
        <v>57</v>
      </c>
      <c r="F1101" s="1" t="s">
        <v>1162</v>
      </c>
      <c r="G1101" s="1" t="s">
        <v>30</v>
      </c>
      <c r="H1101" s="1" t="s">
        <v>1186</v>
      </c>
      <c r="I1101" s="1" t="s">
        <v>1272</v>
      </c>
      <c r="J1101" s="59">
        <v>70</v>
      </c>
      <c r="K1101" s="85">
        <f t="array" ref="K1101">IFERROR(INDEX(Grille_Tarifs_Modulable!$B$2:$B$204,MATCH(Tableau1[[#This Row],[Designation]]&amp;Tableau1[[#This Row],[CL]],Grille_Tarifs_Modulable!$C$2:$C$204&amp;Grille_Tarifs_Modulable!$F$2:$F$204,0)),0)</f>
        <v>3257150101904</v>
      </c>
      <c r="L11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1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1" s="1">
        <v>3</v>
      </c>
      <c r="O1101" s="60">
        <f>Tableau1[[#This Row],[Prix_Unit_HT]]*Tableau1[[#This Row],[Qte_commande]]</f>
        <v>55.519449000000009</v>
      </c>
      <c r="P1101" s="60">
        <f>Tableau1[[#This Row],[Prix_Unit_TTC]]*Tableau1[[#This Row],[Qte_commande]]</f>
        <v>66.623338799999999</v>
      </c>
      <c r="Q1101" s="1">
        <v>3</v>
      </c>
      <c r="R11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102" spans="1:18" ht="14.65" customHeight="1" x14ac:dyDescent="0.2">
      <c r="A1102" s="2">
        <v>43361</v>
      </c>
      <c r="B1102" s="1" t="s">
        <v>421</v>
      </c>
      <c r="C1102" s="1" t="s">
        <v>28</v>
      </c>
      <c r="F1102" s="1" t="s">
        <v>1245</v>
      </c>
      <c r="G1102" s="1" t="s">
        <v>30</v>
      </c>
      <c r="H1102" s="1" t="s">
        <v>1186</v>
      </c>
      <c r="I1102" s="1" t="s">
        <v>1272</v>
      </c>
      <c r="J1102" s="59">
        <v>70</v>
      </c>
      <c r="K1102" s="85">
        <f t="array" ref="K1102">IFERROR(INDEX(Grille_Tarifs_Modulable!$B$2:$B$204,MATCH(Tableau1[[#This Row],[Designation]]&amp;Tableau1[[#This Row],[CL]],Grille_Tarifs_Modulable!$C$2:$C$204&amp;Grille_Tarifs_Modulable!$F$2:$F$204,0)),0)</f>
        <v>3257150101904</v>
      </c>
      <c r="L11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0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02" s="1">
        <v>6</v>
      </c>
      <c r="O1102" s="60">
        <f>Tableau1[[#This Row],[Prix_Unit_HT]]*Tableau1[[#This Row],[Qte_commande]]</f>
        <v>98.078897999999995</v>
      </c>
      <c r="P1102" s="60">
        <f>Tableau1[[#This Row],[Prix_Unit_TTC]]*Tableau1[[#This Row],[Qte_commande]]</f>
        <v>117.69467760000001</v>
      </c>
      <c r="Q1102" s="1">
        <v>6</v>
      </c>
      <c r="R11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3" spans="1:18" ht="14.65" customHeight="1" x14ac:dyDescent="0.2">
      <c r="A1103" s="2">
        <v>43361</v>
      </c>
      <c r="B1103" s="1" t="s">
        <v>415</v>
      </c>
      <c r="C1103" s="1" t="s">
        <v>99</v>
      </c>
      <c r="F1103" s="1" t="s">
        <v>1245</v>
      </c>
      <c r="G1103" s="1" t="s">
        <v>4</v>
      </c>
      <c r="H1103" s="7" t="s">
        <v>1188</v>
      </c>
      <c r="I1103" s="1" t="s">
        <v>1272</v>
      </c>
      <c r="J1103" s="59">
        <v>70</v>
      </c>
      <c r="K1103" s="85">
        <f t="array" ref="K1103">IFERROR(INDEX(Grille_Tarifs_Modulable!$B$2:$B$204,MATCH(Tableau1[[#This Row],[Designation]]&amp;Tableau1[[#This Row],[CL]],Grille_Tarifs_Modulable!$C$2:$C$204&amp;Grille_Tarifs_Modulable!$F$2:$F$204,0)),0)</f>
        <v>3257150100228</v>
      </c>
      <c r="L11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3" s="1">
        <v>18</v>
      </c>
      <c r="O1103" s="60">
        <f>Tableau1[[#This Row],[Prix_Unit_HT]]*Tableau1[[#This Row],[Qte_commande]]</f>
        <v>359.97559200000001</v>
      </c>
      <c r="P1103" s="60">
        <f>Tableau1[[#This Row],[Prix_Unit_TTC]]*Tableau1[[#This Row],[Qte_commande]]</f>
        <v>431.97071039999997</v>
      </c>
      <c r="Q1103" s="1">
        <v>18</v>
      </c>
      <c r="R11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04" spans="1:18" ht="14.65" customHeight="1" x14ac:dyDescent="0.2">
      <c r="A1104" s="2">
        <v>43361</v>
      </c>
      <c r="B1104" s="1" t="s">
        <v>417</v>
      </c>
      <c r="C1104" s="1" t="s">
        <v>418</v>
      </c>
      <c r="F1104" s="1" t="s">
        <v>1162</v>
      </c>
      <c r="G1104" s="1" t="s">
        <v>20</v>
      </c>
      <c r="H1104" s="7" t="s">
        <v>1188</v>
      </c>
      <c r="I1104" s="1" t="s">
        <v>1272</v>
      </c>
      <c r="J1104" s="59">
        <v>70</v>
      </c>
      <c r="K1104" s="85">
        <f t="array" ref="K1104">IFERROR(INDEX(Grille_Tarifs_Modulable!$B$2:$B$204,MATCH(Tableau1[[#This Row],[Designation]]&amp;Tableau1[[#This Row],[CL]],Grille_Tarifs_Modulable!$C$2:$C$204&amp;Grille_Tarifs_Modulable!$F$2:$F$204,0)),0)</f>
        <v>3257150100228</v>
      </c>
      <c r="L11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4" s="1">
        <v>6</v>
      </c>
      <c r="O1104" s="60">
        <f>Tableau1[[#This Row],[Prix_Unit_HT]]*Tableau1[[#This Row],[Qte_commande]]</f>
        <v>128.93186400000002</v>
      </c>
      <c r="P1104" s="60">
        <f>Tableau1[[#This Row],[Prix_Unit_TTC]]*Tableau1[[#This Row],[Qte_commande]]</f>
        <v>154.7182368</v>
      </c>
      <c r="Q1104" s="1">
        <v>6</v>
      </c>
      <c r="R11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5" spans="1:18" ht="14.65" customHeight="1" x14ac:dyDescent="0.2">
      <c r="A1105" s="2">
        <v>43361</v>
      </c>
      <c r="B1105" s="1" t="s">
        <v>419</v>
      </c>
      <c r="C1105" s="1" t="s">
        <v>420</v>
      </c>
      <c r="F1105" s="1" t="s">
        <v>1162</v>
      </c>
      <c r="G1105" s="1" t="s">
        <v>20</v>
      </c>
      <c r="H1105" s="7" t="s">
        <v>1188</v>
      </c>
      <c r="I1105" s="1" t="s">
        <v>1272</v>
      </c>
      <c r="J1105" s="59">
        <v>70</v>
      </c>
      <c r="K1105" s="85">
        <f t="array" ref="K1105">IFERROR(INDEX(Grille_Tarifs_Modulable!$B$2:$B$204,MATCH(Tableau1[[#This Row],[Designation]]&amp;Tableau1[[#This Row],[CL]],Grille_Tarifs_Modulable!$C$2:$C$204&amp;Grille_Tarifs_Modulable!$F$2:$F$204,0)),0)</f>
        <v>3257150100228</v>
      </c>
      <c r="L11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5" s="1">
        <v>6</v>
      </c>
      <c r="O1105" s="60">
        <f>Tableau1[[#This Row],[Prix_Unit_HT]]*Tableau1[[#This Row],[Qte_commande]]</f>
        <v>128.93186400000002</v>
      </c>
      <c r="P1105" s="60">
        <f>Tableau1[[#This Row],[Prix_Unit_TTC]]*Tableau1[[#This Row],[Qte_commande]]</f>
        <v>154.7182368</v>
      </c>
      <c r="Q1105" s="1">
        <v>6</v>
      </c>
      <c r="R11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6" spans="1:18" ht="14.65" customHeight="1" x14ac:dyDescent="0.2">
      <c r="A1106" s="2">
        <v>43361</v>
      </c>
      <c r="B1106" s="1" t="s">
        <v>416</v>
      </c>
      <c r="C1106" s="1" t="s">
        <v>57</v>
      </c>
      <c r="F1106" s="1" t="s">
        <v>1162</v>
      </c>
      <c r="G1106" s="1" t="s">
        <v>30</v>
      </c>
      <c r="H1106" s="7" t="s">
        <v>1188</v>
      </c>
      <c r="I1106" s="1" t="s">
        <v>1272</v>
      </c>
      <c r="J1106" s="59">
        <v>70</v>
      </c>
      <c r="K1106" s="85">
        <f t="array" ref="K1106">IFERROR(INDEX(Grille_Tarifs_Modulable!$B$2:$B$204,MATCH(Tableau1[[#This Row],[Designation]]&amp;Tableau1[[#This Row],[CL]],Grille_Tarifs_Modulable!$C$2:$C$204&amp;Grille_Tarifs_Modulable!$F$2:$F$204,0)),0)</f>
        <v>3257150100228</v>
      </c>
      <c r="L11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6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6" s="1">
        <v>6</v>
      </c>
      <c r="O1106" s="60">
        <f>Tableau1[[#This Row],[Prix_Unit_HT]]*Tableau1[[#This Row],[Qte_commande]]</f>
        <v>128.93186400000002</v>
      </c>
      <c r="P1106" s="60">
        <f>Tableau1[[#This Row],[Prix_Unit_TTC]]*Tableau1[[#This Row],[Qte_commande]]</f>
        <v>154.7182368</v>
      </c>
      <c r="Q1106" s="1">
        <v>6</v>
      </c>
      <c r="R11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7" spans="1:18" ht="14.65" customHeight="1" x14ac:dyDescent="0.2">
      <c r="A1107" s="2">
        <v>43361</v>
      </c>
      <c r="B1107" s="1" t="s">
        <v>421</v>
      </c>
      <c r="C1107" s="1" t="s">
        <v>28</v>
      </c>
      <c r="F1107" s="1" t="s">
        <v>1245</v>
      </c>
      <c r="G1107" s="1" t="s">
        <v>30</v>
      </c>
      <c r="H1107" s="7" t="s">
        <v>1188</v>
      </c>
      <c r="I1107" s="1" t="s">
        <v>1272</v>
      </c>
      <c r="J1107" s="59">
        <v>70</v>
      </c>
      <c r="K1107" s="85">
        <f t="array" ref="K1107">IFERROR(INDEX(Grille_Tarifs_Modulable!$B$2:$B$204,MATCH(Tableau1[[#This Row],[Designation]]&amp;Tableau1[[#This Row],[CL]],Grille_Tarifs_Modulable!$C$2:$C$204&amp;Grille_Tarifs_Modulable!$F$2:$F$204,0)),0)</f>
        <v>3257150100228</v>
      </c>
      <c r="L11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7" s="1">
        <v>6</v>
      </c>
      <c r="O1107" s="60">
        <f>Tableau1[[#This Row],[Prix_Unit_HT]]*Tableau1[[#This Row],[Qte_commande]]</f>
        <v>119.99186399999999</v>
      </c>
      <c r="P1107" s="60">
        <f>Tableau1[[#This Row],[Prix_Unit_TTC]]*Tableau1[[#This Row],[Qte_commande]]</f>
        <v>143.99023679999999</v>
      </c>
      <c r="Q1107" s="1">
        <v>6</v>
      </c>
      <c r="R11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08" spans="1:18" ht="14.65" customHeight="1" x14ac:dyDescent="0.2">
      <c r="A1108" s="2">
        <v>43361</v>
      </c>
      <c r="B1108" s="1" t="s">
        <v>415</v>
      </c>
      <c r="C1108" s="1" t="s">
        <v>99</v>
      </c>
      <c r="F1108" s="1" t="s">
        <v>1245</v>
      </c>
      <c r="G1108" s="1" t="s">
        <v>4</v>
      </c>
      <c r="H1108" s="1" t="s">
        <v>1187</v>
      </c>
      <c r="I1108" s="1" t="s">
        <v>1272</v>
      </c>
      <c r="J1108" s="59">
        <v>70</v>
      </c>
      <c r="K1108" s="85">
        <f t="array" ref="K1108">IFERROR(INDEX(Grille_Tarifs_Modulable!$B$2:$B$204,MATCH(Tableau1[[#This Row],[Designation]]&amp;Tableau1[[#This Row],[CL]],Grille_Tarifs_Modulable!$C$2:$C$204&amp;Grille_Tarifs_Modulable!$F$2:$F$204,0)),0)</f>
        <v>3257150102017</v>
      </c>
      <c r="L11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0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08" s="1">
        <v>18</v>
      </c>
      <c r="O1108" s="60">
        <f>Tableau1[[#This Row],[Prix_Unit_HT]]*Tableau1[[#This Row],[Qte_commande]]</f>
        <v>264.49779599999999</v>
      </c>
      <c r="P1108" s="60">
        <f>Tableau1[[#This Row],[Prix_Unit_TTC]]*Tableau1[[#This Row],[Qte_commande]]</f>
        <v>317.39735519999999</v>
      </c>
      <c r="Q1108" s="1">
        <v>18</v>
      </c>
      <c r="R11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09" spans="1:18" ht="14.65" customHeight="1" x14ac:dyDescent="0.2">
      <c r="A1109" s="2">
        <v>43361</v>
      </c>
      <c r="B1109" s="1" t="s">
        <v>419</v>
      </c>
      <c r="C1109" s="1" t="s">
        <v>420</v>
      </c>
      <c r="F1109" s="1" t="s">
        <v>1162</v>
      </c>
      <c r="G1109" s="1" t="s">
        <v>20</v>
      </c>
      <c r="H1109" s="1" t="s">
        <v>1187</v>
      </c>
      <c r="I1109" s="1" t="s">
        <v>1272</v>
      </c>
      <c r="J1109" s="59">
        <v>70</v>
      </c>
      <c r="K1109" s="85">
        <f t="array" ref="K1109">IFERROR(INDEX(Grille_Tarifs_Modulable!$B$2:$B$204,MATCH(Tableau1[[#This Row],[Designation]]&amp;Tableau1[[#This Row],[CL]],Grille_Tarifs_Modulable!$C$2:$C$204&amp;Grille_Tarifs_Modulable!$F$2:$F$204,0)),0)</f>
        <v>3257150102017</v>
      </c>
      <c r="L11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0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09" s="1">
        <v>6</v>
      </c>
      <c r="O1109" s="60">
        <f>Tableau1[[#This Row],[Prix_Unit_HT]]*Tableau1[[#This Row],[Qte_commande]]</f>
        <v>101.12593200000001</v>
      </c>
      <c r="P1109" s="60">
        <f>Tableau1[[#This Row],[Prix_Unit_TTC]]*Tableau1[[#This Row],[Qte_commande]]</f>
        <v>121.35111839999999</v>
      </c>
      <c r="Q1109" s="1">
        <v>6</v>
      </c>
      <c r="R11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10" spans="1:18" ht="14.65" customHeight="1" x14ac:dyDescent="0.2">
      <c r="A1110" s="2">
        <v>43361</v>
      </c>
      <c r="B1110" s="1" t="s">
        <v>421</v>
      </c>
      <c r="C1110" s="1" t="s">
        <v>28</v>
      </c>
      <c r="F1110" s="1" t="s">
        <v>1245</v>
      </c>
      <c r="G1110" s="1" t="s">
        <v>30</v>
      </c>
      <c r="H1110" s="1" t="s">
        <v>1187</v>
      </c>
      <c r="I1110" s="1" t="s">
        <v>1272</v>
      </c>
      <c r="J1110" s="59">
        <v>70</v>
      </c>
      <c r="K1110" s="85">
        <f t="array" ref="K1110">IFERROR(INDEX(Grille_Tarifs_Modulable!$B$2:$B$204,MATCH(Tableau1[[#This Row],[Designation]]&amp;Tableau1[[#This Row],[CL]],Grille_Tarifs_Modulable!$C$2:$C$204&amp;Grille_Tarifs_Modulable!$F$2:$F$204,0)),0)</f>
        <v>3257150102017</v>
      </c>
      <c r="L11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1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10" s="1">
        <v>6</v>
      </c>
      <c r="O1110" s="60">
        <f>Tableau1[[#This Row],[Prix_Unit_HT]]*Tableau1[[#This Row],[Qte_commande]]</f>
        <v>88.165931999999998</v>
      </c>
      <c r="P1110" s="60">
        <f>Tableau1[[#This Row],[Prix_Unit_TTC]]*Tableau1[[#This Row],[Qte_commande]]</f>
        <v>105.7991184</v>
      </c>
      <c r="Q1110" s="1">
        <v>6</v>
      </c>
      <c r="R11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11" spans="1:18" ht="14.65" customHeight="1" x14ac:dyDescent="0.2">
      <c r="A1111" s="2">
        <v>43361</v>
      </c>
      <c r="B1111" s="1" t="s">
        <v>481</v>
      </c>
      <c r="C1111" s="1" t="s">
        <v>482</v>
      </c>
      <c r="F1111" s="1" t="s">
        <v>1162</v>
      </c>
      <c r="G1111" s="1" t="s">
        <v>483</v>
      </c>
      <c r="H1111" s="1" t="s">
        <v>1228</v>
      </c>
      <c r="I1111" s="1" t="s">
        <v>1272</v>
      </c>
      <c r="J1111" s="59">
        <v>75</v>
      </c>
      <c r="K1111" s="85">
        <f t="array" ref="K1111">IFERROR(INDEX(Grille_Tarifs_Modulable!$B$2:$B$204,MATCH(Tableau1[[#This Row],[Designation]]&amp;Tableau1[[#This Row],[CL]],Grille_Tarifs_Modulable!$C$2:$C$204&amp;Grille_Tarifs_Modulable!$F$2:$F$204,0)),0)</f>
        <v>7503011641413</v>
      </c>
      <c r="L11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1111" s="60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1111" s="1">
        <v>6</v>
      </c>
      <c r="O1111" s="60">
        <f>Tableau1[[#This Row],[Prix_Unit_HT]]*Tableau1[[#This Row],[Qte_commande]]</f>
        <v>157.5462435</v>
      </c>
      <c r="P1111" s="60">
        <f>Tableau1[[#This Row],[Prix_Unit_TTC]]*Tableau1[[#This Row],[Qte_commande]]</f>
        <v>189.0554922</v>
      </c>
      <c r="Q1111" s="1">
        <v>6</v>
      </c>
      <c r="R11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112" spans="1:18" ht="14.65" customHeight="1" x14ac:dyDescent="0.2">
      <c r="A1112" s="2">
        <v>43361</v>
      </c>
      <c r="B1112" s="1" t="s">
        <v>419</v>
      </c>
      <c r="C1112" s="1" t="s">
        <v>420</v>
      </c>
      <c r="F1112" s="1" t="s">
        <v>1162</v>
      </c>
      <c r="G1112" s="1" t="s">
        <v>20</v>
      </c>
      <c r="H1112" s="1" t="s">
        <v>1221</v>
      </c>
      <c r="I1112" s="1" t="s">
        <v>1272</v>
      </c>
      <c r="J1112" s="59">
        <v>50</v>
      </c>
      <c r="K1112" s="85">
        <f t="array" ref="K1112">IFERROR(INDEX(Grille_Tarifs_Modulable!$B$2:$B$204,MATCH(Tableau1[[#This Row],[Designation]]&amp;Tableau1[[#This Row],[CL]],Grille_Tarifs_Modulable!$C$2:$C$204&amp;Grille_Tarifs_Modulable!$F$2:$F$204,0)),0)</f>
        <v>4260270192645</v>
      </c>
      <c r="L11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11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112" s="1">
        <v>6</v>
      </c>
      <c r="O1112" s="60">
        <f>Tableau1[[#This Row],[Prix_Unit_HT]]*Tableau1[[#This Row],[Qte_commande]]</f>
        <v>168.31503600000002</v>
      </c>
      <c r="P1112" s="60">
        <f>Tableau1[[#This Row],[Prix_Unit_TTC]]*Tableau1[[#This Row],[Qte_commande]]</f>
        <v>201.9780432</v>
      </c>
      <c r="Q1112" s="1">
        <v>4.29</v>
      </c>
      <c r="R11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113" spans="1:18" ht="14.65" customHeight="1" x14ac:dyDescent="0.2">
      <c r="A1113" s="2">
        <v>43361</v>
      </c>
      <c r="B1113" s="1" t="s">
        <v>416</v>
      </c>
      <c r="C1113" s="1" t="s">
        <v>57</v>
      </c>
      <c r="F1113" s="1" t="s">
        <v>1162</v>
      </c>
      <c r="G1113" s="1" t="s">
        <v>30</v>
      </c>
      <c r="H1113" s="1" t="s">
        <v>1214</v>
      </c>
      <c r="I1113" s="1" t="s">
        <v>1272</v>
      </c>
      <c r="J1113" s="59">
        <v>100</v>
      </c>
      <c r="K1113" s="85">
        <f t="array" ref="K1113">IFERROR(INDEX(Grille_Tarifs_Modulable!$B$2:$B$204,MATCH(Tableau1[[#This Row],[Designation]]&amp;Tableau1[[#This Row],[CL]],Grille_Tarifs_Modulable!$C$2:$C$204&amp;Grille_Tarifs_Modulable!$F$2:$F$204,0)),0)</f>
        <v>0</v>
      </c>
      <c r="L11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3" s="60">
        <f>IF(Tableau1[[#This Row],[Prix_Unit_HT]]=0,0,Tableau1[[#This Row],[Prix_Unit_HT]]+(Tableau1[[#This Row],[Prix_Unit_HT]]*VLOOKUP(Tableau1[[#This Row],[EAN]],Grille_Tarifs_Modulable!$B$10:$Q$204,16,FALSE)))</f>
        <v>0</v>
      </c>
      <c r="N1113" s="1">
        <v>6</v>
      </c>
      <c r="O1113" s="60">
        <f>Tableau1[[#This Row],[Prix_Unit_HT]]*Tableau1[[#This Row],[Qte_commande]]</f>
        <v>0</v>
      </c>
      <c r="P1113" s="60">
        <f>Tableau1[[#This Row],[Prix_Unit_TTC]]*Tableau1[[#This Row],[Qte_commande]]</f>
        <v>0</v>
      </c>
      <c r="Q1113" s="1">
        <v>8.57</v>
      </c>
      <c r="R11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114" spans="1:18" ht="14.65" customHeight="1" x14ac:dyDescent="0.2">
      <c r="A1114" s="2">
        <v>43361</v>
      </c>
      <c r="B1114" s="1" t="s">
        <v>481</v>
      </c>
      <c r="C1114" s="1" t="s">
        <v>482</v>
      </c>
      <c r="F1114" s="1" t="s">
        <v>1162</v>
      </c>
      <c r="G1114" s="1" t="s">
        <v>483</v>
      </c>
      <c r="H1114" s="1" t="s">
        <v>1293</v>
      </c>
      <c r="I1114" s="1" t="s">
        <v>1273</v>
      </c>
      <c r="J1114" s="59">
        <v>20</v>
      </c>
      <c r="K1114" s="85">
        <f t="array" ref="K1114">IFERROR(INDEX(Grille_Tarifs_Modulable!$B$2:$B$204,MATCH(Tableau1[[#This Row],[Designation]]&amp;Tableau1[[#This Row],[CL]],Grille_Tarifs_Modulable!$C$2:$C$204&amp;Grille_Tarifs_Modulable!$F$2:$F$204,0)),0)</f>
        <v>4260310553849</v>
      </c>
      <c r="L11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4" s="1">
        <v>48</v>
      </c>
      <c r="O1114" s="60">
        <f>Tableau1[[#This Row],[Prix_Unit_HT]]*Tableau1[[#This Row],[Qte_commande]]</f>
        <v>42.72</v>
      </c>
      <c r="P1114" s="60">
        <f>Tableau1[[#This Row],[Prix_Unit_TTC]]*Tableau1[[#This Row],[Qte_commande]]</f>
        <v>45.069600000000001</v>
      </c>
      <c r="Q1114" s="1">
        <v>13.71</v>
      </c>
      <c r="R11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115" spans="1:18" ht="14.65" customHeight="1" x14ac:dyDescent="0.2">
      <c r="A1115" s="2">
        <v>43361</v>
      </c>
      <c r="B1115" s="1" t="s">
        <v>419</v>
      </c>
      <c r="C1115" s="1" t="s">
        <v>420</v>
      </c>
      <c r="F1115" s="1" t="s">
        <v>1162</v>
      </c>
      <c r="G1115" s="1" t="s">
        <v>20</v>
      </c>
      <c r="H1115" s="1" t="s">
        <v>1293</v>
      </c>
      <c r="I1115" s="1" t="s">
        <v>1273</v>
      </c>
      <c r="J1115" s="59">
        <v>20</v>
      </c>
      <c r="K1115" s="85">
        <f t="array" ref="K1115">IFERROR(INDEX(Grille_Tarifs_Modulable!$B$2:$B$204,MATCH(Tableau1[[#This Row],[Designation]]&amp;Tableau1[[#This Row],[CL]],Grille_Tarifs_Modulable!$C$2:$C$204&amp;Grille_Tarifs_Modulable!$F$2:$F$204,0)),0)</f>
        <v>4260310553849</v>
      </c>
      <c r="L11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5" s="1">
        <v>24</v>
      </c>
      <c r="O1115" s="60">
        <f>Tableau1[[#This Row],[Prix_Unit_HT]]*Tableau1[[#This Row],[Qte_commande]]</f>
        <v>21.36</v>
      </c>
      <c r="P1115" s="60">
        <f>Tableau1[[#This Row],[Prix_Unit_TTC]]*Tableau1[[#This Row],[Qte_commande]]</f>
        <v>22.534800000000001</v>
      </c>
      <c r="Q1115" s="1">
        <v>6.86</v>
      </c>
      <c r="R11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16" spans="1:18" ht="14.65" customHeight="1" x14ac:dyDescent="0.2">
      <c r="A1116" s="2">
        <v>43361</v>
      </c>
      <c r="B1116" s="1" t="s">
        <v>416</v>
      </c>
      <c r="C1116" s="1" t="s">
        <v>57</v>
      </c>
      <c r="F1116" s="1" t="s">
        <v>1162</v>
      </c>
      <c r="G1116" s="1" t="s">
        <v>30</v>
      </c>
      <c r="H1116" s="1" t="s">
        <v>1293</v>
      </c>
      <c r="I1116" s="1" t="s">
        <v>1273</v>
      </c>
      <c r="J1116" s="59">
        <v>20</v>
      </c>
      <c r="K1116" s="85">
        <f t="array" ref="K1116">IFERROR(INDEX(Grille_Tarifs_Modulable!$B$2:$B$204,MATCH(Tableau1[[#This Row],[Designation]]&amp;Tableau1[[#This Row],[CL]],Grille_Tarifs_Modulable!$C$2:$C$204&amp;Grille_Tarifs_Modulable!$F$2:$F$204,0)),0)</f>
        <v>4260310553849</v>
      </c>
      <c r="L11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6" s="1">
        <v>24</v>
      </c>
      <c r="O1116" s="60">
        <f>Tableau1[[#This Row],[Prix_Unit_HT]]*Tableau1[[#This Row],[Qte_commande]]</f>
        <v>21.36</v>
      </c>
      <c r="P1116" s="60">
        <f>Tableau1[[#This Row],[Prix_Unit_TTC]]*Tableau1[[#This Row],[Qte_commande]]</f>
        <v>22.534800000000001</v>
      </c>
      <c r="Q1116" s="1">
        <v>6.86</v>
      </c>
      <c r="R11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17" spans="1:18" ht="14.65" customHeight="1" x14ac:dyDescent="0.2">
      <c r="A1117" s="2">
        <v>43361</v>
      </c>
      <c r="B1117" s="1" t="s">
        <v>419</v>
      </c>
      <c r="C1117" s="1" t="s">
        <v>420</v>
      </c>
      <c r="F1117" s="1" t="s">
        <v>1162</v>
      </c>
      <c r="G1117" s="1" t="s">
        <v>20</v>
      </c>
      <c r="H1117" s="1" t="s">
        <v>1288</v>
      </c>
      <c r="I1117" s="1" t="s">
        <v>1273</v>
      </c>
      <c r="J1117" s="59">
        <v>20</v>
      </c>
      <c r="K1117" s="85">
        <f t="array" ref="K1117">IFERROR(INDEX(Grille_Tarifs_Modulable!$B$2:$B$204,MATCH(Tableau1[[#This Row],[Designation]]&amp;Tableau1[[#This Row],[CL]],Grille_Tarifs_Modulable!$C$2:$C$204&amp;Grille_Tarifs_Modulable!$F$2:$F$204,0)),0)</f>
        <v>4260310553818</v>
      </c>
      <c r="L11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7" s="1">
        <v>24</v>
      </c>
      <c r="O1117" s="60">
        <f>Tableau1[[#This Row],[Prix_Unit_HT]]*Tableau1[[#This Row],[Qte_commande]]</f>
        <v>21.36</v>
      </c>
      <c r="P1117" s="60">
        <f>Tableau1[[#This Row],[Prix_Unit_TTC]]*Tableau1[[#This Row],[Qte_commande]]</f>
        <v>22.534800000000001</v>
      </c>
      <c r="Q1117" s="1">
        <v>6.86</v>
      </c>
      <c r="R11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18" spans="1:18" ht="14.65" customHeight="1" x14ac:dyDescent="0.2">
      <c r="A1118" s="2">
        <v>43362</v>
      </c>
      <c r="B1118" s="1" t="s">
        <v>691</v>
      </c>
      <c r="C1118" s="1" t="s">
        <v>511</v>
      </c>
      <c r="F1118" s="1" t="s">
        <v>1245</v>
      </c>
      <c r="G1118" s="1" t="s">
        <v>452</v>
      </c>
      <c r="H1118" s="1" t="s">
        <v>1174</v>
      </c>
      <c r="I1118" s="1" t="s">
        <v>1272</v>
      </c>
      <c r="J1118" s="59">
        <v>70</v>
      </c>
      <c r="K1118" s="85">
        <f t="array" ref="K1118">IFERROR(INDEX(Grille_Tarifs_Modulable!$B$2:$B$204,MATCH(Tableau1[[#This Row],[Designation]]&amp;Tableau1[[#This Row],[CL]],Grille_Tarifs_Modulable!$C$2:$C$204&amp;Grille_Tarifs_Modulable!$F$2:$F$204,0)),0)</f>
        <v>4067700013859</v>
      </c>
      <c r="L11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8" s="1">
        <v>150</v>
      </c>
      <c r="O1118" s="60">
        <f>Tableau1[[#This Row],[Prix_Unit_HT]]*Tableau1[[#This Row],[Qte_commande]]</f>
        <v>1879.8845249999997</v>
      </c>
      <c r="P1118" s="60">
        <f>Tableau1[[#This Row],[Prix_Unit_TTC]]*Tableau1[[#This Row],[Qte_commande]]</f>
        <v>2255.8614299999999</v>
      </c>
      <c r="Q1118" s="1">
        <v>150</v>
      </c>
      <c r="R11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19" spans="1:18" ht="14.65" customHeight="1" x14ac:dyDescent="0.2">
      <c r="A1119" s="2">
        <v>43364</v>
      </c>
      <c r="B1119" s="1" t="s">
        <v>692</v>
      </c>
      <c r="C1119" s="1" t="s">
        <v>225</v>
      </c>
      <c r="F1119" s="1" t="s">
        <v>1245</v>
      </c>
      <c r="G1119" s="1" t="s">
        <v>227</v>
      </c>
      <c r="H1119" s="1" t="s">
        <v>1174</v>
      </c>
      <c r="I1119" s="1" t="s">
        <v>1272</v>
      </c>
      <c r="J1119" s="59">
        <v>70</v>
      </c>
      <c r="K1119" s="85">
        <f t="array" ref="K1119">IFERROR(INDEX(Grille_Tarifs_Modulable!$B$2:$B$204,MATCH(Tableau1[[#This Row],[Designation]]&amp;Tableau1[[#This Row],[CL]],Grille_Tarifs_Modulable!$C$2:$C$204&amp;Grille_Tarifs_Modulable!$F$2:$F$204,0)),0)</f>
        <v>4067700013859</v>
      </c>
      <c r="L11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9" s="1">
        <v>150</v>
      </c>
      <c r="O1119" s="60">
        <f>Tableau1[[#This Row],[Prix_Unit_HT]]*Tableau1[[#This Row],[Qte_commande]]</f>
        <v>1879.8845249999997</v>
      </c>
      <c r="P1119" s="60">
        <f>Tableau1[[#This Row],[Prix_Unit_TTC]]*Tableau1[[#This Row],[Qte_commande]]</f>
        <v>2255.8614299999999</v>
      </c>
      <c r="Q1119" s="1">
        <v>150</v>
      </c>
      <c r="R11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20" spans="1:18" ht="14.65" customHeight="1" x14ac:dyDescent="0.2">
      <c r="A1120" s="2">
        <v>43364</v>
      </c>
      <c r="B1120" s="1" t="s">
        <v>652</v>
      </c>
      <c r="C1120" s="1" t="s">
        <v>64</v>
      </c>
      <c r="F1120" s="1" t="s">
        <v>1245</v>
      </c>
      <c r="G1120" s="1" t="s">
        <v>66</v>
      </c>
      <c r="H1120" s="1" t="s">
        <v>1174</v>
      </c>
      <c r="I1120" s="1" t="s">
        <v>1272</v>
      </c>
      <c r="J1120" s="59">
        <v>70</v>
      </c>
      <c r="K1120" s="85">
        <f t="array" ref="K1120">IFERROR(INDEX(Grille_Tarifs_Modulable!$B$2:$B$204,MATCH(Tableau1[[#This Row],[Designation]]&amp;Tableau1[[#This Row],[CL]],Grille_Tarifs_Modulable!$C$2:$C$204&amp;Grille_Tarifs_Modulable!$F$2:$F$204,0)),0)</f>
        <v>4067700013859</v>
      </c>
      <c r="L11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20" s="1">
        <v>240</v>
      </c>
      <c r="O1120" s="60">
        <f>Tableau1[[#This Row],[Prix_Unit_HT]]*Tableau1[[#This Row],[Qte_commande]]</f>
        <v>3007.8152399999994</v>
      </c>
      <c r="P1120" s="60">
        <f>Tableau1[[#This Row],[Prix_Unit_TTC]]*Tableau1[[#This Row],[Qte_commande]]</f>
        <v>3609.3782879999994</v>
      </c>
      <c r="Q1120" s="1">
        <v>240</v>
      </c>
      <c r="R11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121" spans="1:18" ht="14.65" customHeight="1" x14ac:dyDescent="0.2">
      <c r="A1121" s="2">
        <v>43364</v>
      </c>
      <c r="B1121" s="1" t="s">
        <v>484</v>
      </c>
      <c r="C1121" s="1" t="s">
        <v>12</v>
      </c>
      <c r="F1121" s="1" t="s">
        <v>1245</v>
      </c>
      <c r="G1121" s="1" t="s">
        <v>14</v>
      </c>
      <c r="H1121" s="1" t="s">
        <v>1174</v>
      </c>
      <c r="I1121" s="1" t="s">
        <v>1272</v>
      </c>
      <c r="J1121" s="59">
        <v>100</v>
      </c>
      <c r="K1121" s="85">
        <f t="array" ref="K1121">IFERROR(INDEX(Grille_Tarifs_Modulable!$B$2:$B$204,MATCH(Tableau1[[#This Row],[Designation]]&amp;Tableau1[[#This Row],[CL]],Grille_Tarifs_Modulable!$C$2:$C$204&amp;Grille_Tarifs_Modulable!$F$2:$F$204,0)),0)</f>
        <v>4067700013842</v>
      </c>
      <c r="L11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2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21" s="1">
        <v>90</v>
      </c>
      <c r="O1121" s="60">
        <f>Tableau1[[#This Row],[Prix_Unit_HT]]*Tableau1[[#This Row],[Qte_commande]]</f>
        <v>1539.0724499999999</v>
      </c>
      <c r="P1121" s="60">
        <f>Tableau1[[#This Row],[Prix_Unit_TTC]]*Tableau1[[#This Row],[Qte_commande]]</f>
        <v>1846.8869399999999</v>
      </c>
      <c r="Q1121" s="1">
        <v>128.57</v>
      </c>
      <c r="R11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1122" spans="1:18" ht="14.65" customHeight="1" x14ac:dyDescent="0.2">
      <c r="A1122" s="2">
        <v>43364</v>
      </c>
      <c r="B1122" s="1" t="s">
        <v>484</v>
      </c>
      <c r="C1122" s="1" t="s">
        <v>12</v>
      </c>
      <c r="F1122" s="1" t="s">
        <v>1245</v>
      </c>
      <c r="G1122" s="1" t="s">
        <v>14</v>
      </c>
      <c r="H1122" s="1" t="s">
        <v>1186</v>
      </c>
      <c r="I1122" s="1" t="s">
        <v>1272</v>
      </c>
      <c r="J1122" s="59">
        <v>70</v>
      </c>
      <c r="K1122" s="85">
        <f t="array" ref="K1122">IFERROR(INDEX(Grille_Tarifs_Modulable!$B$2:$B$204,MATCH(Tableau1[[#This Row],[Designation]]&amp;Tableau1[[#This Row],[CL]],Grille_Tarifs_Modulable!$C$2:$C$204&amp;Grille_Tarifs_Modulable!$F$2:$F$204,0)),0)</f>
        <v>3257150101904</v>
      </c>
      <c r="L11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2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22" s="1">
        <v>6</v>
      </c>
      <c r="O1122" s="60">
        <f>Tableau1[[#This Row],[Prix_Unit_HT]]*Tableau1[[#This Row],[Qte_commande]]</f>
        <v>98.078897999999995</v>
      </c>
      <c r="P1122" s="60">
        <f>Tableau1[[#This Row],[Prix_Unit_TTC]]*Tableau1[[#This Row],[Qte_commande]]</f>
        <v>117.69467760000001</v>
      </c>
      <c r="Q1122" s="1">
        <v>6</v>
      </c>
      <c r="R11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23" spans="1:18" ht="14.65" customHeight="1" x14ac:dyDescent="0.2">
      <c r="A1123" s="2">
        <v>43364</v>
      </c>
      <c r="B1123" s="1" t="s">
        <v>484</v>
      </c>
      <c r="C1123" s="1" t="s">
        <v>12</v>
      </c>
      <c r="F1123" s="1" t="s">
        <v>1245</v>
      </c>
      <c r="G1123" s="1" t="s">
        <v>14</v>
      </c>
      <c r="H1123" s="1" t="s">
        <v>1216</v>
      </c>
      <c r="I1123" s="1" t="s">
        <v>1272</v>
      </c>
      <c r="J1123" s="59">
        <v>70</v>
      </c>
      <c r="K1123" s="85">
        <f t="array" ref="K1123">IFERROR(INDEX(Grille_Tarifs_Modulable!$B$2:$B$204,MATCH(Tableau1[[#This Row],[Designation]]&amp;Tableau1[[#This Row],[CL]],Grille_Tarifs_Modulable!$C$2:$C$204&amp;Grille_Tarifs_Modulable!$F$2:$F$204,0)),0)</f>
        <v>8500000917015</v>
      </c>
      <c r="L11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23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23" s="1">
        <v>12</v>
      </c>
      <c r="O1123" s="60">
        <f>Tableau1[[#This Row],[Prix_Unit_HT]]*Tableau1[[#This Row],[Qte_commande]]</f>
        <v>142.77854160000001</v>
      </c>
      <c r="P1123" s="60">
        <f>Tableau1[[#This Row],[Prix_Unit_TTC]]*Tableau1[[#This Row],[Qte_commande]]</f>
        <v>171.33424991999999</v>
      </c>
      <c r="Q1123" s="1">
        <v>12</v>
      </c>
      <c r="R11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24" spans="1:18" ht="14.65" customHeight="1" x14ac:dyDescent="0.2">
      <c r="A1124" s="2">
        <v>43364</v>
      </c>
      <c r="B1124" s="1" t="s">
        <v>652</v>
      </c>
      <c r="C1124" s="1" t="s">
        <v>64</v>
      </c>
      <c r="F1124" s="1" t="s">
        <v>1245</v>
      </c>
      <c r="G1124" s="1" t="s">
        <v>66</v>
      </c>
      <c r="H1124" s="1" t="s">
        <v>1215</v>
      </c>
      <c r="I1124" s="1" t="s">
        <v>1272</v>
      </c>
      <c r="J1124" s="59">
        <v>70</v>
      </c>
      <c r="K1124" s="85">
        <f t="array" ref="K1124">IFERROR(INDEX(Grille_Tarifs_Modulable!$B$2:$B$204,MATCH(Tableau1[[#This Row],[Designation]]&amp;Tableau1[[#This Row],[CL]],Grille_Tarifs_Modulable!$C$2:$C$204&amp;Grille_Tarifs_Modulable!$F$2:$F$204,0)),0)</f>
        <v>8500000917008</v>
      </c>
      <c r="L11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24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24" s="1">
        <v>12</v>
      </c>
      <c r="O1124" s="60">
        <f>Tableau1[[#This Row],[Prix_Unit_HT]]*Tableau1[[#This Row],[Qte_commande]]</f>
        <v>132.33854160000001</v>
      </c>
      <c r="P1124" s="60">
        <f>Tableau1[[#This Row],[Prix_Unit_TTC]]*Tableau1[[#This Row],[Qte_commande]]</f>
        <v>158.80624992000003</v>
      </c>
      <c r="Q1124" s="1">
        <v>12</v>
      </c>
      <c r="R11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25" spans="1:18" ht="14.65" customHeight="1" x14ac:dyDescent="0.2">
      <c r="A1125" s="2">
        <v>43364</v>
      </c>
      <c r="B1125" s="1" t="s">
        <v>484</v>
      </c>
      <c r="C1125" s="1" t="s">
        <v>12</v>
      </c>
      <c r="F1125" s="1" t="s">
        <v>1245</v>
      </c>
      <c r="G1125" s="1" t="s">
        <v>14</v>
      </c>
      <c r="H1125" s="1" t="s">
        <v>1243</v>
      </c>
      <c r="I1125" s="1" t="s">
        <v>1272</v>
      </c>
      <c r="J1125" s="59">
        <v>70</v>
      </c>
      <c r="K1125" s="85">
        <f t="array" ref="K1125">IFERROR(INDEX(Grille_Tarifs_Modulable!$B$2:$B$204,MATCH(Tableau1[[#This Row],[Designation]]&amp;Tableau1[[#This Row],[CL]],Grille_Tarifs_Modulable!$C$2:$C$204&amp;Grille_Tarifs_Modulable!$F$2:$F$204,0)),0)</f>
        <v>3257150688009</v>
      </c>
      <c r="L11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125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125" s="1">
        <v>60</v>
      </c>
      <c r="O1125" s="60">
        <f>Tableau1[[#This Row],[Prix_Unit_HT]]*Tableau1[[#This Row],[Qte_commande]]</f>
        <v>753.41491199999996</v>
      </c>
      <c r="P1125" s="60">
        <f>Tableau1[[#This Row],[Prix_Unit_TTC]]*Tableau1[[#This Row],[Qte_commande]]</f>
        <v>904.09789439999997</v>
      </c>
      <c r="Q1125" s="1">
        <v>60</v>
      </c>
      <c r="R11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126" spans="1:18" ht="14.65" customHeight="1" x14ac:dyDescent="0.2">
      <c r="A1126" s="2">
        <v>43364</v>
      </c>
      <c r="B1126" s="1" t="s">
        <v>484</v>
      </c>
      <c r="C1126" s="1" t="s">
        <v>12</v>
      </c>
      <c r="F1126" s="1" t="s">
        <v>1245</v>
      </c>
      <c r="G1126" s="1" t="s">
        <v>14</v>
      </c>
      <c r="H1126" s="1" t="s">
        <v>1293</v>
      </c>
      <c r="I1126" s="1" t="s">
        <v>1273</v>
      </c>
      <c r="J1126" s="59">
        <v>20</v>
      </c>
      <c r="K1126" s="85">
        <f t="array" ref="K1126">IFERROR(INDEX(Grille_Tarifs_Modulable!$B$2:$B$204,MATCH(Tableau1[[#This Row],[Designation]]&amp;Tableau1[[#This Row],[CL]],Grille_Tarifs_Modulable!$C$2:$C$204&amp;Grille_Tarifs_Modulable!$F$2:$F$204,0)),0)</f>
        <v>4260310553849</v>
      </c>
      <c r="L11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6" s="1">
        <v>240</v>
      </c>
      <c r="O1126" s="60">
        <f>Tableau1[[#This Row],[Prix_Unit_HT]]*Tableau1[[#This Row],[Qte_commande]]</f>
        <v>194.4</v>
      </c>
      <c r="P1126" s="60">
        <f>Tableau1[[#This Row],[Prix_Unit_TTC]]*Tableau1[[#This Row],[Qte_commande]]</f>
        <v>205.09200000000001</v>
      </c>
      <c r="Q1126" s="1">
        <v>68.569999999999993</v>
      </c>
      <c r="R11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27" spans="1:18" ht="14.65" customHeight="1" x14ac:dyDescent="0.2">
      <c r="A1127" s="2">
        <v>43364</v>
      </c>
      <c r="B1127" s="1" t="s">
        <v>652</v>
      </c>
      <c r="C1127" s="1" t="s">
        <v>64</v>
      </c>
      <c r="F1127" s="1" t="s">
        <v>1245</v>
      </c>
      <c r="G1127" s="1" t="s">
        <v>66</v>
      </c>
      <c r="H1127" s="1" t="s">
        <v>1293</v>
      </c>
      <c r="I1127" s="1" t="s">
        <v>1273</v>
      </c>
      <c r="J1127" s="59">
        <v>20</v>
      </c>
      <c r="K1127" s="85">
        <f t="array" ref="K1127">IFERROR(INDEX(Grille_Tarifs_Modulable!$B$2:$B$204,MATCH(Tableau1[[#This Row],[Designation]]&amp;Tableau1[[#This Row],[CL]],Grille_Tarifs_Modulable!$C$2:$C$204&amp;Grille_Tarifs_Modulable!$F$2:$F$204,0)),0)</f>
        <v>4260310553849</v>
      </c>
      <c r="L11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7" s="1">
        <v>144</v>
      </c>
      <c r="O1127" s="60">
        <f>Tableau1[[#This Row],[Prix_Unit_HT]]*Tableau1[[#This Row],[Qte_commande]]</f>
        <v>116.64000000000001</v>
      </c>
      <c r="P1127" s="60">
        <f>Tableau1[[#This Row],[Prix_Unit_TTC]]*Tableau1[[#This Row],[Qte_commande]]</f>
        <v>123.0552</v>
      </c>
      <c r="Q1127" s="1">
        <v>41.14</v>
      </c>
      <c r="R11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128" spans="1:18" ht="14.65" customHeight="1" x14ac:dyDescent="0.2">
      <c r="A1128" s="2">
        <v>43364</v>
      </c>
      <c r="B1128" s="1" t="s">
        <v>484</v>
      </c>
      <c r="C1128" s="1" t="s">
        <v>12</v>
      </c>
      <c r="F1128" s="1" t="s">
        <v>1245</v>
      </c>
      <c r="G1128" s="1" t="s">
        <v>14</v>
      </c>
      <c r="H1128" s="1" t="s">
        <v>1288</v>
      </c>
      <c r="I1128" s="1" t="s">
        <v>1273</v>
      </c>
      <c r="J1128" s="59">
        <v>20</v>
      </c>
      <c r="K1128" s="85">
        <f t="array" ref="K1128">IFERROR(INDEX(Grille_Tarifs_Modulable!$B$2:$B$204,MATCH(Tableau1[[#This Row],[Designation]]&amp;Tableau1[[#This Row],[CL]],Grille_Tarifs_Modulable!$C$2:$C$204&amp;Grille_Tarifs_Modulable!$F$2:$F$204,0)),0)</f>
        <v>4260310553818</v>
      </c>
      <c r="L11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8" s="1">
        <v>360</v>
      </c>
      <c r="O1128" s="60">
        <f>Tableau1[[#This Row],[Prix_Unit_HT]]*Tableau1[[#This Row],[Qte_commande]]</f>
        <v>291.60000000000002</v>
      </c>
      <c r="P1128" s="60">
        <f>Tableau1[[#This Row],[Prix_Unit_TTC]]*Tableau1[[#This Row],[Qte_commande]]</f>
        <v>307.63800000000003</v>
      </c>
      <c r="Q1128" s="1">
        <v>102.86</v>
      </c>
      <c r="R11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129" spans="1:18" ht="14.65" customHeight="1" x14ac:dyDescent="0.2">
      <c r="A1129" s="2">
        <v>43364</v>
      </c>
      <c r="B1129" s="1" t="s">
        <v>652</v>
      </c>
      <c r="C1129" s="1" t="s">
        <v>64</v>
      </c>
      <c r="F1129" s="1" t="s">
        <v>1245</v>
      </c>
      <c r="G1129" s="1" t="s">
        <v>66</v>
      </c>
      <c r="H1129" s="1" t="s">
        <v>1288</v>
      </c>
      <c r="I1129" s="1" t="s">
        <v>1273</v>
      </c>
      <c r="J1129" s="59">
        <v>20</v>
      </c>
      <c r="K1129" s="85">
        <f t="array" ref="K1129">IFERROR(INDEX(Grille_Tarifs_Modulable!$B$2:$B$204,MATCH(Tableau1[[#This Row],[Designation]]&amp;Tableau1[[#This Row],[CL]],Grille_Tarifs_Modulable!$C$2:$C$204&amp;Grille_Tarifs_Modulable!$F$2:$F$204,0)),0)</f>
        <v>4260310553818</v>
      </c>
      <c r="L11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9" s="1">
        <v>240</v>
      </c>
      <c r="O1129" s="60">
        <f>Tableau1[[#This Row],[Prix_Unit_HT]]*Tableau1[[#This Row],[Qte_commande]]</f>
        <v>194.4</v>
      </c>
      <c r="P1129" s="60">
        <f>Tableau1[[#This Row],[Prix_Unit_TTC]]*Tableau1[[#This Row],[Qte_commande]]</f>
        <v>205.09200000000001</v>
      </c>
      <c r="Q1129" s="1">
        <v>68.569999999999993</v>
      </c>
      <c r="R11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30" spans="1:18" ht="14.65" customHeight="1" x14ac:dyDescent="0.2">
      <c r="A1130" s="2">
        <v>43367</v>
      </c>
      <c r="B1130" s="1" t="s">
        <v>485</v>
      </c>
      <c r="C1130" s="1" t="s">
        <v>486</v>
      </c>
      <c r="F1130" s="1" t="s">
        <v>1162</v>
      </c>
      <c r="G1130" s="1" t="s">
        <v>284</v>
      </c>
      <c r="H1130" s="1" t="s">
        <v>1242</v>
      </c>
      <c r="I1130" s="7" t="s">
        <v>1272</v>
      </c>
      <c r="J1130" s="59">
        <v>70</v>
      </c>
      <c r="K1130" s="85">
        <f t="array" ref="K1130">IFERROR(INDEX(Grille_Tarifs_Modulable!$B$2:$B$204,MATCH(Tableau1[[#This Row],[Designation]]&amp;Tableau1[[#This Row],[CL]],Grille_Tarifs_Modulable!$C$2:$C$204&amp;Grille_Tarifs_Modulable!$F$2:$F$204,0)),0)</f>
        <v>4055800060200</v>
      </c>
      <c r="L11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1130" s="60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1130" s="1">
        <v>6</v>
      </c>
      <c r="O1130" s="60">
        <f>Tableau1[[#This Row],[Prix_Unit_HT]]*Tableau1[[#This Row],[Qte_commande]]</f>
        <v>111.53186400000001</v>
      </c>
      <c r="P1130" s="60">
        <f>Tableau1[[#This Row],[Prix_Unit_TTC]]*Tableau1[[#This Row],[Qte_commande]]</f>
        <v>133.8382368</v>
      </c>
      <c r="Q1130" s="1">
        <v>6</v>
      </c>
      <c r="R11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1" spans="1:18" ht="14.65" customHeight="1" x14ac:dyDescent="0.2">
      <c r="A1131" s="2">
        <v>43367</v>
      </c>
      <c r="B1131" s="1" t="s">
        <v>485</v>
      </c>
      <c r="C1131" s="1" t="s">
        <v>486</v>
      </c>
      <c r="F1131" s="1" t="s">
        <v>1162</v>
      </c>
      <c r="G1131" s="1" t="s">
        <v>284</v>
      </c>
      <c r="H1131" s="7" t="s">
        <v>1294</v>
      </c>
      <c r="I1131" s="7" t="s">
        <v>1273</v>
      </c>
      <c r="J1131" s="59">
        <v>20</v>
      </c>
      <c r="K1131" s="85">
        <f t="array" ref="K1131">IFERROR(INDEX(Grille_Tarifs_Modulable!$B$2:$B$204,MATCH(Tableau1[[#This Row],[Designation]]&amp;Tableau1[[#This Row],[CL]],Grille_Tarifs_Modulable!$C$2:$C$204&amp;Grille_Tarifs_Modulable!$F$2:$F$204,0)),0)</f>
        <v>4260310553863</v>
      </c>
      <c r="L11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3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31" s="1">
        <v>24</v>
      </c>
      <c r="O1131" s="60">
        <f>Tableau1[[#This Row],[Prix_Unit_HT]]*Tableau1[[#This Row],[Qte_commande]]</f>
        <v>21.36</v>
      </c>
      <c r="P1131" s="60">
        <f>Tableau1[[#This Row],[Prix_Unit_TTC]]*Tableau1[[#This Row],[Qte_commande]]</f>
        <v>22.534800000000001</v>
      </c>
      <c r="Q1131" s="1">
        <v>6.86</v>
      </c>
      <c r="R11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32" spans="1:18" ht="14.65" customHeight="1" x14ac:dyDescent="0.2">
      <c r="A1132" s="2">
        <v>43367</v>
      </c>
      <c r="B1132" s="1" t="s">
        <v>485</v>
      </c>
      <c r="C1132" s="1" t="s">
        <v>486</v>
      </c>
      <c r="F1132" s="1" t="s">
        <v>1162</v>
      </c>
      <c r="G1132" s="1" t="s">
        <v>284</v>
      </c>
      <c r="H1132" s="7" t="s">
        <v>1287</v>
      </c>
      <c r="I1132" s="7" t="s">
        <v>1272</v>
      </c>
      <c r="J1132" s="59">
        <v>70</v>
      </c>
      <c r="K1132" s="85">
        <f t="array" ref="K1132">IFERROR(INDEX(Grille_Tarifs_Modulable!$B$2:$B$204,MATCH(Tableau1[[#This Row],[Designation]]&amp;Tableau1[[#This Row],[CL]],Grille_Tarifs_Modulable!$C$2:$C$204&amp;Grille_Tarifs_Modulable!$F$2:$F$204,0)),0)</f>
        <v>3257150107012</v>
      </c>
      <c r="L11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13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132" s="1">
        <v>6</v>
      </c>
      <c r="O1132" s="60">
        <f>Tableau1[[#This Row],[Prix_Unit_HT]]*Tableau1[[#This Row],[Qte_commande]]</f>
        <v>194.451864</v>
      </c>
      <c r="P1132" s="60">
        <f>Tableau1[[#This Row],[Prix_Unit_TTC]]*Tableau1[[#This Row],[Qte_commande]]</f>
        <v>233.34223680000002</v>
      </c>
      <c r="Q1132" s="1">
        <v>6</v>
      </c>
      <c r="R11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3" spans="1:18" ht="14.65" customHeight="1" x14ac:dyDescent="0.2">
      <c r="A1133" s="2">
        <v>43367</v>
      </c>
      <c r="B1133" s="1" t="s">
        <v>625</v>
      </c>
      <c r="C1133" s="1" t="s">
        <v>471</v>
      </c>
      <c r="F1133" s="1" t="s">
        <v>1162</v>
      </c>
      <c r="G1133" s="1" t="s">
        <v>284</v>
      </c>
      <c r="H1133" s="1" t="s">
        <v>1285</v>
      </c>
      <c r="I1133" s="1" t="s">
        <v>1272</v>
      </c>
      <c r="J1133" s="59">
        <v>70</v>
      </c>
      <c r="K1133" s="85">
        <f t="array" ref="K1133">IFERROR(INDEX(Grille_Tarifs_Modulable!$B$2:$B$204,MATCH(Tableau1[[#This Row],[Designation]]&amp;Tableau1[[#This Row],[CL]],Grille_Tarifs_Modulable!$C$2:$C$204&amp;Grille_Tarifs_Modulable!$F$2:$F$204,0)),0)</f>
        <v>3257150673005</v>
      </c>
      <c r="L11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3" s="1">
        <v>6</v>
      </c>
      <c r="O1133" s="60">
        <f>Tableau1[[#This Row],[Prix_Unit_HT]]*Tableau1[[#This Row],[Qte_commande]]</f>
        <v>161.09186399999999</v>
      </c>
      <c r="P1133" s="60">
        <f>Tableau1[[#This Row],[Prix_Unit_TTC]]*Tableau1[[#This Row],[Qte_commande]]</f>
        <v>193.31023679999998</v>
      </c>
      <c r="Q1133" s="1">
        <v>6</v>
      </c>
      <c r="R11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4" spans="1:18" ht="14.65" customHeight="1" x14ac:dyDescent="0.2">
      <c r="A1134" s="2">
        <v>43367</v>
      </c>
      <c r="B1134" s="1" t="s">
        <v>485</v>
      </c>
      <c r="C1134" s="1" t="s">
        <v>486</v>
      </c>
      <c r="F1134" s="1" t="s">
        <v>1162</v>
      </c>
      <c r="G1134" s="1" t="s">
        <v>284</v>
      </c>
      <c r="H1134" s="1" t="s">
        <v>1285</v>
      </c>
      <c r="I1134" s="1" t="s">
        <v>1272</v>
      </c>
      <c r="J1134" s="59">
        <v>70</v>
      </c>
      <c r="K1134" s="85">
        <f t="array" ref="K1134">IFERROR(INDEX(Grille_Tarifs_Modulable!$B$2:$B$204,MATCH(Tableau1[[#This Row],[Designation]]&amp;Tableau1[[#This Row],[CL]],Grille_Tarifs_Modulable!$C$2:$C$204&amp;Grille_Tarifs_Modulable!$F$2:$F$204,0)),0)</f>
        <v>3257150673005</v>
      </c>
      <c r="L11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4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4" s="1">
        <v>6</v>
      </c>
      <c r="O1134" s="60">
        <f>Tableau1[[#This Row],[Prix_Unit_HT]]*Tableau1[[#This Row],[Qte_commande]]</f>
        <v>161.09186399999999</v>
      </c>
      <c r="P1134" s="60">
        <f>Tableau1[[#This Row],[Prix_Unit_TTC]]*Tableau1[[#This Row],[Qte_commande]]</f>
        <v>193.31023679999998</v>
      </c>
      <c r="Q1134" s="1">
        <v>6</v>
      </c>
      <c r="R11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35" spans="1:18" ht="14.65" customHeight="1" x14ac:dyDescent="0.2">
      <c r="A1135" s="2">
        <v>43367</v>
      </c>
      <c r="B1135" s="1" t="s">
        <v>625</v>
      </c>
      <c r="C1135" s="1" t="s">
        <v>471</v>
      </c>
      <c r="F1135" s="1" t="s">
        <v>1162</v>
      </c>
      <c r="G1135" s="1" t="s">
        <v>284</v>
      </c>
      <c r="H1135" s="1" t="s">
        <v>1174</v>
      </c>
      <c r="I1135" s="1" t="s">
        <v>1272</v>
      </c>
      <c r="J1135" s="59">
        <v>70</v>
      </c>
      <c r="K1135" s="85">
        <f t="array" ref="K1135">IFERROR(INDEX(Grille_Tarifs_Modulable!$B$2:$B$204,MATCH(Tableau1[[#This Row],[Designation]]&amp;Tableau1[[#This Row],[CL]],Grille_Tarifs_Modulable!$C$2:$C$204&amp;Grille_Tarifs_Modulable!$F$2:$F$204,0)),0)</f>
        <v>4067700013859</v>
      </c>
      <c r="L11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5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5" s="1">
        <v>24</v>
      </c>
      <c r="O1135" s="60">
        <f>Tableau1[[#This Row],[Prix_Unit_HT]]*Tableau1[[#This Row],[Qte_commande]]</f>
        <v>334.62152399999997</v>
      </c>
      <c r="P1135" s="60">
        <f>Tableau1[[#This Row],[Prix_Unit_TTC]]*Tableau1[[#This Row],[Qte_commande]]</f>
        <v>401.54582879999992</v>
      </c>
      <c r="Q1135" s="1">
        <v>24</v>
      </c>
      <c r="R11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136" spans="1:18" ht="14.65" customHeight="1" x14ac:dyDescent="0.2">
      <c r="A1136" s="2">
        <v>43367</v>
      </c>
      <c r="B1136" s="1" t="s">
        <v>485</v>
      </c>
      <c r="C1136" s="1" t="s">
        <v>486</v>
      </c>
      <c r="F1136" s="1" t="s">
        <v>1162</v>
      </c>
      <c r="G1136" s="1" t="s">
        <v>284</v>
      </c>
      <c r="H1136" s="1" t="s">
        <v>1174</v>
      </c>
      <c r="I1136" s="1" t="s">
        <v>1272</v>
      </c>
      <c r="J1136" s="59">
        <v>70</v>
      </c>
      <c r="K1136" s="85">
        <f t="array" ref="K1136">IFERROR(INDEX(Grille_Tarifs_Modulable!$B$2:$B$204,MATCH(Tableau1[[#This Row],[Designation]]&amp;Tableau1[[#This Row],[CL]],Grille_Tarifs_Modulable!$C$2:$C$204&amp;Grille_Tarifs_Modulable!$F$2:$F$204,0)),0)</f>
        <v>4067700013859</v>
      </c>
      <c r="L11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6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6" s="1">
        <v>12</v>
      </c>
      <c r="O1136" s="60">
        <f>Tableau1[[#This Row],[Prix_Unit_HT]]*Tableau1[[#This Row],[Qte_commande]]</f>
        <v>167.31076199999998</v>
      </c>
      <c r="P1136" s="60">
        <f>Tableau1[[#This Row],[Prix_Unit_TTC]]*Tableau1[[#This Row],[Qte_commande]]</f>
        <v>200.77291439999996</v>
      </c>
      <c r="Q1136" s="1">
        <v>12</v>
      </c>
      <c r="R11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37" spans="1:18" ht="14.65" customHeight="1" x14ac:dyDescent="0.2">
      <c r="A1137" s="2">
        <v>43367</v>
      </c>
      <c r="B1137" s="1" t="s">
        <v>625</v>
      </c>
      <c r="C1137" s="1" t="s">
        <v>471</v>
      </c>
      <c r="F1137" s="1" t="s">
        <v>1162</v>
      </c>
      <c r="G1137" s="1" t="s">
        <v>284</v>
      </c>
      <c r="H1137" s="1" t="s">
        <v>1174</v>
      </c>
      <c r="I1137" s="1" t="s">
        <v>1272</v>
      </c>
      <c r="J1137" s="59">
        <v>175</v>
      </c>
      <c r="K1137" s="85">
        <f t="array" ref="K1137">IFERROR(INDEX(Grille_Tarifs_Modulable!$B$2:$B$204,MATCH(Tableau1[[#This Row],[Designation]]&amp;Tableau1[[#This Row],[CL]],Grille_Tarifs_Modulable!$C$2:$C$204&amp;Grille_Tarifs_Modulable!$F$2:$F$204,0)),0)</f>
        <v>4067700013835</v>
      </c>
      <c r="L11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7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7" s="1">
        <v>24</v>
      </c>
      <c r="O1137" s="60">
        <f>Tableau1[[#This Row],[Prix_Unit_HT]]*Tableau1[[#This Row],[Qte_commande]]</f>
        <v>774.39380999999992</v>
      </c>
      <c r="P1137" s="60">
        <f>Tableau1[[#This Row],[Prix_Unit_TTC]]*Tableau1[[#This Row],[Qte_commande]]</f>
        <v>929.27257199999997</v>
      </c>
      <c r="Q1137" s="1">
        <v>60</v>
      </c>
      <c r="R11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138" spans="1:18" ht="14.65" customHeight="1" x14ac:dyDescent="0.2">
      <c r="A1138" s="2">
        <v>43367</v>
      </c>
      <c r="B1138" s="1" t="s">
        <v>485</v>
      </c>
      <c r="C1138" s="1" t="s">
        <v>486</v>
      </c>
      <c r="F1138" s="1" t="s">
        <v>1162</v>
      </c>
      <c r="G1138" s="1" t="s">
        <v>284</v>
      </c>
      <c r="H1138" s="1" t="s">
        <v>1174</v>
      </c>
      <c r="I1138" s="1" t="s">
        <v>1272</v>
      </c>
      <c r="J1138" s="59">
        <v>175</v>
      </c>
      <c r="K1138" s="85">
        <f t="array" ref="K1138">IFERROR(INDEX(Grille_Tarifs_Modulable!$B$2:$B$204,MATCH(Tableau1[[#This Row],[Designation]]&amp;Tableau1[[#This Row],[CL]],Grille_Tarifs_Modulable!$C$2:$C$204&amp;Grille_Tarifs_Modulable!$F$2:$F$204,0)),0)</f>
        <v>4067700013835</v>
      </c>
      <c r="L11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8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8" s="1">
        <v>24</v>
      </c>
      <c r="O1138" s="60">
        <f>Tableau1[[#This Row],[Prix_Unit_HT]]*Tableau1[[#This Row],[Qte_commande]]</f>
        <v>774.39380999999992</v>
      </c>
      <c r="P1138" s="60">
        <f>Tableau1[[#This Row],[Prix_Unit_TTC]]*Tableau1[[#This Row],[Qte_commande]]</f>
        <v>929.27257199999997</v>
      </c>
      <c r="Q1138" s="1">
        <v>60</v>
      </c>
      <c r="R11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139" spans="1:18" ht="14.65" customHeight="1" x14ac:dyDescent="0.2">
      <c r="A1139" s="2">
        <v>43367</v>
      </c>
      <c r="B1139" s="1" t="s">
        <v>525</v>
      </c>
      <c r="C1139" s="1" t="s">
        <v>70</v>
      </c>
      <c r="F1139" s="1" t="s">
        <v>1162</v>
      </c>
      <c r="G1139" s="1" t="s">
        <v>20</v>
      </c>
      <c r="H1139" s="1" t="s">
        <v>1174</v>
      </c>
      <c r="I1139" s="1" t="s">
        <v>1272</v>
      </c>
      <c r="J1139" s="59">
        <v>175</v>
      </c>
      <c r="K1139" s="85">
        <f t="array" ref="K1139">IFERROR(INDEX(Grille_Tarifs_Modulable!$B$2:$B$204,MATCH(Tableau1[[#This Row],[Designation]]&amp;Tableau1[[#This Row],[CL]],Grille_Tarifs_Modulable!$C$2:$C$204&amp;Grille_Tarifs_Modulable!$F$2:$F$204,0)),0)</f>
        <v>4067700013835</v>
      </c>
      <c r="L11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9" s="1">
        <v>12</v>
      </c>
      <c r="O1139" s="60">
        <f>Tableau1[[#This Row],[Prix_Unit_HT]]*Tableau1[[#This Row],[Qte_commande]]</f>
        <v>387.19690499999996</v>
      </c>
      <c r="P1139" s="60">
        <f>Tableau1[[#This Row],[Prix_Unit_TTC]]*Tableau1[[#This Row],[Qte_commande]]</f>
        <v>464.63628599999998</v>
      </c>
      <c r="Q1139" s="1">
        <v>30</v>
      </c>
      <c r="R11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140" spans="1:18" ht="14.65" customHeight="1" x14ac:dyDescent="0.2">
      <c r="A1140" s="2">
        <v>43367</v>
      </c>
      <c r="B1140" s="1" t="s">
        <v>485</v>
      </c>
      <c r="C1140" s="1" t="s">
        <v>486</v>
      </c>
      <c r="F1140" s="1" t="s">
        <v>1162</v>
      </c>
      <c r="G1140" s="1" t="s">
        <v>284</v>
      </c>
      <c r="H1140" s="1" t="s">
        <v>1186</v>
      </c>
      <c r="I1140" s="1" t="s">
        <v>1272</v>
      </c>
      <c r="J1140" s="59">
        <v>70</v>
      </c>
      <c r="K1140" s="85">
        <f t="array" ref="K1140">IFERROR(INDEX(Grille_Tarifs_Modulable!$B$2:$B$204,MATCH(Tableau1[[#This Row],[Designation]]&amp;Tableau1[[#This Row],[CL]],Grille_Tarifs_Modulable!$C$2:$C$204&amp;Grille_Tarifs_Modulable!$F$2:$F$204,0)),0)</f>
        <v>3257150101904</v>
      </c>
      <c r="L11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40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40" s="1">
        <v>6</v>
      </c>
      <c r="O1140" s="60">
        <f>Tableau1[[#This Row],[Prix_Unit_HT]]*Tableau1[[#This Row],[Qte_commande]]</f>
        <v>111.03889800000002</v>
      </c>
      <c r="P1140" s="60">
        <f>Tableau1[[#This Row],[Prix_Unit_TTC]]*Tableau1[[#This Row],[Qte_commande]]</f>
        <v>133.2466776</v>
      </c>
      <c r="Q1140" s="1">
        <v>6</v>
      </c>
      <c r="R11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41" spans="1:18" ht="14.65" customHeight="1" x14ac:dyDescent="0.2">
      <c r="A1141" s="2">
        <v>43367</v>
      </c>
      <c r="B1141" s="1" t="s">
        <v>625</v>
      </c>
      <c r="C1141" s="1" t="s">
        <v>471</v>
      </c>
      <c r="F1141" s="1" t="s">
        <v>1162</v>
      </c>
      <c r="G1141" s="1" t="s">
        <v>284</v>
      </c>
      <c r="H1141" s="1" t="s">
        <v>1187</v>
      </c>
      <c r="I1141" s="1" t="s">
        <v>1272</v>
      </c>
      <c r="J1141" s="59">
        <v>70</v>
      </c>
      <c r="K1141" s="85">
        <f t="array" ref="K1141">IFERROR(INDEX(Grille_Tarifs_Modulable!$B$2:$B$204,MATCH(Tableau1[[#This Row],[Designation]]&amp;Tableau1[[#This Row],[CL]],Grille_Tarifs_Modulable!$C$2:$C$204&amp;Grille_Tarifs_Modulable!$F$2:$F$204,0)),0)</f>
        <v>3257150102017</v>
      </c>
      <c r="L11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4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41" s="1">
        <v>6</v>
      </c>
      <c r="O1141" s="60">
        <f>Tableau1[[#This Row],[Prix_Unit_HT]]*Tableau1[[#This Row],[Qte_commande]]</f>
        <v>101.12593200000001</v>
      </c>
      <c r="P1141" s="60">
        <f>Tableau1[[#This Row],[Prix_Unit_TTC]]*Tableau1[[#This Row],[Qte_commande]]</f>
        <v>121.35111839999999</v>
      </c>
      <c r="Q1141" s="1">
        <v>6</v>
      </c>
      <c r="R11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42" spans="1:18" ht="14.65" customHeight="1" x14ac:dyDescent="0.2">
      <c r="A1142" s="2">
        <v>43367</v>
      </c>
      <c r="B1142" s="1" t="s">
        <v>525</v>
      </c>
      <c r="C1142" s="1" t="s">
        <v>70</v>
      </c>
      <c r="F1142" s="1" t="s">
        <v>1245</v>
      </c>
      <c r="G1142" s="1" t="s">
        <v>20</v>
      </c>
      <c r="H1142" s="1" t="s">
        <v>1216</v>
      </c>
      <c r="I1142" s="1" t="s">
        <v>1272</v>
      </c>
      <c r="J1142" s="59">
        <v>70</v>
      </c>
      <c r="K1142" s="85">
        <f t="array" ref="K1142">IFERROR(INDEX(Grille_Tarifs_Modulable!$B$2:$B$204,MATCH(Tableau1[[#This Row],[Designation]]&amp;Tableau1[[#This Row],[CL]],Grille_Tarifs_Modulable!$C$2:$C$204&amp;Grille_Tarifs_Modulable!$F$2:$F$204,0)),0)</f>
        <v>8500000917015</v>
      </c>
      <c r="L11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4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42" s="1">
        <v>12</v>
      </c>
      <c r="O1142" s="60">
        <f>Tableau1[[#This Row],[Prix_Unit_HT]]*Tableau1[[#This Row],[Qte_commande]]</f>
        <v>142.77854160000001</v>
      </c>
      <c r="P1142" s="60">
        <f>Tableau1[[#This Row],[Prix_Unit_TTC]]*Tableau1[[#This Row],[Qte_commande]]</f>
        <v>171.33424991999999</v>
      </c>
      <c r="Q1142" s="1">
        <v>12</v>
      </c>
      <c r="R11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43" spans="1:18" ht="14.65" customHeight="1" x14ac:dyDescent="0.2">
      <c r="A1143" s="2">
        <v>43367</v>
      </c>
      <c r="B1143" s="1" t="s">
        <v>525</v>
      </c>
      <c r="C1143" s="1" t="s">
        <v>70</v>
      </c>
      <c r="F1143" s="1" t="s">
        <v>1162</v>
      </c>
      <c r="G1143" s="1" t="s">
        <v>20</v>
      </c>
      <c r="H1143" s="1" t="s">
        <v>1214</v>
      </c>
      <c r="I1143" s="1" t="s">
        <v>1272</v>
      </c>
      <c r="J1143" s="59">
        <v>100</v>
      </c>
      <c r="K1143" s="85">
        <f t="array" ref="K1143">IFERROR(INDEX(Grille_Tarifs_Modulable!$B$2:$B$204,MATCH(Tableau1[[#This Row],[Designation]]&amp;Tableau1[[#This Row],[CL]],Grille_Tarifs_Modulable!$C$2:$C$204&amp;Grille_Tarifs_Modulable!$F$2:$F$204,0)),0)</f>
        <v>0</v>
      </c>
      <c r="L11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3" s="60">
        <f>IF(Tableau1[[#This Row],[Prix_Unit_HT]]=0,0,Tableau1[[#This Row],[Prix_Unit_HT]]+(Tableau1[[#This Row],[Prix_Unit_HT]]*VLOOKUP(Tableau1[[#This Row],[EAN]],Grille_Tarifs_Modulable!$B$10:$Q$204,16,FALSE)))</f>
        <v>0</v>
      </c>
      <c r="N1143" s="1">
        <v>12</v>
      </c>
      <c r="O1143" s="60">
        <f>Tableau1[[#This Row],[Prix_Unit_HT]]*Tableau1[[#This Row],[Qte_commande]]</f>
        <v>0</v>
      </c>
      <c r="P1143" s="60">
        <f>Tableau1[[#This Row],[Prix_Unit_TTC]]*Tableau1[[#This Row],[Qte_commande]]</f>
        <v>0</v>
      </c>
      <c r="Q1143" s="1">
        <v>17.14</v>
      </c>
      <c r="R11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144" spans="1:18" ht="14.65" customHeight="1" x14ac:dyDescent="0.2">
      <c r="A1144" s="2">
        <v>43367</v>
      </c>
      <c r="B1144" s="1" t="s">
        <v>525</v>
      </c>
      <c r="C1144" s="1" t="s">
        <v>70</v>
      </c>
      <c r="F1144" s="1" t="s">
        <v>1162</v>
      </c>
      <c r="G1144" s="1" t="s">
        <v>20</v>
      </c>
      <c r="H1144" s="1" t="s">
        <v>1214</v>
      </c>
      <c r="I1144" s="1" t="s">
        <v>1272</v>
      </c>
      <c r="J1144" s="59">
        <v>100</v>
      </c>
      <c r="K1144" s="85">
        <f t="array" ref="K1144">IFERROR(INDEX(Grille_Tarifs_Modulable!$B$2:$B$204,MATCH(Tableau1[[#This Row],[Designation]]&amp;Tableau1[[#This Row],[CL]],Grille_Tarifs_Modulable!$C$2:$C$204&amp;Grille_Tarifs_Modulable!$F$2:$F$204,0)),0)</f>
        <v>0</v>
      </c>
      <c r="L11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4" s="60">
        <f>IF(Tableau1[[#This Row],[Prix_Unit_HT]]=0,0,Tableau1[[#This Row],[Prix_Unit_HT]]+(Tableau1[[#This Row],[Prix_Unit_HT]]*VLOOKUP(Tableau1[[#This Row],[EAN]],Grille_Tarifs_Modulable!$B$10:$Q$204,16,FALSE)))</f>
        <v>0</v>
      </c>
      <c r="N1144" s="1">
        <v>24</v>
      </c>
      <c r="O1144" s="60">
        <f>Tableau1[[#This Row],[Prix_Unit_HT]]*Tableau1[[#This Row],[Qte_commande]]</f>
        <v>0</v>
      </c>
      <c r="P1144" s="60">
        <f>Tableau1[[#This Row],[Prix_Unit_TTC]]*Tableau1[[#This Row],[Qte_commande]]</f>
        <v>0</v>
      </c>
      <c r="Q1144" s="1">
        <v>34.29</v>
      </c>
      <c r="R11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145" spans="1:18" ht="14.65" customHeight="1" x14ac:dyDescent="0.2">
      <c r="A1145" s="2">
        <v>43367</v>
      </c>
      <c r="B1145" s="1" t="s">
        <v>485</v>
      </c>
      <c r="C1145" s="1" t="s">
        <v>486</v>
      </c>
      <c r="F1145" s="1" t="s">
        <v>1162</v>
      </c>
      <c r="G1145" s="1" t="s">
        <v>284</v>
      </c>
      <c r="H1145" s="1" t="s">
        <v>1293</v>
      </c>
      <c r="I1145" s="1" t="s">
        <v>1273</v>
      </c>
      <c r="J1145" s="59">
        <v>20</v>
      </c>
      <c r="K1145" s="85">
        <f t="array" ref="K1145">IFERROR(INDEX(Grille_Tarifs_Modulable!$B$2:$B$204,MATCH(Tableau1[[#This Row],[Designation]]&amp;Tableau1[[#This Row],[CL]],Grille_Tarifs_Modulable!$C$2:$C$204&amp;Grille_Tarifs_Modulable!$F$2:$F$204,0)),0)</f>
        <v>4260310553849</v>
      </c>
      <c r="L11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5" s="1">
        <v>24</v>
      </c>
      <c r="O1145" s="60">
        <f>Tableau1[[#This Row],[Prix_Unit_HT]]*Tableau1[[#This Row],[Qte_commande]]</f>
        <v>21.36</v>
      </c>
      <c r="P1145" s="60">
        <f>Tableau1[[#This Row],[Prix_Unit_TTC]]*Tableau1[[#This Row],[Qte_commande]]</f>
        <v>22.534800000000001</v>
      </c>
      <c r="Q1145" s="1">
        <v>6.86</v>
      </c>
      <c r="R11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46" spans="1:18" ht="14.65" customHeight="1" x14ac:dyDescent="0.2">
      <c r="A1146" s="2">
        <v>43370</v>
      </c>
      <c r="B1146" s="1" t="s">
        <v>490</v>
      </c>
      <c r="C1146" s="1" t="s">
        <v>2</v>
      </c>
      <c r="F1146" s="1" t="s">
        <v>1245</v>
      </c>
      <c r="G1146" s="1" t="s">
        <v>4</v>
      </c>
      <c r="H1146" s="7" t="s">
        <v>1292</v>
      </c>
      <c r="I1146" s="7" t="s">
        <v>1273</v>
      </c>
      <c r="J1146" s="59">
        <v>20</v>
      </c>
      <c r="K1146" s="85">
        <f t="array" ref="K1146">IFERROR(INDEX(Grille_Tarifs_Modulable!$B$2:$B$204,MATCH(Tableau1[[#This Row],[Designation]]&amp;Tableau1[[#This Row],[CL]],Grille_Tarifs_Modulable!$C$2:$C$204&amp;Grille_Tarifs_Modulable!$F$2:$F$204,0)),0)</f>
        <v>4260310552941</v>
      </c>
      <c r="L11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6" s="1">
        <v>24</v>
      </c>
      <c r="O1146" s="60">
        <f>Tableau1[[#This Row],[Prix_Unit_HT]]*Tableau1[[#This Row],[Qte_commande]]</f>
        <v>19.440000000000001</v>
      </c>
      <c r="P1146" s="60">
        <f>Tableau1[[#This Row],[Prix_Unit_TTC]]*Tableau1[[#This Row],[Qte_commande]]</f>
        <v>20.5092</v>
      </c>
      <c r="Q1146" s="1">
        <v>6.86</v>
      </c>
      <c r="R11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47" spans="1:18" ht="14.65" customHeight="1" x14ac:dyDescent="0.2">
      <c r="A1147" s="2">
        <v>43370</v>
      </c>
      <c r="B1147" s="1" t="s">
        <v>488</v>
      </c>
      <c r="C1147" s="1" t="s">
        <v>489</v>
      </c>
      <c r="F1147" s="1" t="s">
        <v>1162</v>
      </c>
      <c r="G1147" s="1" t="s">
        <v>4</v>
      </c>
      <c r="H1147" s="7" t="s">
        <v>1294</v>
      </c>
      <c r="I1147" s="7" t="s">
        <v>1273</v>
      </c>
      <c r="J1147" s="59">
        <v>20</v>
      </c>
      <c r="K1147" s="85">
        <f t="array" ref="K1147">IFERROR(INDEX(Grille_Tarifs_Modulable!$B$2:$B$204,MATCH(Tableau1[[#This Row],[Designation]]&amp;Tableau1[[#This Row],[CL]],Grille_Tarifs_Modulable!$C$2:$C$204&amp;Grille_Tarifs_Modulable!$F$2:$F$204,0)),0)</f>
        <v>4260310553863</v>
      </c>
      <c r="L11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7" s="1">
        <v>24</v>
      </c>
      <c r="O1147" s="60">
        <f>Tableau1[[#This Row],[Prix_Unit_HT]]*Tableau1[[#This Row],[Qte_commande]]</f>
        <v>21.36</v>
      </c>
      <c r="P1147" s="60">
        <f>Tableau1[[#This Row],[Prix_Unit_TTC]]*Tableau1[[#This Row],[Qte_commande]]</f>
        <v>22.534800000000001</v>
      </c>
      <c r="Q1147" s="1">
        <v>6.86</v>
      </c>
      <c r="R11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48" spans="1:18" ht="14.65" customHeight="1" x14ac:dyDescent="0.2">
      <c r="A1148" s="2">
        <v>43370</v>
      </c>
      <c r="B1148" s="1" t="s">
        <v>490</v>
      </c>
      <c r="C1148" s="1" t="s">
        <v>2</v>
      </c>
      <c r="F1148" s="1" t="s">
        <v>1245</v>
      </c>
      <c r="G1148" s="1" t="s">
        <v>4</v>
      </c>
      <c r="H1148" s="7" t="s">
        <v>1287</v>
      </c>
      <c r="I1148" s="7" t="s">
        <v>1272</v>
      </c>
      <c r="J1148" s="59">
        <v>70</v>
      </c>
      <c r="K1148" s="85">
        <f t="array" ref="K1148">IFERROR(INDEX(Grille_Tarifs_Modulable!$B$2:$B$204,MATCH(Tableau1[[#This Row],[Designation]]&amp;Tableau1[[#This Row],[CL]],Grille_Tarifs_Modulable!$C$2:$C$204&amp;Grille_Tarifs_Modulable!$F$2:$F$204,0)),0)</f>
        <v>3257150107012</v>
      </c>
      <c r="L11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8" s="1">
        <v>6</v>
      </c>
      <c r="O1148" s="60">
        <f>Tableau1[[#This Row],[Prix_Unit_HT]]*Tableau1[[#This Row],[Qte_commande]]</f>
        <v>178.97186399999998</v>
      </c>
      <c r="P1148" s="60">
        <f>Tableau1[[#This Row],[Prix_Unit_TTC]]*Tableau1[[#This Row],[Qte_commande]]</f>
        <v>214.7662368</v>
      </c>
      <c r="Q1148" s="1">
        <v>6</v>
      </c>
      <c r="R11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49" spans="1:18" ht="14.65" customHeight="1" x14ac:dyDescent="0.2">
      <c r="A1149" s="2">
        <v>43370</v>
      </c>
      <c r="B1149" s="1" t="s">
        <v>487</v>
      </c>
      <c r="C1149" s="1" t="s">
        <v>451</v>
      </c>
      <c r="F1149" s="1" t="s">
        <v>1245</v>
      </c>
      <c r="G1149" s="1" t="s">
        <v>452</v>
      </c>
      <c r="H1149" s="7" t="s">
        <v>1287</v>
      </c>
      <c r="I1149" s="7" t="s">
        <v>1272</v>
      </c>
      <c r="J1149" s="59">
        <v>70</v>
      </c>
      <c r="K1149" s="85">
        <f t="array" ref="K1149">IFERROR(INDEX(Grille_Tarifs_Modulable!$B$2:$B$204,MATCH(Tableau1[[#This Row],[Designation]]&amp;Tableau1[[#This Row],[CL]],Grille_Tarifs_Modulable!$C$2:$C$204&amp;Grille_Tarifs_Modulable!$F$2:$F$204,0)),0)</f>
        <v>3257150107012</v>
      </c>
      <c r="L11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9" s="1">
        <v>2</v>
      </c>
      <c r="O1149" s="60">
        <f>Tableau1[[#This Row],[Prix_Unit_HT]]*Tableau1[[#This Row],[Qte_commande]]</f>
        <v>59.657287999999994</v>
      </c>
      <c r="P1149" s="60">
        <f>Tableau1[[#This Row],[Prix_Unit_TTC]]*Tableau1[[#This Row],[Qte_commande]]</f>
        <v>71.588745599999996</v>
      </c>
      <c r="Q1149" s="1">
        <v>2</v>
      </c>
      <c r="R11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50" spans="1:18" ht="14.65" customHeight="1" x14ac:dyDescent="0.2">
      <c r="A1150" s="2">
        <v>43370</v>
      </c>
      <c r="B1150" s="1" t="s">
        <v>488</v>
      </c>
      <c r="C1150" s="1" t="s">
        <v>489</v>
      </c>
      <c r="F1150" s="1" t="s">
        <v>1162</v>
      </c>
      <c r="G1150" s="1" t="s">
        <v>4</v>
      </c>
      <c r="H1150" s="1" t="s">
        <v>1285</v>
      </c>
      <c r="I1150" s="1" t="s">
        <v>1272</v>
      </c>
      <c r="J1150" s="59">
        <v>70</v>
      </c>
      <c r="K1150" s="85">
        <f t="array" ref="K1150">IFERROR(INDEX(Grille_Tarifs_Modulable!$B$2:$B$204,MATCH(Tableau1[[#This Row],[Designation]]&amp;Tableau1[[#This Row],[CL]],Grille_Tarifs_Modulable!$C$2:$C$204&amp;Grille_Tarifs_Modulable!$F$2:$F$204,0)),0)</f>
        <v>3257150673005</v>
      </c>
      <c r="L11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50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50" s="1">
        <v>3</v>
      </c>
      <c r="O1150" s="60">
        <f>Tableau1[[#This Row],[Prix_Unit_HT]]*Tableau1[[#This Row],[Qte_commande]]</f>
        <v>80.545931999999993</v>
      </c>
      <c r="P1150" s="60">
        <f>Tableau1[[#This Row],[Prix_Unit_TTC]]*Tableau1[[#This Row],[Qte_commande]]</f>
        <v>96.655118399999992</v>
      </c>
      <c r="Q1150" s="1">
        <v>3</v>
      </c>
      <c r="R11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151" spans="1:18" ht="14.65" customHeight="1" x14ac:dyDescent="0.2">
      <c r="A1151" s="2">
        <v>43370</v>
      </c>
      <c r="B1151" s="1" t="s">
        <v>490</v>
      </c>
      <c r="C1151" s="1" t="s">
        <v>2</v>
      </c>
      <c r="F1151" s="1" t="s">
        <v>1245</v>
      </c>
      <c r="G1151" s="1" t="s">
        <v>4</v>
      </c>
      <c r="H1151" s="1" t="s">
        <v>1174</v>
      </c>
      <c r="I1151" s="1" t="s">
        <v>1272</v>
      </c>
      <c r="J1151" s="59">
        <v>70</v>
      </c>
      <c r="K1151" s="85">
        <f t="array" ref="K1151">IFERROR(INDEX(Grille_Tarifs_Modulable!$B$2:$B$204,MATCH(Tableau1[[#This Row],[Designation]]&amp;Tableau1[[#This Row],[CL]],Grille_Tarifs_Modulable!$C$2:$C$204&amp;Grille_Tarifs_Modulable!$F$2:$F$204,0)),0)</f>
        <v>4067700013859</v>
      </c>
      <c r="L11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51" s="1">
        <v>48</v>
      </c>
      <c r="O1151" s="60">
        <f>Tableau1[[#This Row],[Prix_Unit_HT]]*Tableau1[[#This Row],[Qte_commande]]</f>
        <v>601.56304799999998</v>
      </c>
      <c r="P1151" s="60">
        <f>Tableau1[[#This Row],[Prix_Unit_TTC]]*Tableau1[[#This Row],[Qte_commande]]</f>
        <v>721.87565759999995</v>
      </c>
      <c r="Q1151" s="1">
        <v>48</v>
      </c>
      <c r="R11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152" spans="1:18" ht="14.65" customHeight="1" x14ac:dyDescent="0.2">
      <c r="A1152" s="2">
        <v>43370</v>
      </c>
      <c r="B1152" s="1" t="s">
        <v>490</v>
      </c>
      <c r="C1152" s="1" t="s">
        <v>2</v>
      </c>
      <c r="F1152" s="1" t="s">
        <v>1245</v>
      </c>
      <c r="G1152" s="1" t="s">
        <v>4</v>
      </c>
      <c r="H1152" s="1" t="s">
        <v>1284</v>
      </c>
      <c r="I1152" s="1" t="s">
        <v>1272</v>
      </c>
      <c r="J1152" s="59">
        <v>70</v>
      </c>
      <c r="K1152" s="85">
        <f t="array" ref="K1152">IFERROR(INDEX(Grille_Tarifs_Modulable!$B$2:$B$204,MATCH(Tableau1[[#This Row],[Designation]]&amp;Tableau1[[#This Row],[CL]],Grille_Tarifs_Modulable!$C$2:$C$204&amp;Grille_Tarifs_Modulable!$F$2:$F$204,0)),0)</f>
        <v>3257150673029</v>
      </c>
      <c r="L11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2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2" s="1">
        <v>18</v>
      </c>
      <c r="O1152" s="60">
        <f>Tableau1[[#This Row],[Prix_Unit_HT]]*Tableau1[[#This Row],[Qte_commande]]</f>
        <v>319.8511512</v>
      </c>
      <c r="P1152" s="60">
        <f>Tableau1[[#This Row],[Prix_Unit_TTC]]*Tableau1[[#This Row],[Qte_commande]]</f>
        <v>383.82138143999998</v>
      </c>
      <c r="Q1152" s="1">
        <v>18</v>
      </c>
      <c r="R11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153" spans="1:18" ht="14.65" customHeight="1" x14ac:dyDescent="0.2">
      <c r="A1153" s="2">
        <v>43370</v>
      </c>
      <c r="B1153" s="1" t="s">
        <v>487</v>
      </c>
      <c r="C1153" s="1" t="s">
        <v>451</v>
      </c>
      <c r="F1153" s="1" t="s">
        <v>1245</v>
      </c>
      <c r="G1153" s="1" t="s">
        <v>452</v>
      </c>
      <c r="H1153" s="1" t="s">
        <v>1284</v>
      </c>
      <c r="I1153" s="1" t="s">
        <v>1272</v>
      </c>
      <c r="J1153" s="59">
        <v>70</v>
      </c>
      <c r="K1153" s="85">
        <f t="array" ref="K1153">IFERROR(INDEX(Grille_Tarifs_Modulable!$B$2:$B$204,MATCH(Tableau1[[#This Row],[Designation]]&amp;Tableau1[[#This Row],[CL]],Grille_Tarifs_Modulable!$C$2:$C$204&amp;Grille_Tarifs_Modulable!$F$2:$F$204,0)),0)</f>
        <v>3257150673029</v>
      </c>
      <c r="L11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3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3" s="1">
        <v>2</v>
      </c>
      <c r="O1153" s="60">
        <f>Tableau1[[#This Row],[Prix_Unit_HT]]*Tableau1[[#This Row],[Qte_commande]]</f>
        <v>35.539016799999999</v>
      </c>
      <c r="P1153" s="60">
        <f>Tableau1[[#This Row],[Prix_Unit_TTC]]*Tableau1[[#This Row],[Qte_commande]]</f>
        <v>42.646820159999997</v>
      </c>
      <c r="Q1153" s="1">
        <v>2</v>
      </c>
      <c r="R11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54" spans="1:18" ht="14.65" customHeight="1" x14ac:dyDescent="0.2">
      <c r="A1154" s="2">
        <v>43370</v>
      </c>
      <c r="B1154" s="1" t="s">
        <v>715</v>
      </c>
      <c r="C1154" s="1" t="s">
        <v>373</v>
      </c>
      <c r="F1154" s="1" t="s">
        <v>1162</v>
      </c>
      <c r="G1154" s="1" t="s">
        <v>4</v>
      </c>
      <c r="H1154" s="1" t="s">
        <v>1295</v>
      </c>
      <c r="I1154" s="1" t="s">
        <v>1273</v>
      </c>
      <c r="J1154" s="59">
        <v>20</v>
      </c>
      <c r="K1154" s="85">
        <f t="array" ref="K1154">IFERROR(INDEX(Grille_Tarifs_Modulable!$B$2:$B$204,MATCH(Tableau1[[#This Row],[Designation]]&amp;Tableau1[[#This Row],[CL]],Grille_Tarifs_Modulable!$C$2:$C$204&amp;Grille_Tarifs_Modulable!$F$2:$F$204,0)),0)</f>
        <v>4260310554785</v>
      </c>
      <c r="L11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5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54" s="1">
        <v>240</v>
      </c>
      <c r="O1154" s="60">
        <f>Tableau1[[#This Row],[Prix_Unit_HT]]*Tableau1[[#This Row],[Qte_commande]]</f>
        <v>213.6</v>
      </c>
      <c r="P1154" s="60">
        <f>Tableau1[[#This Row],[Prix_Unit_TTC]]*Tableau1[[#This Row],[Qte_commande]]</f>
        <v>225.34800000000001</v>
      </c>
      <c r="Q1154" s="1">
        <v>68.569999999999993</v>
      </c>
      <c r="R11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155" spans="1:18" ht="14.65" customHeight="1" x14ac:dyDescent="0.2">
      <c r="A1155" s="2">
        <v>43370</v>
      </c>
      <c r="B1155" s="1" t="s">
        <v>487</v>
      </c>
      <c r="C1155" s="1" t="s">
        <v>451</v>
      </c>
      <c r="F1155" s="1" t="s">
        <v>1245</v>
      </c>
      <c r="G1155" s="1" t="s">
        <v>452</v>
      </c>
      <c r="H1155" s="1" t="s">
        <v>1186</v>
      </c>
      <c r="I1155" s="1" t="s">
        <v>1272</v>
      </c>
      <c r="J1155" s="59">
        <v>70</v>
      </c>
      <c r="K1155" s="85">
        <f t="array" ref="K1155">IFERROR(INDEX(Grille_Tarifs_Modulable!$B$2:$B$204,MATCH(Tableau1[[#This Row],[Designation]]&amp;Tableau1[[#This Row],[CL]],Grille_Tarifs_Modulable!$C$2:$C$204&amp;Grille_Tarifs_Modulable!$F$2:$F$204,0)),0)</f>
        <v>3257150101904</v>
      </c>
      <c r="L11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55" s="1">
        <v>6</v>
      </c>
      <c r="O1155" s="60">
        <f>Tableau1[[#This Row],[Prix_Unit_HT]]*Tableau1[[#This Row],[Qte_commande]]</f>
        <v>98.078897999999995</v>
      </c>
      <c r="P1155" s="60">
        <f>Tableau1[[#This Row],[Prix_Unit_TTC]]*Tableau1[[#This Row],[Qte_commande]]</f>
        <v>117.69467760000001</v>
      </c>
      <c r="Q1155" s="1">
        <v>6</v>
      </c>
      <c r="R11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56" spans="1:18" ht="14.65" customHeight="1" x14ac:dyDescent="0.2">
      <c r="A1156" s="2">
        <v>43370</v>
      </c>
      <c r="B1156" s="1" t="s">
        <v>490</v>
      </c>
      <c r="C1156" s="1" t="s">
        <v>2</v>
      </c>
      <c r="F1156" s="1" t="s">
        <v>1245</v>
      </c>
      <c r="G1156" s="1" t="s">
        <v>4</v>
      </c>
      <c r="H1156" s="1" t="s">
        <v>1186</v>
      </c>
      <c r="I1156" s="1" t="s">
        <v>1272</v>
      </c>
      <c r="J1156" s="59">
        <v>70</v>
      </c>
      <c r="K1156" s="85">
        <f t="array" ref="K1156">IFERROR(INDEX(Grille_Tarifs_Modulable!$B$2:$B$204,MATCH(Tableau1[[#This Row],[Designation]]&amp;Tableau1[[#This Row],[CL]],Grille_Tarifs_Modulable!$C$2:$C$204&amp;Grille_Tarifs_Modulable!$F$2:$F$204,0)),0)</f>
        <v>3257150101904</v>
      </c>
      <c r="L11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56" s="1">
        <v>6</v>
      </c>
      <c r="O1156" s="60">
        <f>Tableau1[[#This Row],[Prix_Unit_HT]]*Tableau1[[#This Row],[Qte_commande]]</f>
        <v>98.078897999999995</v>
      </c>
      <c r="P1156" s="60">
        <f>Tableau1[[#This Row],[Prix_Unit_TTC]]*Tableau1[[#This Row],[Qte_commande]]</f>
        <v>117.69467760000001</v>
      </c>
      <c r="Q1156" s="1">
        <v>6</v>
      </c>
      <c r="R11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57" spans="1:18" ht="14.65" customHeight="1" x14ac:dyDescent="0.2">
      <c r="A1157" s="2">
        <v>43370</v>
      </c>
      <c r="B1157" s="1" t="s">
        <v>488</v>
      </c>
      <c r="C1157" s="1" t="s">
        <v>489</v>
      </c>
      <c r="F1157" s="1" t="s">
        <v>1162</v>
      </c>
      <c r="G1157" s="1" t="s">
        <v>4</v>
      </c>
      <c r="H1157" s="1" t="s">
        <v>1186</v>
      </c>
      <c r="I1157" s="1" t="s">
        <v>1272</v>
      </c>
      <c r="J1157" s="59">
        <v>70</v>
      </c>
      <c r="K1157" s="85">
        <f t="array" ref="K1157">IFERROR(INDEX(Grille_Tarifs_Modulable!$B$2:$B$204,MATCH(Tableau1[[#This Row],[Designation]]&amp;Tableau1[[#This Row],[CL]],Grille_Tarifs_Modulable!$C$2:$C$204&amp;Grille_Tarifs_Modulable!$F$2:$F$204,0)),0)</f>
        <v>3257150101904</v>
      </c>
      <c r="L11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5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57" s="1">
        <v>6</v>
      </c>
      <c r="O1157" s="60">
        <f>Tableau1[[#This Row],[Prix_Unit_HT]]*Tableau1[[#This Row],[Qte_commande]]</f>
        <v>111.03889800000002</v>
      </c>
      <c r="P1157" s="60">
        <f>Tableau1[[#This Row],[Prix_Unit_TTC]]*Tableau1[[#This Row],[Qte_commande]]</f>
        <v>133.2466776</v>
      </c>
      <c r="Q1157" s="1">
        <v>6</v>
      </c>
      <c r="R11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58" spans="1:18" ht="14.65" customHeight="1" x14ac:dyDescent="0.2">
      <c r="A1158" s="2">
        <v>43370</v>
      </c>
      <c r="B1158" s="1" t="s">
        <v>487</v>
      </c>
      <c r="C1158" s="1" t="s">
        <v>451</v>
      </c>
      <c r="F1158" s="1" t="s">
        <v>1245</v>
      </c>
      <c r="G1158" s="1" t="s">
        <v>452</v>
      </c>
      <c r="H1158" s="1" t="s">
        <v>1187</v>
      </c>
      <c r="I1158" s="1" t="s">
        <v>1272</v>
      </c>
      <c r="J1158" s="59">
        <v>70</v>
      </c>
      <c r="K1158" s="85">
        <f t="array" ref="K1158">IFERROR(INDEX(Grille_Tarifs_Modulable!$B$2:$B$204,MATCH(Tableau1[[#This Row],[Designation]]&amp;Tableau1[[#This Row],[CL]],Grille_Tarifs_Modulable!$C$2:$C$204&amp;Grille_Tarifs_Modulable!$F$2:$F$204,0)),0)</f>
        <v>3257150102017</v>
      </c>
      <c r="L11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5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58" s="1">
        <v>2</v>
      </c>
      <c r="O1158" s="60">
        <f>Tableau1[[#This Row],[Prix_Unit_HT]]*Tableau1[[#This Row],[Qte_commande]]</f>
        <v>29.388643999999999</v>
      </c>
      <c r="P1158" s="60">
        <f>Tableau1[[#This Row],[Prix_Unit_TTC]]*Tableau1[[#This Row],[Qte_commande]]</f>
        <v>35.266372799999999</v>
      </c>
      <c r="Q1158" s="1">
        <v>2</v>
      </c>
      <c r="R11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59" spans="1:18" ht="14.65" customHeight="1" x14ac:dyDescent="0.2">
      <c r="A1159" s="2">
        <v>43370</v>
      </c>
      <c r="B1159" s="1" t="s">
        <v>488</v>
      </c>
      <c r="C1159" s="1" t="s">
        <v>489</v>
      </c>
      <c r="F1159" s="1" t="s">
        <v>1162</v>
      </c>
      <c r="G1159" s="1" t="s">
        <v>4</v>
      </c>
      <c r="H1159" s="1" t="s">
        <v>1187</v>
      </c>
      <c r="I1159" s="1" t="s">
        <v>1272</v>
      </c>
      <c r="J1159" s="59">
        <v>70</v>
      </c>
      <c r="K1159" s="85">
        <f t="array" ref="K1159">IFERROR(INDEX(Grille_Tarifs_Modulable!$B$2:$B$204,MATCH(Tableau1[[#This Row],[Designation]]&amp;Tableau1[[#This Row],[CL]],Grille_Tarifs_Modulable!$C$2:$C$204&amp;Grille_Tarifs_Modulable!$F$2:$F$204,0)),0)</f>
        <v>3257150102017</v>
      </c>
      <c r="L11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5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59" s="1">
        <v>6</v>
      </c>
      <c r="O1159" s="60">
        <f>Tableau1[[#This Row],[Prix_Unit_HT]]*Tableau1[[#This Row],[Qte_commande]]</f>
        <v>101.12593200000001</v>
      </c>
      <c r="P1159" s="60">
        <f>Tableau1[[#This Row],[Prix_Unit_TTC]]*Tableau1[[#This Row],[Qte_commande]]</f>
        <v>121.35111839999999</v>
      </c>
      <c r="Q1159" s="1">
        <v>6</v>
      </c>
      <c r="R11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0" spans="1:18" ht="14.65" customHeight="1" x14ac:dyDescent="0.2">
      <c r="A1160" s="2">
        <v>43370</v>
      </c>
      <c r="B1160" s="1" t="s">
        <v>487</v>
      </c>
      <c r="C1160" s="1" t="s">
        <v>451</v>
      </c>
      <c r="F1160" s="1" t="s">
        <v>1245</v>
      </c>
      <c r="G1160" s="1" t="s">
        <v>452</v>
      </c>
      <c r="H1160" s="1" t="s">
        <v>1293</v>
      </c>
      <c r="I1160" s="1" t="s">
        <v>1273</v>
      </c>
      <c r="J1160" s="59">
        <v>20</v>
      </c>
      <c r="K1160" s="85">
        <f t="array" ref="K1160">IFERROR(INDEX(Grille_Tarifs_Modulable!$B$2:$B$204,MATCH(Tableau1[[#This Row],[Designation]]&amp;Tableau1[[#This Row],[CL]],Grille_Tarifs_Modulable!$C$2:$C$204&amp;Grille_Tarifs_Modulable!$F$2:$F$204,0)),0)</f>
        <v>4260310553849</v>
      </c>
      <c r="L11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0" s="1">
        <v>24</v>
      </c>
      <c r="O1160" s="60">
        <f>Tableau1[[#This Row],[Prix_Unit_HT]]*Tableau1[[#This Row],[Qte_commande]]</f>
        <v>19.440000000000001</v>
      </c>
      <c r="P1160" s="60">
        <f>Tableau1[[#This Row],[Prix_Unit_TTC]]*Tableau1[[#This Row],[Qte_commande]]</f>
        <v>20.5092</v>
      </c>
      <c r="Q1160" s="1">
        <v>6.86</v>
      </c>
      <c r="R11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61" spans="1:18" ht="14.65" customHeight="1" x14ac:dyDescent="0.2">
      <c r="A1161" s="2">
        <v>43370</v>
      </c>
      <c r="B1161" s="1" t="s">
        <v>490</v>
      </c>
      <c r="C1161" s="1" t="s">
        <v>2</v>
      </c>
      <c r="F1161" s="1" t="s">
        <v>1245</v>
      </c>
      <c r="G1161" s="1" t="s">
        <v>4</v>
      </c>
      <c r="H1161" s="1" t="s">
        <v>1293</v>
      </c>
      <c r="I1161" s="1" t="s">
        <v>1273</v>
      </c>
      <c r="J1161" s="59">
        <v>20</v>
      </c>
      <c r="K1161" s="85">
        <f t="array" ref="K1161">IFERROR(INDEX(Grille_Tarifs_Modulable!$B$2:$B$204,MATCH(Tableau1[[#This Row],[Designation]]&amp;Tableau1[[#This Row],[CL]],Grille_Tarifs_Modulable!$C$2:$C$204&amp;Grille_Tarifs_Modulable!$F$2:$F$204,0)),0)</f>
        <v>4260310553849</v>
      </c>
      <c r="L11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1" s="1">
        <v>48</v>
      </c>
      <c r="O1161" s="60">
        <f>Tableau1[[#This Row],[Prix_Unit_HT]]*Tableau1[[#This Row],[Qte_commande]]</f>
        <v>38.880000000000003</v>
      </c>
      <c r="P1161" s="60">
        <f>Tableau1[[#This Row],[Prix_Unit_TTC]]*Tableau1[[#This Row],[Qte_commande]]</f>
        <v>41.0184</v>
      </c>
      <c r="Q1161" s="1">
        <v>13.71</v>
      </c>
      <c r="R11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162" spans="1:18" ht="14.65" customHeight="1" x14ac:dyDescent="0.2">
      <c r="A1162" s="2">
        <v>43370</v>
      </c>
      <c r="B1162" s="1" t="s">
        <v>488</v>
      </c>
      <c r="C1162" s="1" t="s">
        <v>489</v>
      </c>
      <c r="F1162" s="1" t="s">
        <v>1162</v>
      </c>
      <c r="G1162" s="1" t="s">
        <v>4</v>
      </c>
      <c r="H1162" s="1" t="s">
        <v>1288</v>
      </c>
      <c r="I1162" s="1" t="s">
        <v>1273</v>
      </c>
      <c r="J1162" s="59">
        <v>20</v>
      </c>
      <c r="K1162" s="85">
        <f t="array" ref="K1162">IFERROR(INDEX(Grille_Tarifs_Modulable!$B$2:$B$204,MATCH(Tableau1[[#This Row],[Designation]]&amp;Tableau1[[#This Row],[CL]],Grille_Tarifs_Modulable!$C$2:$C$204&amp;Grille_Tarifs_Modulable!$F$2:$F$204,0)),0)</f>
        <v>4260310553818</v>
      </c>
      <c r="L11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62" s="1">
        <v>24</v>
      </c>
      <c r="O1162" s="60">
        <f>Tableau1[[#This Row],[Prix_Unit_HT]]*Tableau1[[#This Row],[Qte_commande]]</f>
        <v>21.36</v>
      </c>
      <c r="P1162" s="60">
        <f>Tableau1[[#This Row],[Prix_Unit_TTC]]*Tableau1[[#This Row],[Qte_commande]]</f>
        <v>22.534800000000001</v>
      </c>
      <c r="Q1162" s="1">
        <v>6.86</v>
      </c>
      <c r="R11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163" spans="1:18" ht="14.65" customHeight="1" x14ac:dyDescent="0.2">
      <c r="A1163" s="2">
        <v>43374</v>
      </c>
      <c r="B1163" s="1" t="s">
        <v>491</v>
      </c>
      <c r="C1163" s="1" t="s">
        <v>446</v>
      </c>
      <c r="F1163" s="1" t="s">
        <v>1245</v>
      </c>
      <c r="G1163" s="1" t="s">
        <v>20</v>
      </c>
      <c r="H1163" s="7" t="s">
        <v>1287</v>
      </c>
      <c r="I1163" s="7" t="s">
        <v>1272</v>
      </c>
      <c r="J1163" s="59">
        <v>70</v>
      </c>
      <c r="K1163" s="85">
        <f t="array" ref="K1163">IFERROR(INDEX(Grille_Tarifs_Modulable!$B$2:$B$204,MATCH(Tableau1[[#This Row],[Designation]]&amp;Tableau1[[#This Row],[CL]],Grille_Tarifs_Modulable!$C$2:$C$204&amp;Grille_Tarifs_Modulable!$F$2:$F$204,0)),0)</f>
        <v>3257150107012</v>
      </c>
      <c r="L11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6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63" s="1">
        <v>6</v>
      </c>
      <c r="O1163" s="60">
        <f>Tableau1[[#This Row],[Prix_Unit_HT]]*Tableau1[[#This Row],[Qte_commande]]</f>
        <v>178.97186399999998</v>
      </c>
      <c r="P1163" s="60">
        <f>Tableau1[[#This Row],[Prix_Unit_TTC]]*Tableau1[[#This Row],[Qte_commande]]</f>
        <v>214.7662368</v>
      </c>
      <c r="Q1163" s="1">
        <v>6</v>
      </c>
      <c r="R11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4" spans="1:18" ht="14.65" customHeight="1" x14ac:dyDescent="0.2">
      <c r="A1164" s="2">
        <v>43374</v>
      </c>
      <c r="B1164" s="1" t="s">
        <v>491</v>
      </c>
      <c r="C1164" s="1" t="s">
        <v>446</v>
      </c>
      <c r="F1164" s="1" t="s">
        <v>1245</v>
      </c>
      <c r="G1164" s="1" t="s">
        <v>20</v>
      </c>
      <c r="H1164" s="1" t="s">
        <v>1174</v>
      </c>
      <c r="I1164" s="1" t="s">
        <v>1272</v>
      </c>
      <c r="J1164" s="59">
        <v>70</v>
      </c>
      <c r="K1164" s="85">
        <f t="array" ref="K1164">IFERROR(INDEX(Grille_Tarifs_Modulable!$B$2:$B$204,MATCH(Tableau1[[#This Row],[Designation]]&amp;Tableau1[[#This Row],[CL]],Grille_Tarifs_Modulable!$C$2:$C$204&amp;Grille_Tarifs_Modulable!$F$2:$F$204,0)),0)</f>
        <v>4067700013859</v>
      </c>
      <c r="L11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64" s="1">
        <v>48</v>
      </c>
      <c r="O1164" s="60">
        <f>Tableau1[[#This Row],[Prix_Unit_HT]]*Tableau1[[#This Row],[Qte_commande]]</f>
        <v>601.56304799999998</v>
      </c>
      <c r="P1164" s="60">
        <f>Tableau1[[#This Row],[Prix_Unit_TTC]]*Tableau1[[#This Row],[Qte_commande]]</f>
        <v>721.87565759999995</v>
      </c>
      <c r="Q1164" s="1">
        <v>48</v>
      </c>
      <c r="R11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165" spans="1:18" ht="14.65" customHeight="1" x14ac:dyDescent="0.2">
      <c r="A1165" s="2">
        <v>43374</v>
      </c>
      <c r="B1165" s="1" t="s">
        <v>491</v>
      </c>
      <c r="C1165" s="1" t="s">
        <v>446</v>
      </c>
      <c r="F1165" s="1" t="s">
        <v>1245</v>
      </c>
      <c r="G1165" s="1" t="s">
        <v>20</v>
      </c>
      <c r="H1165" s="1" t="s">
        <v>1186</v>
      </c>
      <c r="I1165" s="1" t="s">
        <v>1272</v>
      </c>
      <c r="J1165" s="59">
        <v>70</v>
      </c>
      <c r="K1165" s="85">
        <f t="array" ref="K1165">IFERROR(INDEX(Grille_Tarifs_Modulable!$B$2:$B$204,MATCH(Tableau1[[#This Row],[Designation]]&amp;Tableau1[[#This Row],[CL]],Grille_Tarifs_Modulable!$C$2:$C$204&amp;Grille_Tarifs_Modulable!$F$2:$F$204,0)),0)</f>
        <v>3257150101904</v>
      </c>
      <c r="L11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6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65" s="1">
        <v>6</v>
      </c>
      <c r="O1165" s="60">
        <f>Tableau1[[#This Row],[Prix_Unit_HT]]*Tableau1[[#This Row],[Qte_commande]]</f>
        <v>98.078897999999995</v>
      </c>
      <c r="P1165" s="60">
        <f>Tableau1[[#This Row],[Prix_Unit_TTC]]*Tableau1[[#This Row],[Qte_commande]]</f>
        <v>117.69467760000001</v>
      </c>
      <c r="Q1165" s="1">
        <v>6</v>
      </c>
      <c r="R11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6" spans="1:18" ht="14.65" customHeight="1" x14ac:dyDescent="0.2">
      <c r="A1166" s="2">
        <v>43374</v>
      </c>
      <c r="B1166" s="1" t="s">
        <v>492</v>
      </c>
      <c r="C1166" s="1" t="s">
        <v>28</v>
      </c>
      <c r="F1166" s="1" t="s">
        <v>1162</v>
      </c>
      <c r="G1166" s="1" t="s">
        <v>177</v>
      </c>
      <c r="H1166" s="1" t="s">
        <v>1186</v>
      </c>
      <c r="I1166" s="1" t="s">
        <v>1272</v>
      </c>
      <c r="J1166" s="59">
        <v>70</v>
      </c>
      <c r="K1166" s="85">
        <f t="array" ref="K1166">IFERROR(INDEX(Grille_Tarifs_Modulable!$B$2:$B$204,MATCH(Tableau1[[#This Row],[Designation]]&amp;Tableau1[[#This Row],[CL]],Grille_Tarifs_Modulable!$C$2:$C$204&amp;Grille_Tarifs_Modulable!$F$2:$F$204,0)),0)</f>
        <v>3257150101904</v>
      </c>
      <c r="L11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6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66" s="1">
        <v>6</v>
      </c>
      <c r="O1166" s="60">
        <f>Tableau1[[#This Row],[Prix_Unit_HT]]*Tableau1[[#This Row],[Qte_commande]]</f>
        <v>111.03889800000002</v>
      </c>
      <c r="P1166" s="60">
        <f>Tableau1[[#This Row],[Prix_Unit_TTC]]*Tableau1[[#This Row],[Qte_commande]]</f>
        <v>133.2466776</v>
      </c>
      <c r="Q1166" s="1">
        <v>6</v>
      </c>
      <c r="R11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67" spans="1:18" ht="14.65" customHeight="1" x14ac:dyDescent="0.2">
      <c r="A1167" s="2">
        <v>43374</v>
      </c>
      <c r="B1167" s="1" t="s">
        <v>491</v>
      </c>
      <c r="C1167" s="1" t="s">
        <v>446</v>
      </c>
      <c r="F1167" s="1" t="s">
        <v>1245</v>
      </c>
      <c r="G1167" s="1" t="s">
        <v>20</v>
      </c>
      <c r="H1167" s="7" t="s">
        <v>1197</v>
      </c>
      <c r="I1167" s="1" t="s">
        <v>1272</v>
      </c>
      <c r="J1167" s="59">
        <v>70</v>
      </c>
      <c r="K1167" s="85">
        <f t="array" ref="K1167">IFERROR(INDEX(Grille_Tarifs_Modulable!$B$2:$B$204,MATCH(Tableau1[[#This Row],[Designation]]&amp;Tableau1[[#This Row],[CL]],Grille_Tarifs_Modulable!$C$2:$C$204&amp;Grille_Tarifs_Modulable!$F$2:$F$204,0)),0)</f>
        <v>3257150100792</v>
      </c>
      <c r="L11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1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167" s="1">
        <v>1</v>
      </c>
      <c r="O1167" s="60">
        <f>Tableau1[[#This Row],[Prix_Unit_HT]]*Tableau1[[#This Row],[Qte_commande]]</f>
        <v>71.40864400000001</v>
      </c>
      <c r="P1167" s="60">
        <f>Tableau1[[#This Row],[Prix_Unit_TTC]]*Tableau1[[#This Row],[Qte_commande]]</f>
        <v>85.690372800000006</v>
      </c>
      <c r="Q1167" s="1">
        <v>1</v>
      </c>
      <c r="R11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68" spans="1:18" ht="14.65" customHeight="1" x14ac:dyDescent="0.2">
      <c r="A1168" s="2">
        <v>43374</v>
      </c>
      <c r="B1168" s="1" t="s">
        <v>491</v>
      </c>
      <c r="C1168" s="1" t="s">
        <v>446</v>
      </c>
      <c r="F1168" s="1" t="s">
        <v>1245</v>
      </c>
      <c r="G1168" s="1" t="s">
        <v>20</v>
      </c>
      <c r="H1168" s="1" t="s">
        <v>1214</v>
      </c>
      <c r="I1168" s="1" t="s">
        <v>1272</v>
      </c>
      <c r="J1168" s="59">
        <v>100</v>
      </c>
      <c r="K1168" s="85">
        <f t="array" ref="K1168">IFERROR(INDEX(Grille_Tarifs_Modulable!$B$2:$B$204,MATCH(Tableau1[[#This Row],[Designation]]&amp;Tableau1[[#This Row],[CL]],Grille_Tarifs_Modulable!$C$2:$C$204&amp;Grille_Tarifs_Modulable!$F$2:$F$204,0)),0)</f>
        <v>0</v>
      </c>
      <c r="L11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68" s="60">
        <f>IF(Tableau1[[#This Row],[Prix_Unit_HT]]=0,0,Tableau1[[#This Row],[Prix_Unit_HT]]+(Tableau1[[#This Row],[Prix_Unit_HT]]*VLOOKUP(Tableau1[[#This Row],[EAN]],Grille_Tarifs_Modulable!$B$10:$Q$204,16,FALSE)))</f>
        <v>0</v>
      </c>
      <c r="N1168" s="1">
        <v>6</v>
      </c>
      <c r="O1168" s="60">
        <f>Tableau1[[#This Row],[Prix_Unit_HT]]*Tableau1[[#This Row],[Qte_commande]]</f>
        <v>0</v>
      </c>
      <c r="P1168" s="60">
        <f>Tableau1[[#This Row],[Prix_Unit_TTC]]*Tableau1[[#This Row],[Qte_commande]]</f>
        <v>0</v>
      </c>
      <c r="Q1168" s="1">
        <v>8.57</v>
      </c>
      <c r="R11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169" spans="1:18" ht="14.65" customHeight="1" x14ac:dyDescent="0.2">
      <c r="A1169" s="2">
        <v>43376</v>
      </c>
      <c r="B1169" s="1" t="s">
        <v>718</v>
      </c>
      <c r="C1169" s="1" t="s">
        <v>2</v>
      </c>
      <c r="F1169" s="1" t="s">
        <v>1245</v>
      </c>
      <c r="G1169" s="1" t="s">
        <v>4</v>
      </c>
      <c r="H1169" s="1" t="s">
        <v>1285</v>
      </c>
      <c r="I1169" s="1" t="s">
        <v>1272</v>
      </c>
      <c r="J1169" s="59">
        <v>70</v>
      </c>
      <c r="K1169" s="85">
        <f t="array" ref="K1169">IFERROR(INDEX(Grille_Tarifs_Modulable!$B$2:$B$204,MATCH(Tableau1[[#This Row],[Designation]]&amp;Tableau1[[#This Row],[CL]],Grille_Tarifs_Modulable!$C$2:$C$204&amp;Grille_Tarifs_Modulable!$F$2:$F$204,0)),0)</f>
        <v>3257150673005</v>
      </c>
      <c r="L11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169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169" s="1">
        <v>12</v>
      </c>
      <c r="O1169" s="60">
        <f>Tableau1[[#This Row],[Prix_Unit_HT]]*Tableau1[[#This Row],[Qte_commande]]</f>
        <v>241.90372800000003</v>
      </c>
      <c r="P1169" s="60">
        <f>Tableau1[[#This Row],[Prix_Unit_TTC]]*Tableau1[[#This Row],[Qte_commande]]</f>
        <v>290.28447360000001</v>
      </c>
      <c r="Q1169" s="1">
        <v>12</v>
      </c>
      <c r="R11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70" spans="1:18" ht="14.65" customHeight="1" x14ac:dyDescent="0.2">
      <c r="A1170" s="2">
        <v>43376</v>
      </c>
      <c r="B1170" s="1" t="s">
        <v>693</v>
      </c>
      <c r="C1170" s="1" t="s">
        <v>225</v>
      </c>
      <c r="F1170" s="1" t="s">
        <v>1245</v>
      </c>
      <c r="G1170" s="1" t="s">
        <v>227</v>
      </c>
      <c r="H1170" s="1" t="s">
        <v>1174</v>
      </c>
      <c r="I1170" s="1" t="s">
        <v>1272</v>
      </c>
      <c r="J1170" s="59">
        <v>70</v>
      </c>
      <c r="K1170" s="85">
        <f t="array" ref="K1170">IFERROR(INDEX(Grille_Tarifs_Modulable!$B$2:$B$204,MATCH(Tableau1[[#This Row],[Designation]]&amp;Tableau1[[#This Row],[CL]],Grille_Tarifs_Modulable!$C$2:$C$204&amp;Grille_Tarifs_Modulable!$F$2:$F$204,0)),0)</f>
        <v>4067700013859</v>
      </c>
      <c r="L11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0" s="1">
        <v>150</v>
      </c>
      <c r="O1170" s="60">
        <f>Tableau1[[#This Row],[Prix_Unit_HT]]*Tableau1[[#This Row],[Qte_commande]]</f>
        <v>1879.8845249999997</v>
      </c>
      <c r="P1170" s="60">
        <f>Tableau1[[#This Row],[Prix_Unit_TTC]]*Tableau1[[#This Row],[Qte_commande]]</f>
        <v>2255.8614299999999</v>
      </c>
      <c r="Q1170" s="1">
        <v>150</v>
      </c>
      <c r="R11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171" spans="1:18" ht="14.65" customHeight="1" x14ac:dyDescent="0.2">
      <c r="A1171" s="2">
        <v>43376</v>
      </c>
      <c r="B1171" s="1" t="s">
        <v>493</v>
      </c>
      <c r="C1171" s="1" t="s">
        <v>111</v>
      </c>
      <c r="F1171" s="1" t="s">
        <v>1245</v>
      </c>
      <c r="G1171" s="1" t="s">
        <v>113</v>
      </c>
      <c r="H1171" s="1" t="s">
        <v>1174</v>
      </c>
      <c r="I1171" s="1" t="s">
        <v>1272</v>
      </c>
      <c r="J1171" s="59">
        <v>175</v>
      </c>
      <c r="K1171" s="85">
        <f t="array" ref="K1171">IFERROR(INDEX(Grille_Tarifs_Modulable!$B$2:$B$204,MATCH(Tableau1[[#This Row],[Designation]]&amp;Tableau1[[#This Row],[CL]],Grille_Tarifs_Modulable!$C$2:$C$204&amp;Grille_Tarifs_Modulable!$F$2:$F$204,0)),0)</f>
        <v>4067700013835</v>
      </c>
      <c r="L11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171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171" s="1">
        <v>48</v>
      </c>
      <c r="O1171" s="60">
        <f>Tableau1[[#This Row],[Prix_Unit_HT]]*Tableau1[[#This Row],[Qte_commande]]</f>
        <v>1387.9876200000001</v>
      </c>
      <c r="P1171" s="60">
        <f>Tableau1[[#This Row],[Prix_Unit_TTC]]*Tableau1[[#This Row],[Qte_commande]]</f>
        <v>1665.5851440000001</v>
      </c>
      <c r="Q1171" s="1">
        <v>120</v>
      </c>
      <c r="R11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172" spans="1:18" ht="14.65" customHeight="1" x14ac:dyDescent="0.2">
      <c r="A1172" s="2">
        <v>43376</v>
      </c>
      <c r="B1172" s="1" t="s">
        <v>493</v>
      </c>
      <c r="C1172" s="1" t="s">
        <v>111</v>
      </c>
      <c r="F1172" s="1" t="s">
        <v>1245</v>
      </c>
      <c r="G1172" s="1" t="s">
        <v>113</v>
      </c>
      <c r="H1172" s="1" t="s">
        <v>635</v>
      </c>
      <c r="I1172" s="1" t="s">
        <v>1272</v>
      </c>
      <c r="J1172" s="59">
        <v>70</v>
      </c>
      <c r="K1172" s="85">
        <f t="array" ref="K1172">IFERROR(INDEX(Grille_Tarifs_Modulable!$B$2:$B$204,MATCH(Tableau1[[#This Row],[Designation]]&amp;Tableau1[[#This Row],[CL]],Grille_Tarifs_Modulable!$C$2:$C$204&amp;Grille_Tarifs_Modulable!$F$2:$F$204,0)),0)</f>
        <v>0</v>
      </c>
      <c r="L11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2" s="60">
        <f>IF(Tableau1[[#This Row],[Prix_Unit_HT]]=0,0,Tableau1[[#This Row],[Prix_Unit_HT]]+(Tableau1[[#This Row],[Prix_Unit_HT]]*VLOOKUP(Tableau1[[#This Row],[EAN]],Grille_Tarifs_Modulable!$B$10:$Q$204,16,FALSE)))</f>
        <v>0</v>
      </c>
      <c r="N1172" s="1">
        <v>6</v>
      </c>
      <c r="O1172" s="60">
        <f>Tableau1[[#This Row],[Prix_Unit_HT]]*Tableau1[[#This Row],[Qte_commande]]</f>
        <v>0</v>
      </c>
      <c r="P1172" s="60">
        <f>Tableau1[[#This Row],[Prix_Unit_TTC]]*Tableau1[[#This Row],[Qte_commande]]</f>
        <v>0</v>
      </c>
      <c r="Q1172" s="1">
        <v>6</v>
      </c>
      <c r="R11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3" spans="1:18" ht="14.65" customHeight="1" x14ac:dyDescent="0.2">
      <c r="A1173" s="2">
        <v>43376</v>
      </c>
      <c r="B1173" s="1" t="s">
        <v>493</v>
      </c>
      <c r="C1173" s="1" t="s">
        <v>111</v>
      </c>
      <c r="F1173" s="1" t="s">
        <v>1245</v>
      </c>
      <c r="G1173" s="1" t="s">
        <v>113</v>
      </c>
      <c r="H1173" s="1" t="s">
        <v>1186</v>
      </c>
      <c r="I1173" s="1" t="s">
        <v>1272</v>
      </c>
      <c r="J1173" s="59">
        <v>70</v>
      </c>
      <c r="K1173" s="85">
        <f t="array" ref="K1173">IFERROR(INDEX(Grille_Tarifs_Modulable!$B$2:$B$204,MATCH(Tableau1[[#This Row],[Designation]]&amp;Tableau1[[#This Row],[CL]],Grille_Tarifs_Modulable!$C$2:$C$204&amp;Grille_Tarifs_Modulable!$F$2:$F$204,0)),0)</f>
        <v>3257150101904</v>
      </c>
      <c r="L11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7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73" s="1">
        <v>6</v>
      </c>
      <c r="O1173" s="60">
        <f>Tableau1[[#This Row],[Prix_Unit_HT]]*Tableau1[[#This Row],[Qte_commande]]</f>
        <v>98.078897999999995</v>
      </c>
      <c r="P1173" s="60">
        <f>Tableau1[[#This Row],[Prix_Unit_TTC]]*Tableau1[[#This Row],[Qte_commande]]</f>
        <v>117.69467760000001</v>
      </c>
      <c r="Q1173" s="1">
        <v>6</v>
      </c>
      <c r="R11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4" spans="1:18" ht="14.65" customHeight="1" x14ac:dyDescent="0.2">
      <c r="A1174" s="2">
        <v>43376</v>
      </c>
      <c r="B1174" s="1" t="s">
        <v>493</v>
      </c>
      <c r="C1174" s="1" t="s">
        <v>111</v>
      </c>
      <c r="F1174" s="1" t="s">
        <v>1245</v>
      </c>
      <c r="G1174" s="1" t="s">
        <v>113</v>
      </c>
      <c r="H1174" s="1" t="s">
        <v>1187</v>
      </c>
      <c r="I1174" s="1" t="s">
        <v>1272</v>
      </c>
      <c r="J1174" s="59">
        <v>70</v>
      </c>
      <c r="K1174" s="85">
        <f t="array" ref="K1174">IFERROR(INDEX(Grille_Tarifs_Modulable!$B$2:$B$204,MATCH(Tableau1[[#This Row],[Designation]]&amp;Tableau1[[#This Row],[CL]],Grille_Tarifs_Modulable!$C$2:$C$204&amp;Grille_Tarifs_Modulable!$F$2:$F$204,0)),0)</f>
        <v>3257150102017</v>
      </c>
      <c r="L11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7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74" s="1">
        <v>6</v>
      </c>
      <c r="O1174" s="60">
        <f>Tableau1[[#This Row],[Prix_Unit_HT]]*Tableau1[[#This Row],[Qte_commande]]</f>
        <v>88.165931999999998</v>
      </c>
      <c r="P1174" s="60">
        <f>Tableau1[[#This Row],[Prix_Unit_TTC]]*Tableau1[[#This Row],[Qte_commande]]</f>
        <v>105.7991184</v>
      </c>
      <c r="Q1174" s="1">
        <v>6</v>
      </c>
      <c r="R11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5" spans="1:18" ht="14.65" customHeight="1" x14ac:dyDescent="0.2">
      <c r="A1175" s="2">
        <v>43376</v>
      </c>
      <c r="B1175" s="1" t="s">
        <v>493</v>
      </c>
      <c r="C1175" s="1" t="s">
        <v>111</v>
      </c>
      <c r="F1175" s="1" t="s">
        <v>1245</v>
      </c>
      <c r="G1175" s="1" t="s">
        <v>113</v>
      </c>
      <c r="H1175" s="1" t="s">
        <v>1216</v>
      </c>
      <c r="I1175" s="1" t="s">
        <v>1272</v>
      </c>
      <c r="J1175" s="59">
        <v>70</v>
      </c>
      <c r="K1175" s="85">
        <f t="array" ref="K1175">IFERROR(INDEX(Grille_Tarifs_Modulable!$B$2:$B$204,MATCH(Tableau1[[#This Row],[Designation]]&amp;Tableau1[[#This Row],[CL]],Grille_Tarifs_Modulable!$C$2:$C$204&amp;Grille_Tarifs_Modulable!$F$2:$F$204,0)),0)</f>
        <v>8500000917015</v>
      </c>
      <c r="L11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75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175" s="1">
        <v>12</v>
      </c>
      <c r="O1175" s="60">
        <f>Tableau1[[#This Row],[Prix_Unit_HT]]*Tableau1[[#This Row],[Qte_commande]]</f>
        <v>142.77854160000001</v>
      </c>
      <c r="P1175" s="60">
        <f>Tableau1[[#This Row],[Prix_Unit_TTC]]*Tableau1[[#This Row],[Qte_commande]]</f>
        <v>171.33424991999999</v>
      </c>
      <c r="Q1175" s="1">
        <v>12</v>
      </c>
      <c r="R11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76" spans="1:18" ht="14.65" customHeight="1" x14ac:dyDescent="0.2">
      <c r="A1176" s="2">
        <v>43376</v>
      </c>
      <c r="B1176" s="1" t="s">
        <v>493</v>
      </c>
      <c r="C1176" s="1" t="s">
        <v>111</v>
      </c>
      <c r="F1176" s="1" t="s">
        <v>1245</v>
      </c>
      <c r="G1176" s="1" t="s">
        <v>113</v>
      </c>
      <c r="H1176" s="1" t="s">
        <v>1215</v>
      </c>
      <c r="I1176" s="1" t="s">
        <v>1272</v>
      </c>
      <c r="J1176" s="59">
        <v>70</v>
      </c>
      <c r="K1176" s="85">
        <f t="array" ref="K1176">IFERROR(INDEX(Grille_Tarifs_Modulable!$B$2:$B$204,MATCH(Tableau1[[#This Row],[Designation]]&amp;Tableau1[[#This Row],[CL]],Grille_Tarifs_Modulable!$C$2:$C$204&amp;Grille_Tarifs_Modulable!$F$2:$F$204,0)),0)</f>
        <v>8500000917008</v>
      </c>
      <c r="L11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76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76" s="1">
        <v>12</v>
      </c>
      <c r="O1176" s="60">
        <f>Tableau1[[#This Row],[Prix_Unit_HT]]*Tableau1[[#This Row],[Qte_commande]]</f>
        <v>132.33854160000001</v>
      </c>
      <c r="P1176" s="60">
        <f>Tableau1[[#This Row],[Prix_Unit_TTC]]*Tableau1[[#This Row],[Qte_commande]]</f>
        <v>158.80624992000003</v>
      </c>
      <c r="Q1176" s="1">
        <v>12</v>
      </c>
      <c r="R11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77" spans="1:18" ht="14.65" customHeight="1" x14ac:dyDescent="0.2">
      <c r="A1177" s="2">
        <v>43377</v>
      </c>
      <c r="B1177" s="1" t="s">
        <v>633</v>
      </c>
      <c r="C1177" s="1" t="s">
        <v>28</v>
      </c>
      <c r="F1177" s="1" t="s">
        <v>1245</v>
      </c>
      <c r="G1177" s="1" t="s">
        <v>30</v>
      </c>
      <c r="H1177" s="1" t="s">
        <v>1242</v>
      </c>
      <c r="I1177" s="7" t="s">
        <v>1272</v>
      </c>
      <c r="J1177" s="59">
        <v>70</v>
      </c>
      <c r="K1177" s="85">
        <f t="array" ref="K1177">IFERROR(INDEX(Grille_Tarifs_Modulable!$B$2:$B$204,MATCH(Tableau1[[#This Row],[Designation]]&amp;Tableau1[[#This Row],[CL]],Grille_Tarifs_Modulable!$C$2:$C$204&amp;Grille_Tarifs_Modulable!$F$2:$F$204,0)),0)</f>
        <v>4055800060200</v>
      </c>
      <c r="L11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17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177" s="1">
        <v>6</v>
      </c>
      <c r="O1177" s="60">
        <f>Tableau1[[#This Row],[Prix_Unit_HT]]*Tableau1[[#This Row],[Qte_commande]]</f>
        <v>104.45186400000001</v>
      </c>
      <c r="P1177" s="60">
        <f>Tableau1[[#This Row],[Prix_Unit_TTC]]*Tableau1[[#This Row],[Qte_commande]]</f>
        <v>125.34223680000001</v>
      </c>
      <c r="Q1177" s="1">
        <v>6</v>
      </c>
      <c r="R11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8" spans="1:18" ht="14.65" customHeight="1" x14ac:dyDescent="0.2">
      <c r="A1178" s="2">
        <v>43377</v>
      </c>
      <c r="B1178" s="1" t="s">
        <v>704</v>
      </c>
      <c r="C1178" s="1" t="s">
        <v>45</v>
      </c>
      <c r="F1178" s="1" t="s">
        <v>1245</v>
      </c>
      <c r="G1178" s="1" t="s">
        <v>47</v>
      </c>
      <c r="H1178" s="7" t="s">
        <v>1287</v>
      </c>
      <c r="I1178" s="7" t="s">
        <v>1272</v>
      </c>
      <c r="J1178" s="59">
        <v>70</v>
      </c>
      <c r="K1178" s="85">
        <f t="array" ref="K1178">IFERROR(INDEX(Grille_Tarifs_Modulable!$B$2:$B$204,MATCH(Tableau1[[#This Row],[Designation]]&amp;Tableau1[[#This Row],[CL]],Grille_Tarifs_Modulable!$C$2:$C$204&amp;Grille_Tarifs_Modulable!$F$2:$F$204,0)),0)</f>
        <v>3257150107012</v>
      </c>
      <c r="L11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7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78" s="1">
        <v>6</v>
      </c>
      <c r="O1178" s="60">
        <f>Tableau1[[#This Row],[Prix_Unit_HT]]*Tableau1[[#This Row],[Qte_commande]]</f>
        <v>178.97186399999998</v>
      </c>
      <c r="P1178" s="60">
        <f>Tableau1[[#This Row],[Prix_Unit_TTC]]*Tableau1[[#This Row],[Qte_commande]]</f>
        <v>214.7662368</v>
      </c>
      <c r="Q1178" s="1">
        <v>6</v>
      </c>
      <c r="R11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79" spans="1:18" ht="14.65" customHeight="1" x14ac:dyDescent="0.2">
      <c r="A1179" s="2">
        <v>43377</v>
      </c>
      <c r="B1179" s="1" t="s">
        <v>494</v>
      </c>
      <c r="C1179" s="1" t="s">
        <v>495</v>
      </c>
      <c r="F1179" s="1" t="s">
        <v>1245</v>
      </c>
      <c r="G1179" s="1" t="s">
        <v>496</v>
      </c>
      <c r="H1179" s="1" t="s">
        <v>1174</v>
      </c>
      <c r="I1179" s="1" t="s">
        <v>1272</v>
      </c>
      <c r="J1179" s="59">
        <v>70</v>
      </c>
      <c r="K1179" s="85">
        <f t="array" ref="K1179">IFERROR(INDEX(Grille_Tarifs_Modulable!$B$2:$B$204,MATCH(Tableau1[[#This Row],[Designation]]&amp;Tableau1[[#This Row],[CL]],Grille_Tarifs_Modulable!$C$2:$C$204&amp;Grille_Tarifs_Modulable!$F$2:$F$204,0)),0)</f>
        <v>4067700013859</v>
      </c>
      <c r="L11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9" s="1">
        <v>12</v>
      </c>
      <c r="O1179" s="60">
        <f>Tableau1[[#This Row],[Prix_Unit_HT]]*Tableau1[[#This Row],[Qte_commande]]</f>
        <v>150.390762</v>
      </c>
      <c r="P1179" s="60">
        <f>Tableau1[[#This Row],[Prix_Unit_TTC]]*Tableau1[[#This Row],[Qte_commande]]</f>
        <v>180.46891439999999</v>
      </c>
      <c r="Q1179" s="1">
        <v>12</v>
      </c>
      <c r="R11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180" spans="1:18" ht="14.65" customHeight="1" x14ac:dyDescent="0.2">
      <c r="A1180" s="2">
        <v>43377</v>
      </c>
      <c r="B1180" s="1" t="s">
        <v>494</v>
      </c>
      <c r="C1180" s="1" t="s">
        <v>495</v>
      </c>
      <c r="F1180" s="1" t="s">
        <v>1245</v>
      </c>
      <c r="G1180" s="1" t="s">
        <v>496</v>
      </c>
      <c r="H1180" s="1" t="s">
        <v>1174</v>
      </c>
      <c r="I1180" s="1" t="s">
        <v>1272</v>
      </c>
      <c r="J1180" s="59">
        <v>100</v>
      </c>
      <c r="K1180" s="85">
        <f t="array" ref="K1180">IFERROR(INDEX(Grille_Tarifs_Modulable!$B$2:$B$204,MATCH(Tableau1[[#This Row],[Designation]]&amp;Tableau1[[#This Row],[CL]],Grille_Tarifs_Modulable!$C$2:$C$204&amp;Grille_Tarifs_Modulable!$F$2:$F$204,0)),0)</f>
        <v>4067700013842</v>
      </c>
      <c r="L11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0" s="1">
        <v>12</v>
      </c>
      <c r="O1180" s="60">
        <f>Tableau1[[#This Row],[Prix_Unit_HT]]*Tableau1[[#This Row],[Qte_commande]]</f>
        <v>205.20965999999999</v>
      </c>
      <c r="P1180" s="60">
        <f>Tableau1[[#This Row],[Prix_Unit_TTC]]*Tableau1[[#This Row],[Qte_commande]]</f>
        <v>246.25159199999996</v>
      </c>
      <c r="Q1180" s="1">
        <v>17.14</v>
      </c>
      <c r="R11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181" spans="1:18" ht="14.65" customHeight="1" x14ac:dyDescent="0.2">
      <c r="A1181" s="2">
        <v>43377</v>
      </c>
      <c r="B1181" s="1" t="s">
        <v>701</v>
      </c>
      <c r="C1181" s="1" t="s">
        <v>157</v>
      </c>
      <c r="F1181" s="1" t="s">
        <v>1245</v>
      </c>
      <c r="G1181" s="1" t="s">
        <v>159</v>
      </c>
      <c r="H1181" s="1" t="s">
        <v>1174</v>
      </c>
      <c r="I1181" s="1" t="s">
        <v>1272</v>
      </c>
      <c r="J1181" s="59">
        <v>100</v>
      </c>
      <c r="K1181" s="85">
        <f t="array" ref="K1181">IFERROR(INDEX(Grille_Tarifs_Modulable!$B$2:$B$204,MATCH(Tableau1[[#This Row],[Designation]]&amp;Tableau1[[#This Row],[CL]],Grille_Tarifs_Modulable!$C$2:$C$204&amp;Grille_Tarifs_Modulable!$F$2:$F$204,0)),0)</f>
        <v>4067700013842</v>
      </c>
      <c r="L11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1" s="1">
        <v>240</v>
      </c>
      <c r="O1181" s="60">
        <f>Tableau1[[#This Row],[Prix_Unit_HT]]*Tableau1[[#This Row],[Qte_commande]]</f>
        <v>4104.1931999999997</v>
      </c>
      <c r="P1181" s="60">
        <f>Tableau1[[#This Row],[Prix_Unit_TTC]]*Tableau1[[#This Row],[Qte_commande]]</f>
        <v>4925.0318399999996</v>
      </c>
      <c r="Q1181" s="1">
        <v>342.86</v>
      </c>
      <c r="R11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342.85714285714289</v>
      </c>
    </row>
    <row r="1182" spans="1:18" ht="14.65" customHeight="1" x14ac:dyDescent="0.2">
      <c r="A1182" s="2">
        <v>43377</v>
      </c>
      <c r="B1182" s="1" t="s">
        <v>494</v>
      </c>
      <c r="C1182" s="1" t="s">
        <v>495</v>
      </c>
      <c r="F1182" s="1" t="s">
        <v>1245</v>
      </c>
      <c r="G1182" s="1" t="s">
        <v>496</v>
      </c>
      <c r="H1182" s="1" t="s">
        <v>1186</v>
      </c>
      <c r="I1182" s="1" t="s">
        <v>1272</v>
      </c>
      <c r="J1182" s="59">
        <v>70</v>
      </c>
      <c r="K1182" s="85">
        <f t="array" ref="K1182">IFERROR(INDEX(Grille_Tarifs_Modulable!$B$2:$B$204,MATCH(Tableau1[[#This Row],[Designation]]&amp;Tableau1[[#This Row],[CL]],Grille_Tarifs_Modulable!$C$2:$C$204&amp;Grille_Tarifs_Modulable!$F$2:$F$204,0)),0)</f>
        <v>3257150101904</v>
      </c>
      <c r="L11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8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182" s="1">
        <v>6</v>
      </c>
      <c r="O1182" s="60">
        <f>Tableau1[[#This Row],[Prix_Unit_HT]]*Tableau1[[#This Row],[Qte_commande]]</f>
        <v>98.078897999999995</v>
      </c>
      <c r="P1182" s="60">
        <f>Tableau1[[#This Row],[Prix_Unit_TTC]]*Tableau1[[#This Row],[Qte_commande]]</f>
        <v>117.69467760000001</v>
      </c>
      <c r="Q1182" s="1">
        <v>6</v>
      </c>
      <c r="R11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83" spans="1:18" ht="14.65" customHeight="1" x14ac:dyDescent="0.2">
      <c r="A1183" s="2">
        <v>43377</v>
      </c>
      <c r="B1183" s="1" t="s">
        <v>494</v>
      </c>
      <c r="C1183" s="1" t="s">
        <v>495</v>
      </c>
      <c r="F1183" s="1" t="s">
        <v>1245</v>
      </c>
      <c r="G1183" s="1" t="s">
        <v>496</v>
      </c>
      <c r="H1183" s="1" t="s">
        <v>1187</v>
      </c>
      <c r="I1183" s="1" t="s">
        <v>1272</v>
      </c>
      <c r="J1183" s="59">
        <v>70</v>
      </c>
      <c r="K1183" s="85">
        <f t="array" ref="K1183">IFERROR(INDEX(Grille_Tarifs_Modulable!$B$2:$B$204,MATCH(Tableau1[[#This Row],[Designation]]&amp;Tableau1[[#This Row],[CL]],Grille_Tarifs_Modulable!$C$2:$C$204&amp;Grille_Tarifs_Modulable!$F$2:$F$204,0)),0)</f>
        <v>3257150102017</v>
      </c>
      <c r="L11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8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183" s="1">
        <v>6</v>
      </c>
      <c r="O1183" s="60">
        <f>Tableau1[[#This Row],[Prix_Unit_HT]]*Tableau1[[#This Row],[Qte_commande]]</f>
        <v>88.165931999999998</v>
      </c>
      <c r="P1183" s="60">
        <f>Tableau1[[#This Row],[Prix_Unit_TTC]]*Tableau1[[#This Row],[Qte_commande]]</f>
        <v>105.7991184</v>
      </c>
      <c r="Q1183" s="1">
        <v>6</v>
      </c>
      <c r="R11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84" spans="1:18" ht="14.65" customHeight="1" x14ac:dyDescent="0.2">
      <c r="A1184" s="2">
        <v>43382</v>
      </c>
      <c r="B1184" s="1" t="s">
        <v>497</v>
      </c>
      <c r="C1184" s="1" t="s">
        <v>28</v>
      </c>
      <c r="F1184" s="1" t="s">
        <v>1162</v>
      </c>
      <c r="G1184" s="1" t="s">
        <v>177</v>
      </c>
      <c r="H1184" s="1" t="s">
        <v>1186</v>
      </c>
      <c r="I1184" s="1" t="s">
        <v>1272</v>
      </c>
      <c r="J1184" s="59">
        <v>70</v>
      </c>
      <c r="K1184" s="85">
        <f t="array" ref="K1184">IFERROR(INDEX(Grille_Tarifs_Modulable!$B$2:$B$204,MATCH(Tableau1[[#This Row],[Designation]]&amp;Tableau1[[#This Row],[CL]],Grille_Tarifs_Modulable!$C$2:$C$204&amp;Grille_Tarifs_Modulable!$F$2:$F$204,0)),0)</f>
        <v>3257150101904</v>
      </c>
      <c r="L11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8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84" s="1">
        <v>-6</v>
      </c>
      <c r="O1184" s="60">
        <f>Tableau1[[#This Row],[Prix_Unit_HT]]*Tableau1[[#This Row],[Qte_commande]]</f>
        <v>-111.03889800000002</v>
      </c>
      <c r="P1184" s="60">
        <f>Tableau1[[#This Row],[Prix_Unit_TTC]]*Tableau1[[#This Row],[Qte_commande]]</f>
        <v>-133.2466776</v>
      </c>
      <c r="Q1184" s="1">
        <v>-6</v>
      </c>
      <c r="R11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-6.0000000000000009</v>
      </c>
    </row>
    <row r="1185" spans="1:18" ht="14.65" customHeight="1" x14ac:dyDescent="0.2">
      <c r="A1185" s="2">
        <v>43382</v>
      </c>
      <c r="B1185" s="1" t="s">
        <v>626</v>
      </c>
      <c r="C1185" s="1" t="s">
        <v>28</v>
      </c>
      <c r="F1185" s="1" t="s">
        <v>1162</v>
      </c>
      <c r="G1185" s="1" t="s">
        <v>177</v>
      </c>
      <c r="H1185" s="1" t="s">
        <v>1187</v>
      </c>
      <c r="I1185" s="1" t="s">
        <v>1272</v>
      </c>
      <c r="J1185" s="59">
        <v>70</v>
      </c>
      <c r="K1185" s="85">
        <f t="array" ref="K1185">IFERROR(INDEX(Grille_Tarifs_Modulable!$B$2:$B$204,MATCH(Tableau1[[#This Row],[Designation]]&amp;Tableau1[[#This Row],[CL]],Grille_Tarifs_Modulable!$C$2:$C$204&amp;Grille_Tarifs_Modulable!$F$2:$F$204,0)),0)</f>
        <v>3257150102017</v>
      </c>
      <c r="L11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8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85" s="1">
        <v>6</v>
      </c>
      <c r="O1185" s="60">
        <f>Tableau1[[#This Row],[Prix_Unit_HT]]*Tableau1[[#This Row],[Qte_commande]]</f>
        <v>101.12593200000001</v>
      </c>
      <c r="P1185" s="60">
        <f>Tableau1[[#This Row],[Prix_Unit_TTC]]*Tableau1[[#This Row],[Qte_commande]]</f>
        <v>121.35111839999999</v>
      </c>
      <c r="Q1185" s="1">
        <v>6</v>
      </c>
      <c r="R11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186" spans="1:18" ht="14.65" customHeight="1" x14ac:dyDescent="0.2">
      <c r="A1186" s="2">
        <v>43383</v>
      </c>
      <c r="B1186" s="1" t="s">
        <v>592</v>
      </c>
      <c r="C1186" s="1" t="s">
        <v>291</v>
      </c>
      <c r="F1186" s="1" t="s">
        <v>1162</v>
      </c>
      <c r="G1186" s="1" t="s">
        <v>11</v>
      </c>
      <c r="H1186" s="1" t="s">
        <v>1296</v>
      </c>
      <c r="I1186" s="1" t="s">
        <v>1274</v>
      </c>
      <c r="J1186" s="109">
        <v>3</v>
      </c>
      <c r="K1186" s="85">
        <f t="array" ref="K1186">IFERROR(INDEX(Grille_Tarifs_Modulable!$B$2:$B$204,MATCH(Tableau1[[#This Row],[Designation]]&amp;Tableau1[[#This Row],[CL]],Grille_Tarifs_Modulable!$C$2:$C$204&amp;Grille_Tarifs_Modulable!$F$2:$F$204,0)),0)</f>
        <v>121</v>
      </c>
      <c r="L11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6" s="60">
        <f>IF(Tableau1[[#This Row],[Prix_Unit_HT]]=0,0,Tableau1[[#This Row],[Prix_Unit_HT]]+(Tableau1[[#This Row],[Prix_Unit_HT]]*VLOOKUP(Tableau1[[#This Row],[EAN]],Grille_Tarifs_Modulable!$B$10:$Q$204,16,FALSE)))</f>
        <v>358.8</v>
      </c>
      <c r="N1186" s="1">
        <v>2</v>
      </c>
      <c r="O1186" s="60">
        <f>Tableau1[[#This Row],[Prix_Unit_HT]]*Tableau1[[#This Row],[Qte_commande]]</f>
        <v>598</v>
      </c>
      <c r="P1186" s="60">
        <f>Tableau1[[#This Row],[Prix_Unit_TTC]]*Tableau1[[#This Row],[Qte_commande]]</f>
        <v>717.6</v>
      </c>
      <c r="Q1186" s="1">
        <v>2</v>
      </c>
      <c r="R11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187" spans="1:18" ht="14.65" customHeight="1" x14ac:dyDescent="0.2">
      <c r="A1187" s="2">
        <v>43383</v>
      </c>
      <c r="B1187" s="1" t="s">
        <v>585</v>
      </c>
      <c r="C1187" s="1" t="s">
        <v>586</v>
      </c>
      <c r="F1187" s="1" t="s">
        <v>1162</v>
      </c>
      <c r="G1187" s="1" t="s">
        <v>587</v>
      </c>
      <c r="H1187" s="1" t="s">
        <v>1296</v>
      </c>
      <c r="I1187" s="1" t="s">
        <v>1274</v>
      </c>
      <c r="J1187" s="109">
        <v>3</v>
      </c>
      <c r="K1187" s="85">
        <f t="array" ref="K1187">IFERROR(INDEX(Grille_Tarifs_Modulable!$B$2:$B$204,MATCH(Tableau1[[#This Row],[Designation]]&amp;Tableau1[[#This Row],[CL]],Grille_Tarifs_Modulable!$C$2:$C$204&amp;Grille_Tarifs_Modulable!$F$2:$F$204,0)),0)</f>
        <v>121</v>
      </c>
      <c r="L11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7" s="60">
        <f>IF(Tableau1[[#This Row],[Prix_Unit_HT]]=0,0,Tableau1[[#This Row],[Prix_Unit_HT]]+(Tableau1[[#This Row],[Prix_Unit_HT]]*VLOOKUP(Tableau1[[#This Row],[EAN]],Grille_Tarifs_Modulable!$B$10:$Q$204,16,FALSE)))</f>
        <v>358.8</v>
      </c>
      <c r="N1187" s="1">
        <v>1</v>
      </c>
      <c r="O1187" s="60">
        <f>Tableau1[[#This Row],[Prix_Unit_HT]]*Tableau1[[#This Row],[Qte_commande]]</f>
        <v>299</v>
      </c>
      <c r="P1187" s="60">
        <f>Tableau1[[#This Row],[Prix_Unit_TTC]]*Tableau1[[#This Row],[Qte_commande]]</f>
        <v>358.8</v>
      </c>
      <c r="Q1187" s="1">
        <v>1</v>
      </c>
      <c r="R11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88" spans="1:18" ht="14.65" customHeight="1" x14ac:dyDescent="0.2">
      <c r="A1188" s="2">
        <v>43383</v>
      </c>
      <c r="B1188" s="1" t="s">
        <v>580</v>
      </c>
      <c r="C1188" s="1" t="s">
        <v>581</v>
      </c>
      <c r="F1188" s="1" t="s">
        <v>1162</v>
      </c>
      <c r="G1188" s="1" t="s">
        <v>20</v>
      </c>
      <c r="H1188" s="1" t="s">
        <v>1296</v>
      </c>
      <c r="I1188" s="1" t="s">
        <v>1274</v>
      </c>
      <c r="J1188" s="109">
        <v>3</v>
      </c>
      <c r="K1188" s="85">
        <f t="array" ref="K1188">IFERROR(INDEX(Grille_Tarifs_Modulable!$B$2:$B$204,MATCH(Tableau1[[#This Row],[Designation]]&amp;Tableau1[[#This Row],[CL]],Grille_Tarifs_Modulable!$C$2:$C$204&amp;Grille_Tarifs_Modulable!$F$2:$F$204,0)),0)</f>
        <v>121</v>
      </c>
      <c r="L11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8" s="60">
        <f>IF(Tableau1[[#This Row],[Prix_Unit_HT]]=0,0,Tableau1[[#This Row],[Prix_Unit_HT]]+(Tableau1[[#This Row],[Prix_Unit_HT]]*VLOOKUP(Tableau1[[#This Row],[EAN]],Grille_Tarifs_Modulable!$B$10:$Q$204,16,FALSE)))</f>
        <v>358.8</v>
      </c>
      <c r="N1188" s="1">
        <v>1</v>
      </c>
      <c r="O1188" s="60">
        <f>Tableau1[[#This Row],[Prix_Unit_HT]]*Tableau1[[#This Row],[Qte_commande]]</f>
        <v>299</v>
      </c>
      <c r="P1188" s="60">
        <f>Tableau1[[#This Row],[Prix_Unit_TTC]]*Tableau1[[#This Row],[Qte_commande]]</f>
        <v>358.8</v>
      </c>
      <c r="Q1188" s="1">
        <v>1</v>
      </c>
      <c r="R11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89" spans="1:18" ht="14.65" customHeight="1" x14ac:dyDescent="0.2">
      <c r="A1189" s="2">
        <v>43383</v>
      </c>
      <c r="B1189" s="1" t="s">
        <v>579</v>
      </c>
      <c r="C1189" s="1" t="s">
        <v>373</v>
      </c>
      <c r="F1189" s="1" t="s">
        <v>1162</v>
      </c>
      <c r="G1189" s="1" t="s">
        <v>4</v>
      </c>
      <c r="H1189" s="1" t="s">
        <v>1296</v>
      </c>
      <c r="I1189" s="1" t="s">
        <v>1274</v>
      </c>
      <c r="J1189" s="109">
        <v>3</v>
      </c>
      <c r="K1189" s="85">
        <f t="array" ref="K1189">IFERROR(INDEX(Grille_Tarifs_Modulable!$B$2:$B$204,MATCH(Tableau1[[#This Row],[Designation]]&amp;Tableau1[[#This Row],[CL]],Grille_Tarifs_Modulable!$C$2:$C$204&amp;Grille_Tarifs_Modulable!$F$2:$F$204,0)),0)</f>
        <v>121</v>
      </c>
      <c r="L11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9" s="60">
        <f>IF(Tableau1[[#This Row],[Prix_Unit_HT]]=0,0,Tableau1[[#This Row],[Prix_Unit_HT]]+(Tableau1[[#This Row],[Prix_Unit_HT]]*VLOOKUP(Tableau1[[#This Row],[EAN]],Grille_Tarifs_Modulable!$B$10:$Q$204,16,FALSE)))</f>
        <v>358.8</v>
      </c>
      <c r="N1189" s="1">
        <v>1</v>
      </c>
      <c r="O1189" s="60">
        <f>Tableau1[[#This Row],[Prix_Unit_HT]]*Tableau1[[#This Row],[Qte_commande]]</f>
        <v>299</v>
      </c>
      <c r="P1189" s="60">
        <f>Tableau1[[#This Row],[Prix_Unit_TTC]]*Tableau1[[#This Row],[Qte_commande]]</f>
        <v>358.8</v>
      </c>
      <c r="Q1189" s="1">
        <v>1</v>
      </c>
      <c r="R11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0" spans="1:18" ht="14.65" customHeight="1" x14ac:dyDescent="0.2">
      <c r="A1190" s="2">
        <v>43383</v>
      </c>
      <c r="B1190" s="1" t="s">
        <v>590</v>
      </c>
      <c r="C1190" s="1" t="s">
        <v>591</v>
      </c>
      <c r="F1190" s="1" t="s">
        <v>1162</v>
      </c>
      <c r="G1190" s="1" t="s">
        <v>11</v>
      </c>
      <c r="H1190" s="1" t="s">
        <v>1296</v>
      </c>
      <c r="I1190" s="1" t="s">
        <v>1274</v>
      </c>
      <c r="J1190" s="109">
        <v>3</v>
      </c>
      <c r="K1190" s="85">
        <f t="array" ref="K1190">IFERROR(INDEX(Grille_Tarifs_Modulable!$B$2:$B$204,MATCH(Tableau1[[#This Row],[Designation]]&amp;Tableau1[[#This Row],[CL]],Grille_Tarifs_Modulable!$C$2:$C$204&amp;Grille_Tarifs_Modulable!$F$2:$F$204,0)),0)</f>
        <v>121</v>
      </c>
      <c r="L11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0" s="60">
        <f>IF(Tableau1[[#This Row],[Prix_Unit_HT]]=0,0,Tableau1[[#This Row],[Prix_Unit_HT]]+(Tableau1[[#This Row],[Prix_Unit_HT]]*VLOOKUP(Tableau1[[#This Row],[EAN]],Grille_Tarifs_Modulable!$B$10:$Q$204,16,FALSE)))</f>
        <v>358.8</v>
      </c>
      <c r="N1190" s="1">
        <v>1</v>
      </c>
      <c r="O1190" s="60">
        <f>Tableau1[[#This Row],[Prix_Unit_HT]]*Tableau1[[#This Row],[Qte_commande]]</f>
        <v>299</v>
      </c>
      <c r="P1190" s="60">
        <f>Tableau1[[#This Row],[Prix_Unit_TTC]]*Tableau1[[#This Row],[Qte_commande]]</f>
        <v>358.8</v>
      </c>
      <c r="Q1190" s="1">
        <v>1</v>
      </c>
      <c r="R11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1" spans="1:18" ht="14.65" customHeight="1" x14ac:dyDescent="0.2">
      <c r="A1191" s="2">
        <v>43383</v>
      </c>
      <c r="B1191" s="1" t="s">
        <v>594</v>
      </c>
      <c r="C1191" s="1" t="s">
        <v>562</v>
      </c>
      <c r="F1191" s="1" t="s">
        <v>1162</v>
      </c>
      <c r="G1191" s="1" t="s">
        <v>563</v>
      </c>
      <c r="H1191" s="1" t="s">
        <v>1296</v>
      </c>
      <c r="I1191" s="1" t="s">
        <v>1274</v>
      </c>
      <c r="J1191" s="109">
        <v>3</v>
      </c>
      <c r="K1191" s="85">
        <f t="array" ref="K1191">IFERROR(INDEX(Grille_Tarifs_Modulable!$B$2:$B$204,MATCH(Tableau1[[#This Row],[Designation]]&amp;Tableau1[[#This Row],[CL]],Grille_Tarifs_Modulable!$C$2:$C$204&amp;Grille_Tarifs_Modulable!$F$2:$F$204,0)),0)</f>
        <v>121</v>
      </c>
      <c r="L11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1" s="60">
        <f>IF(Tableau1[[#This Row],[Prix_Unit_HT]]=0,0,Tableau1[[#This Row],[Prix_Unit_HT]]+(Tableau1[[#This Row],[Prix_Unit_HT]]*VLOOKUP(Tableau1[[#This Row],[EAN]],Grille_Tarifs_Modulable!$B$10:$Q$204,16,FALSE)))</f>
        <v>358.8</v>
      </c>
      <c r="N1191" s="1">
        <v>1</v>
      </c>
      <c r="O1191" s="60">
        <f>Tableau1[[#This Row],[Prix_Unit_HT]]*Tableau1[[#This Row],[Qte_commande]]</f>
        <v>299</v>
      </c>
      <c r="P1191" s="60">
        <f>Tableau1[[#This Row],[Prix_Unit_TTC]]*Tableau1[[#This Row],[Qte_commande]]</f>
        <v>358.8</v>
      </c>
      <c r="Q1191" s="1">
        <v>1</v>
      </c>
      <c r="R11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2" spans="1:18" ht="14.65" customHeight="1" x14ac:dyDescent="0.2">
      <c r="A1192" s="2">
        <v>43383</v>
      </c>
      <c r="B1192" s="1" t="s">
        <v>583</v>
      </c>
      <c r="C1192" s="1" t="s">
        <v>147</v>
      </c>
      <c r="F1192" s="1" t="s">
        <v>1162</v>
      </c>
      <c r="G1192" s="1" t="s">
        <v>149</v>
      </c>
      <c r="H1192" s="1" t="s">
        <v>1296</v>
      </c>
      <c r="I1192" s="1" t="s">
        <v>1274</v>
      </c>
      <c r="J1192" s="109">
        <v>3</v>
      </c>
      <c r="K1192" s="85">
        <f t="array" ref="K1192">IFERROR(INDEX(Grille_Tarifs_Modulable!$B$2:$B$204,MATCH(Tableau1[[#This Row],[Designation]]&amp;Tableau1[[#This Row],[CL]],Grille_Tarifs_Modulable!$C$2:$C$204&amp;Grille_Tarifs_Modulable!$F$2:$F$204,0)),0)</f>
        <v>121</v>
      </c>
      <c r="L11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2" s="60">
        <f>IF(Tableau1[[#This Row],[Prix_Unit_HT]]=0,0,Tableau1[[#This Row],[Prix_Unit_HT]]+(Tableau1[[#This Row],[Prix_Unit_HT]]*VLOOKUP(Tableau1[[#This Row],[EAN]],Grille_Tarifs_Modulable!$B$10:$Q$204,16,FALSE)))</f>
        <v>358.8</v>
      </c>
      <c r="N1192" s="1">
        <v>4</v>
      </c>
      <c r="O1192" s="60">
        <f>Tableau1[[#This Row],[Prix_Unit_HT]]*Tableau1[[#This Row],[Qte_commande]]</f>
        <v>1196</v>
      </c>
      <c r="P1192" s="60">
        <f>Tableau1[[#This Row],[Prix_Unit_TTC]]*Tableau1[[#This Row],[Qte_commande]]</f>
        <v>1435.2</v>
      </c>
      <c r="Q1192" s="1">
        <v>4</v>
      </c>
      <c r="R11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193" spans="1:18" ht="14.65" customHeight="1" x14ac:dyDescent="0.2">
      <c r="A1193" s="2">
        <v>43383</v>
      </c>
      <c r="B1193" s="1" t="s">
        <v>575</v>
      </c>
      <c r="C1193" s="1" t="s">
        <v>576</v>
      </c>
      <c r="F1193" s="1" t="s">
        <v>1162</v>
      </c>
      <c r="G1193" s="1" t="s">
        <v>164</v>
      </c>
      <c r="H1193" s="1" t="s">
        <v>1296</v>
      </c>
      <c r="I1193" s="1" t="s">
        <v>1274</v>
      </c>
      <c r="J1193" s="109">
        <v>3</v>
      </c>
      <c r="K1193" s="85">
        <f t="array" ref="K1193">IFERROR(INDEX(Grille_Tarifs_Modulable!$B$2:$B$204,MATCH(Tableau1[[#This Row],[Designation]]&amp;Tableau1[[#This Row],[CL]],Grille_Tarifs_Modulable!$C$2:$C$204&amp;Grille_Tarifs_Modulable!$F$2:$F$204,0)),0)</f>
        <v>121</v>
      </c>
      <c r="L11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3" s="60">
        <f>IF(Tableau1[[#This Row],[Prix_Unit_HT]]=0,0,Tableau1[[#This Row],[Prix_Unit_HT]]+(Tableau1[[#This Row],[Prix_Unit_HT]]*VLOOKUP(Tableau1[[#This Row],[EAN]],Grille_Tarifs_Modulable!$B$10:$Q$204,16,FALSE)))</f>
        <v>358.8</v>
      </c>
      <c r="N1193" s="1">
        <v>1</v>
      </c>
      <c r="O1193" s="60">
        <f>Tableau1[[#This Row],[Prix_Unit_HT]]*Tableau1[[#This Row],[Qte_commande]]</f>
        <v>299</v>
      </c>
      <c r="P1193" s="60">
        <f>Tableau1[[#This Row],[Prix_Unit_TTC]]*Tableau1[[#This Row],[Qte_commande]]</f>
        <v>358.8</v>
      </c>
      <c r="Q1193" s="1">
        <v>1</v>
      </c>
      <c r="R11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4" spans="1:18" ht="14.65" customHeight="1" x14ac:dyDescent="0.2">
      <c r="A1194" s="2">
        <v>43383</v>
      </c>
      <c r="B1194" s="1" t="s">
        <v>593</v>
      </c>
      <c r="C1194" s="1" t="s">
        <v>559</v>
      </c>
      <c r="F1194" s="1" t="s">
        <v>1162</v>
      </c>
      <c r="G1194" s="1" t="s">
        <v>284</v>
      </c>
      <c r="H1194" s="1" t="s">
        <v>1296</v>
      </c>
      <c r="I1194" s="1" t="s">
        <v>1274</v>
      </c>
      <c r="J1194" s="109">
        <v>3</v>
      </c>
      <c r="K1194" s="85">
        <f t="array" ref="K1194">IFERROR(INDEX(Grille_Tarifs_Modulable!$B$2:$B$204,MATCH(Tableau1[[#This Row],[Designation]]&amp;Tableau1[[#This Row],[CL]],Grille_Tarifs_Modulable!$C$2:$C$204&amp;Grille_Tarifs_Modulable!$F$2:$F$204,0)),0)</f>
        <v>121</v>
      </c>
      <c r="L11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4" s="60">
        <f>IF(Tableau1[[#This Row],[Prix_Unit_HT]]=0,0,Tableau1[[#This Row],[Prix_Unit_HT]]+(Tableau1[[#This Row],[Prix_Unit_HT]]*VLOOKUP(Tableau1[[#This Row],[EAN]],Grille_Tarifs_Modulable!$B$10:$Q$204,16,FALSE)))</f>
        <v>358.8</v>
      </c>
      <c r="N1194" s="1">
        <v>1</v>
      </c>
      <c r="O1194" s="60">
        <f>Tableau1[[#This Row],[Prix_Unit_HT]]*Tableau1[[#This Row],[Qte_commande]]</f>
        <v>299</v>
      </c>
      <c r="P1194" s="60">
        <f>Tableau1[[#This Row],[Prix_Unit_TTC]]*Tableau1[[#This Row],[Qte_commande]]</f>
        <v>358.8</v>
      </c>
      <c r="Q1194" s="1">
        <v>1</v>
      </c>
      <c r="R11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5" spans="1:18" ht="14.65" customHeight="1" x14ac:dyDescent="0.2">
      <c r="A1195" s="2">
        <v>43383</v>
      </c>
      <c r="B1195" s="1" t="s">
        <v>589</v>
      </c>
      <c r="C1195" s="1" t="s">
        <v>297</v>
      </c>
      <c r="F1195" s="1" t="s">
        <v>1162</v>
      </c>
      <c r="G1195" s="1" t="s">
        <v>299</v>
      </c>
      <c r="H1195" s="1" t="s">
        <v>1296</v>
      </c>
      <c r="I1195" s="1" t="s">
        <v>1274</v>
      </c>
      <c r="J1195" s="109">
        <v>3</v>
      </c>
      <c r="K1195" s="85">
        <f t="array" ref="K1195">IFERROR(INDEX(Grille_Tarifs_Modulable!$B$2:$B$204,MATCH(Tableau1[[#This Row],[Designation]]&amp;Tableau1[[#This Row],[CL]],Grille_Tarifs_Modulable!$C$2:$C$204&amp;Grille_Tarifs_Modulable!$F$2:$F$204,0)),0)</f>
        <v>121</v>
      </c>
      <c r="L11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5" s="60">
        <f>IF(Tableau1[[#This Row],[Prix_Unit_HT]]=0,0,Tableau1[[#This Row],[Prix_Unit_HT]]+(Tableau1[[#This Row],[Prix_Unit_HT]]*VLOOKUP(Tableau1[[#This Row],[EAN]],Grille_Tarifs_Modulable!$B$10:$Q$204,16,FALSE)))</f>
        <v>358.8</v>
      </c>
      <c r="N1195" s="1">
        <v>1</v>
      </c>
      <c r="O1195" s="60">
        <f>Tableau1[[#This Row],[Prix_Unit_HT]]*Tableau1[[#This Row],[Qte_commande]]</f>
        <v>299</v>
      </c>
      <c r="P1195" s="60">
        <f>Tableau1[[#This Row],[Prix_Unit_TTC]]*Tableau1[[#This Row],[Qte_commande]]</f>
        <v>358.8</v>
      </c>
      <c r="Q1195" s="1">
        <v>1</v>
      </c>
      <c r="R11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6" spans="1:18" ht="14.65" customHeight="1" x14ac:dyDescent="0.2">
      <c r="A1196" s="2">
        <v>43383</v>
      </c>
      <c r="B1196" s="1" t="s">
        <v>588</v>
      </c>
      <c r="C1196" s="1" t="s">
        <v>205</v>
      </c>
      <c r="F1196" s="1" t="s">
        <v>1162</v>
      </c>
      <c r="G1196" s="1" t="s">
        <v>20</v>
      </c>
      <c r="H1196" s="1" t="s">
        <v>1296</v>
      </c>
      <c r="I1196" s="1" t="s">
        <v>1274</v>
      </c>
      <c r="J1196" s="109">
        <v>3</v>
      </c>
      <c r="K1196" s="85">
        <f t="array" ref="K1196">IFERROR(INDEX(Grille_Tarifs_Modulable!$B$2:$B$204,MATCH(Tableau1[[#This Row],[Designation]]&amp;Tableau1[[#This Row],[CL]],Grille_Tarifs_Modulable!$C$2:$C$204&amp;Grille_Tarifs_Modulable!$F$2:$F$204,0)),0)</f>
        <v>121</v>
      </c>
      <c r="L11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6" s="60">
        <f>IF(Tableau1[[#This Row],[Prix_Unit_HT]]=0,0,Tableau1[[#This Row],[Prix_Unit_HT]]+(Tableau1[[#This Row],[Prix_Unit_HT]]*VLOOKUP(Tableau1[[#This Row],[EAN]],Grille_Tarifs_Modulable!$B$10:$Q$204,16,FALSE)))</f>
        <v>358.8</v>
      </c>
      <c r="N1196" s="1">
        <v>1</v>
      </c>
      <c r="O1196" s="60">
        <f>Tableau1[[#This Row],[Prix_Unit_HT]]*Tableau1[[#This Row],[Qte_commande]]</f>
        <v>299</v>
      </c>
      <c r="P1196" s="60">
        <f>Tableau1[[#This Row],[Prix_Unit_TTC]]*Tableau1[[#This Row],[Qte_commande]]</f>
        <v>358.8</v>
      </c>
      <c r="Q1196" s="1">
        <v>1</v>
      </c>
      <c r="R11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7" spans="1:18" ht="14.65" customHeight="1" x14ac:dyDescent="0.2">
      <c r="A1197" s="2">
        <v>43383</v>
      </c>
      <c r="B1197" s="1" t="s">
        <v>574</v>
      </c>
      <c r="C1197" s="1" t="s">
        <v>18</v>
      </c>
      <c r="F1197" s="1" t="s">
        <v>1162</v>
      </c>
      <c r="G1197" s="1" t="s">
        <v>20</v>
      </c>
      <c r="H1197" s="1" t="s">
        <v>1296</v>
      </c>
      <c r="I1197" s="1" t="s">
        <v>1274</v>
      </c>
      <c r="J1197" s="109">
        <v>3</v>
      </c>
      <c r="K1197" s="85">
        <f t="array" ref="K1197">IFERROR(INDEX(Grille_Tarifs_Modulable!$B$2:$B$204,MATCH(Tableau1[[#This Row],[Designation]]&amp;Tableau1[[#This Row],[CL]],Grille_Tarifs_Modulable!$C$2:$C$204&amp;Grille_Tarifs_Modulable!$F$2:$F$204,0)),0)</f>
        <v>121</v>
      </c>
      <c r="L11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7" s="60">
        <f>IF(Tableau1[[#This Row],[Prix_Unit_HT]]=0,0,Tableau1[[#This Row],[Prix_Unit_HT]]+(Tableau1[[#This Row],[Prix_Unit_HT]]*VLOOKUP(Tableau1[[#This Row],[EAN]],Grille_Tarifs_Modulable!$B$10:$Q$204,16,FALSE)))</f>
        <v>358.8</v>
      </c>
      <c r="N1197" s="1">
        <v>1</v>
      </c>
      <c r="O1197" s="60">
        <f>Tableau1[[#This Row],[Prix_Unit_HT]]*Tableau1[[#This Row],[Qte_commande]]</f>
        <v>299</v>
      </c>
      <c r="P1197" s="60">
        <f>Tableau1[[#This Row],[Prix_Unit_TTC]]*Tableau1[[#This Row],[Qte_commande]]</f>
        <v>358.8</v>
      </c>
      <c r="Q1197" s="1">
        <v>1</v>
      </c>
      <c r="R11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198" spans="1:18" ht="14.65" customHeight="1" x14ac:dyDescent="0.2">
      <c r="A1198" s="2">
        <v>43383</v>
      </c>
      <c r="B1198" s="1" t="s">
        <v>578</v>
      </c>
      <c r="C1198" s="1" t="s">
        <v>566</v>
      </c>
      <c r="F1198" s="1" t="s">
        <v>1162</v>
      </c>
      <c r="G1198" s="1" t="s">
        <v>4</v>
      </c>
      <c r="H1198" s="1" t="s">
        <v>1296</v>
      </c>
      <c r="I1198" s="1" t="s">
        <v>1274</v>
      </c>
      <c r="J1198" s="109">
        <v>3</v>
      </c>
      <c r="K1198" s="85">
        <f t="array" ref="K1198">IFERROR(INDEX(Grille_Tarifs_Modulable!$B$2:$B$204,MATCH(Tableau1[[#This Row],[Designation]]&amp;Tableau1[[#This Row],[CL]],Grille_Tarifs_Modulable!$C$2:$C$204&amp;Grille_Tarifs_Modulable!$F$2:$F$204,0)),0)</f>
        <v>121</v>
      </c>
      <c r="L11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8" s="60">
        <f>IF(Tableau1[[#This Row],[Prix_Unit_HT]]=0,0,Tableau1[[#This Row],[Prix_Unit_HT]]+(Tableau1[[#This Row],[Prix_Unit_HT]]*VLOOKUP(Tableau1[[#This Row],[EAN]],Grille_Tarifs_Modulable!$B$10:$Q$204,16,FALSE)))</f>
        <v>358.8</v>
      </c>
      <c r="N1198" s="1">
        <v>4</v>
      </c>
      <c r="O1198" s="60">
        <f>Tableau1[[#This Row],[Prix_Unit_HT]]*Tableau1[[#This Row],[Qte_commande]]</f>
        <v>1196</v>
      </c>
      <c r="P1198" s="60">
        <f>Tableau1[[#This Row],[Prix_Unit_TTC]]*Tableau1[[#This Row],[Qte_commande]]</f>
        <v>1435.2</v>
      </c>
      <c r="Q1198" s="1">
        <v>4</v>
      </c>
      <c r="R11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199" spans="1:18" ht="14.65" customHeight="1" x14ac:dyDescent="0.2">
      <c r="A1199" s="2">
        <v>43383</v>
      </c>
      <c r="B1199" s="1" t="s">
        <v>584</v>
      </c>
      <c r="C1199" s="1" t="s">
        <v>420</v>
      </c>
      <c r="F1199" s="1" t="s">
        <v>1162</v>
      </c>
      <c r="G1199" s="1" t="s">
        <v>20</v>
      </c>
      <c r="H1199" s="1" t="s">
        <v>1296</v>
      </c>
      <c r="I1199" s="1" t="s">
        <v>1274</v>
      </c>
      <c r="J1199" s="109">
        <v>3</v>
      </c>
      <c r="K1199" s="85">
        <f t="array" ref="K1199">IFERROR(INDEX(Grille_Tarifs_Modulable!$B$2:$B$204,MATCH(Tableau1[[#This Row],[Designation]]&amp;Tableau1[[#This Row],[CL]],Grille_Tarifs_Modulable!$C$2:$C$204&amp;Grille_Tarifs_Modulable!$F$2:$F$204,0)),0)</f>
        <v>121</v>
      </c>
      <c r="L11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9" s="60">
        <f>IF(Tableau1[[#This Row],[Prix_Unit_HT]]=0,0,Tableau1[[#This Row],[Prix_Unit_HT]]+(Tableau1[[#This Row],[Prix_Unit_HT]]*VLOOKUP(Tableau1[[#This Row],[EAN]],Grille_Tarifs_Modulable!$B$10:$Q$204,16,FALSE)))</f>
        <v>358.8</v>
      </c>
      <c r="N1199" s="1">
        <v>1</v>
      </c>
      <c r="O1199" s="60">
        <f>Tableau1[[#This Row],[Prix_Unit_HT]]*Tableau1[[#This Row],[Qte_commande]]</f>
        <v>299</v>
      </c>
      <c r="P1199" s="60">
        <f>Tableau1[[#This Row],[Prix_Unit_TTC]]*Tableau1[[#This Row],[Qte_commande]]</f>
        <v>358.8</v>
      </c>
      <c r="Q1199" s="1">
        <v>1</v>
      </c>
      <c r="R11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0" spans="1:18" ht="14.65" customHeight="1" x14ac:dyDescent="0.2">
      <c r="A1200" s="2">
        <v>43383</v>
      </c>
      <c r="B1200" s="1" t="s">
        <v>595</v>
      </c>
      <c r="C1200" s="1" t="s">
        <v>285</v>
      </c>
      <c r="F1200" s="1" t="s">
        <v>1162</v>
      </c>
      <c r="G1200" s="1" t="s">
        <v>11</v>
      </c>
      <c r="H1200" s="1" t="s">
        <v>1296</v>
      </c>
      <c r="I1200" s="1" t="s">
        <v>1274</v>
      </c>
      <c r="J1200" s="109">
        <v>3</v>
      </c>
      <c r="K1200" s="85">
        <f t="array" ref="K1200">IFERROR(INDEX(Grille_Tarifs_Modulable!$B$2:$B$204,MATCH(Tableau1[[#This Row],[Designation]]&amp;Tableau1[[#This Row],[CL]],Grille_Tarifs_Modulable!$C$2:$C$204&amp;Grille_Tarifs_Modulable!$F$2:$F$204,0)),0)</f>
        <v>121</v>
      </c>
      <c r="L12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0" s="60">
        <f>IF(Tableau1[[#This Row],[Prix_Unit_HT]]=0,0,Tableau1[[#This Row],[Prix_Unit_HT]]+(Tableau1[[#This Row],[Prix_Unit_HT]]*VLOOKUP(Tableau1[[#This Row],[EAN]],Grille_Tarifs_Modulable!$B$10:$Q$204,16,FALSE)))</f>
        <v>358.8</v>
      </c>
      <c r="N1200" s="1">
        <v>1</v>
      </c>
      <c r="O1200" s="60">
        <f>Tableau1[[#This Row],[Prix_Unit_HT]]*Tableau1[[#This Row],[Qte_commande]]</f>
        <v>299</v>
      </c>
      <c r="P1200" s="60">
        <f>Tableau1[[#This Row],[Prix_Unit_TTC]]*Tableau1[[#This Row],[Qte_commande]]</f>
        <v>358.8</v>
      </c>
      <c r="Q1200" s="1">
        <v>1</v>
      </c>
      <c r="R12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1" spans="1:18" ht="14.65" customHeight="1" x14ac:dyDescent="0.2">
      <c r="A1201" s="2">
        <v>43383</v>
      </c>
      <c r="B1201" s="1" t="s">
        <v>596</v>
      </c>
      <c r="C1201" s="1" t="s">
        <v>499</v>
      </c>
      <c r="F1201" s="1" t="s">
        <v>1162</v>
      </c>
      <c r="G1201" s="1" t="s">
        <v>500</v>
      </c>
      <c r="H1201" s="1" t="s">
        <v>1296</v>
      </c>
      <c r="I1201" s="1" t="s">
        <v>1274</v>
      </c>
      <c r="J1201" s="109">
        <v>3</v>
      </c>
      <c r="K1201" s="85">
        <f t="array" ref="K1201">IFERROR(INDEX(Grille_Tarifs_Modulable!$B$2:$B$204,MATCH(Tableau1[[#This Row],[Designation]]&amp;Tableau1[[#This Row],[CL]],Grille_Tarifs_Modulable!$C$2:$C$204&amp;Grille_Tarifs_Modulable!$F$2:$F$204,0)),0)</f>
        <v>121</v>
      </c>
      <c r="L12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1" s="60">
        <f>IF(Tableau1[[#This Row],[Prix_Unit_HT]]=0,0,Tableau1[[#This Row],[Prix_Unit_HT]]+(Tableau1[[#This Row],[Prix_Unit_HT]]*VLOOKUP(Tableau1[[#This Row],[EAN]],Grille_Tarifs_Modulable!$B$10:$Q$204,16,FALSE)))</f>
        <v>358.8</v>
      </c>
      <c r="N1201" s="1">
        <v>1</v>
      </c>
      <c r="O1201" s="60">
        <f>Tableau1[[#This Row],[Prix_Unit_HT]]*Tableau1[[#This Row],[Qte_commande]]</f>
        <v>299</v>
      </c>
      <c r="P1201" s="60">
        <f>Tableau1[[#This Row],[Prix_Unit_TTC]]*Tableau1[[#This Row],[Qte_commande]]</f>
        <v>358.8</v>
      </c>
      <c r="Q1201" s="1">
        <v>1</v>
      </c>
      <c r="R12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2" spans="1:18" ht="14.65" customHeight="1" x14ac:dyDescent="0.2">
      <c r="A1202" s="2">
        <v>43383</v>
      </c>
      <c r="B1202" s="1" t="s">
        <v>577</v>
      </c>
      <c r="C1202" s="1" t="s">
        <v>171</v>
      </c>
      <c r="F1202" s="1" t="s">
        <v>1162</v>
      </c>
      <c r="G1202" s="1" t="s">
        <v>171</v>
      </c>
      <c r="H1202" s="1" t="s">
        <v>1296</v>
      </c>
      <c r="I1202" s="1" t="s">
        <v>1274</v>
      </c>
      <c r="J1202" s="109">
        <v>3</v>
      </c>
      <c r="K1202" s="85">
        <f t="array" ref="K1202">IFERROR(INDEX(Grille_Tarifs_Modulable!$B$2:$B$204,MATCH(Tableau1[[#This Row],[Designation]]&amp;Tableau1[[#This Row],[CL]],Grille_Tarifs_Modulable!$C$2:$C$204&amp;Grille_Tarifs_Modulable!$F$2:$F$204,0)),0)</f>
        <v>121</v>
      </c>
      <c r="L12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2" s="60">
        <f>IF(Tableau1[[#This Row],[Prix_Unit_HT]]=0,0,Tableau1[[#This Row],[Prix_Unit_HT]]+(Tableau1[[#This Row],[Prix_Unit_HT]]*VLOOKUP(Tableau1[[#This Row],[EAN]],Grille_Tarifs_Modulable!$B$10:$Q$204,16,FALSE)))</f>
        <v>358.8</v>
      </c>
      <c r="N1202" s="1">
        <v>1</v>
      </c>
      <c r="O1202" s="60">
        <f>Tableau1[[#This Row],[Prix_Unit_HT]]*Tableau1[[#This Row],[Qte_commande]]</f>
        <v>299</v>
      </c>
      <c r="P1202" s="60">
        <f>Tableau1[[#This Row],[Prix_Unit_TTC]]*Tableau1[[#This Row],[Qte_commande]]</f>
        <v>358.8</v>
      </c>
      <c r="Q1202" s="1">
        <v>1</v>
      </c>
      <c r="R12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3" spans="1:18" ht="14.65" customHeight="1" x14ac:dyDescent="0.2">
      <c r="A1203" s="2">
        <v>43383</v>
      </c>
      <c r="B1203" s="1" t="s">
        <v>582</v>
      </c>
      <c r="C1203" s="1" t="s">
        <v>293</v>
      </c>
      <c r="F1203" s="1" t="s">
        <v>1162</v>
      </c>
      <c r="G1203" s="1" t="s">
        <v>11</v>
      </c>
      <c r="H1203" s="1" t="s">
        <v>1296</v>
      </c>
      <c r="I1203" s="1" t="s">
        <v>1274</v>
      </c>
      <c r="J1203" s="109">
        <v>3</v>
      </c>
      <c r="K1203" s="85">
        <f t="array" ref="K1203">IFERROR(INDEX(Grille_Tarifs_Modulable!$B$2:$B$204,MATCH(Tableau1[[#This Row],[Designation]]&amp;Tableau1[[#This Row],[CL]],Grille_Tarifs_Modulable!$C$2:$C$204&amp;Grille_Tarifs_Modulable!$F$2:$F$204,0)),0)</f>
        <v>121</v>
      </c>
      <c r="L12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3" s="60">
        <f>IF(Tableau1[[#This Row],[Prix_Unit_HT]]=0,0,Tableau1[[#This Row],[Prix_Unit_HT]]+(Tableau1[[#This Row],[Prix_Unit_HT]]*VLOOKUP(Tableau1[[#This Row],[EAN]],Grille_Tarifs_Modulable!$B$10:$Q$204,16,FALSE)))</f>
        <v>358.8</v>
      </c>
      <c r="N1203" s="1">
        <v>1</v>
      </c>
      <c r="O1203" s="60">
        <f>Tableau1[[#This Row],[Prix_Unit_HT]]*Tableau1[[#This Row],[Qte_commande]]</f>
        <v>299</v>
      </c>
      <c r="P1203" s="60">
        <f>Tableau1[[#This Row],[Prix_Unit_TTC]]*Tableau1[[#This Row],[Qte_commande]]</f>
        <v>358.8</v>
      </c>
      <c r="Q1203" s="1">
        <v>1</v>
      </c>
      <c r="R12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4" spans="1:18" ht="14.65" customHeight="1" x14ac:dyDescent="0.2">
      <c r="A1204" s="2">
        <v>43389</v>
      </c>
      <c r="B1204" s="1" t="s">
        <v>498</v>
      </c>
      <c r="C1204" s="1" t="s">
        <v>499</v>
      </c>
      <c r="F1204" s="1" t="s">
        <v>1162</v>
      </c>
      <c r="G1204" s="1" t="s">
        <v>500</v>
      </c>
      <c r="H1204" s="1" t="s">
        <v>1186</v>
      </c>
      <c r="I1204" s="1" t="s">
        <v>1272</v>
      </c>
      <c r="J1204" s="59">
        <v>70</v>
      </c>
      <c r="K1204" s="85">
        <f t="array" ref="K1204">IFERROR(INDEX(Grille_Tarifs_Modulable!$B$2:$B$204,MATCH(Tableau1[[#This Row],[Designation]]&amp;Tableau1[[#This Row],[CL]],Grille_Tarifs_Modulable!$C$2:$C$204&amp;Grille_Tarifs_Modulable!$F$2:$F$204,0)),0)</f>
        <v>3257150101904</v>
      </c>
      <c r="L12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0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04" s="1">
        <v>6</v>
      </c>
      <c r="O1204" s="60">
        <f>Tableau1[[#This Row],[Prix_Unit_HT]]*Tableau1[[#This Row],[Qte_commande]]</f>
        <v>111.03889800000002</v>
      </c>
      <c r="P1204" s="60">
        <f>Tableau1[[#This Row],[Prix_Unit_TTC]]*Tableau1[[#This Row],[Qte_commande]]</f>
        <v>133.2466776</v>
      </c>
      <c r="Q1204" s="1">
        <v>6</v>
      </c>
      <c r="R12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05" spans="1:18" ht="14.65" customHeight="1" x14ac:dyDescent="0.2">
      <c r="A1205" s="2">
        <v>43389</v>
      </c>
      <c r="B1205" s="1" t="s">
        <v>498</v>
      </c>
      <c r="C1205" s="1" t="s">
        <v>499</v>
      </c>
      <c r="F1205" s="1" t="s">
        <v>1162</v>
      </c>
      <c r="G1205" s="1" t="s">
        <v>500</v>
      </c>
      <c r="H1205" s="7" t="s">
        <v>1197</v>
      </c>
      <c r="I1205" s="1" t="s">
        <v>1272</v>
      </c>
      <c r="J1205" s="59">
        <v>70</v>
      </c>
      <c r="K1205" s="85">
        <f t="array" ref="K1205">IFERROR(INDEX(Grille_Tarifs_Modulable!$B$2:$B$204,MATCH(Tableau1[[#This Row],[Designation]]&amp;Tableau1[[#This Row],[CL]],Grille_Tarifs_Modulable!$C$2:$C$204&amp;Grille_Tarifs_Modulable!$F$2:$F$204,0)),0)</f>
        <v>3257150100792</v>
      </c>
      <c r="L12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205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205" s="1">
        <v>1</v>
      </c>
      <c r="O1205" s="60">
        <f>Tableau1[[#This Row],[Prix_Unit_HT]]*Tableau1[[#This Row],[Qte_commande]]</f>
        <v>78.608643999999998</v>
      </c>
      <c r="P1205" s="60">
        <f>Tableau1[[#This Row],[Prix_Unit_TTC]]*Tableau1[[#This Row],[Qte_commande]]</f>
        <v>94.330372799999992</v>
      </c>
      <c r="Q1205" s="1">
        <v>1</v>
      </c>
      <c r="R12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06" spans="1:18" ht="14.65" customHeight="1" x14ac:dyDescent="0.2">
      <c r="A1206" s="2">
        <v>43389</v>
      </c>
      <c r="B1206" s="1" t="s">
        <v>498</v>
      </c>
      <c r="C1206" s="1" t="s">
        <v>499</v>
      </c>
      <c r="F1206" s="1" t="s">
        <v>1162</v>
      </c>
      <c r="G1206" s="1" t="s">
        <v>500</v>
      </c>
      <c r="H1206" s="1" t="s">
        <v>1187</v>
      </c>
      <c r="I1206" s="1" t="s">
        <v>1272</v>
      </c>
      <c r="J1206" s="59">
        <v>70</v>
      </c>
      <c r="K1206" s="85">
        <f t="array" ref="K1206">IFERROR(INDEX(Grille_Tarifs_Modulable!$B$2:$B$204,MATCH(Tableau1[[#This Row],[Designation]]&amp;Tableau1[[#This Row],[CL]],Grille_Tarifs_Modulable!$C$2:$C$204&amp;Grille_Tarifs_Modulable!$F$2:$F$204,0)),0)</f>
        <v>3257150102017</v>
      </c>
      <c r="L12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0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06" s="1">
        <v>6</v>
      </c>
      <c r="O1206" s="60">
        <f>Tableau1[[#This Row],[Prix_Unit_HT]]*Tableau1[[#This Row],[Qte_commande]]</f>
        <v>101.12593200000001</v>
      </c>
      <c r="P1206" s="60">
        <f>Tableau1[[#This Row],[Prix_Unit_TTC]]*Tableau1[[#This Row],[Qte_commande]]</f>
        <v>121.35111839999999</v>
      </c>
      <c r="Q1206" s="1">
        <v>6</v>
      </c>
      <c r="R12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07" spans="1:18" ht="14.65" customHeight="1" x14ac:dyDescent="0.2">
      <c r="A1207" s="2">
        <v>43391</v>
      </c>
      <c r="B1207" s="1" t="s">
        <v>653</v>
      </c>
      <c r="C1207" s="1" t="s">
        <v>64</v>
      </c>
      <c r="F1207" s="1" t="s">
        <v>1245</v>
      </c>
      <c r="G1207" s="1" t="s">
        <v>66</v>
      </c>
      <c r="H1207" s="7" t="s">
        <v>1294</v>
      </c>
      <c r="I1207" s="7" t="s">
        <v>1273</v>
      </c>
      <c r="J1207" s="59">
        <v>20</v>
      </c>
      <c r="K1207" s="85">
        <f t="array" ref="K1207">IFERROR(INDEX(Grille_Tarifs_Modulable!$B$2:$B$204,MATCH(Tableau1[[#This Row],[Designation]]&amp;Tableau1[[#This Row],[CL]],Grille_Tarifs_Modulable!$C$2:$C$204&amp;Grille_Tarifs_Modulable!$F$2:$F$204,0)),0)</f>
        <v>4260310553863</v>
      </c>
      <c r="L12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07" s="1">
        <v>144</v>
      </c>
      <c r="O1207" s="60">
        <f>Tableau1[[#This Row],[Prix_Unit_HT]]*Tableau1[[#This Row],[Qte_commande]]</f>
        <v>116.64000000000001</v>
      </c>
      <c r="P1207" s="60">
        <f>Tableau1[[#This Row],[Prix_Unit_TTC]]*Tableau1[[#This Row],[Qte_commande]]</f>
        <v>123.0552</v>
      </c>
      <c r="Q1207" s="1">
        <v>41.14</v>
      </c>
      <c r="R12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208" spans="1:18" ht="14.65" customHeight="1" x14ac:dyDescent="0.2">
      <c r="A1208" s="2">
        <v>43391</v>
      </c>
      <c r="B1208" s="1" t="s">
        <v>653</v>
      </c>
      <c r="C1208" s="1" t="s">
        <v>64</v>
      </c>
      <c r="F1208" s="1" t="s">
        <v>1245</v>
      </c>
      <c r="G1208" s="1" t="s">
        <v>66</v>
      </c>
      <c r="H1208" s="1" t="s">
        <v>1174</v>
      </c>
      <c r="I1208" s="1" t="s">
        <v>1272</v>
      </c>
      <c r="J1208" s="59">
        <v>70</v>
      </c>
      <c r="K1208" s="85">
        <f t="array" ref="K1208">IFERROR(INDEX(Grille_Tarifs_Modulable!$B$2:$B$204,MATCH(Tableau1[[#This Row],[Designation]]&amp;Tableau1[[#This Row],[CL]],Grille_Tarifs_Modulable!$C$2:$C$204&amp;Grille_Tarifs_Modulable!$F$2:$F$204,0)),0)</f>
        <v>4067700013859</v>
      </c>
      <c r="L12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8" s="1">
        <v>240</v>
      </c>
      <c r="O1208" s="60">
        <f>Tableau1[[#This Row],[Prix_Unit_HT]]*Tableau1[[#This Row],[Qte_commande]]</f>
        <v>3007.8152399999994</v>
      </c>
      <c r="P1208" s="60">
        <f>Tableau1[[#This Row],[Prix_Unit_TTC]]*Tableau1[[#This Row],[Qte_commande]]</f>
        <v>3609.3782879999994</v>
      </c>
      <c r="Q1208" s="1">
        <v>240</v>
      </c>
      <c r="R12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209" spans="1:18" ht="14.65" customHeight="1" x14ac:dyDescent="0.2">
      <c r="A1209" s="2">
        <v>43391</v>
      </c>
      <c r="B1209" s="1" t="s">
        <v>694</v>
      </c>
      <c r="C1209" s="1" t="s">
        <v>225</v>
      </c>
      <c r="F1209" s="1" t="s">
        <v>1245</v>
      </c>
      <c r="G1209" s="1" t="s">
        <v>227</v>
      </c>
      <c r="H1209" s="1" t="s">
        <v>1174</v>
      </c>
      <c r="I1209" s="1" t="s">
        <v>1272</v>
      </c>
      <c r="J1209" s="59">
        <v>70</v>
      </c>
      <c r="K1209" s="85">
        <f t="array" ref="K1209">IFERROR(INDEX(Grille_Tarifs_Modulable!$B$2:$B$204,MATCH(Tableau1[[#This Row],[Designation]]&amp;Tableau1[[#This Row],[CL]],Grille_Tarifs_Modulable!$C$2:$C$204&amp;Grille_Tarifs_Modulable!$F$2:$F$204,0)),0)</f>
        <v>4067700013859</v>
      </c>
      <c r="L12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9" s="1">
        <v>150</v>
      </c>
      <c r="O1209" s="60">
        <f>Tableau1[[#This Row],[Prix_Unit_HT]]*Tableau1[[#This Row],[Qte_commande]]</f>
        <v>1879.8845249999997</v>
      </c>
      <c r="P1209" s="60">
        <f>Tableau1[[#This Row],[Prix_Unit_TTC]]*Tableau1[[#This Row],[Qte_commande]]</f>
        <v>2255.8614299999999</v>
      </c>
      <c r="Q1209" s="1">
        <v>150</v>
      </c>
      <c r="R12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210" spans="1:18" ht="14.65" customHeight="1" x14ac:dyDescent="0.2">
      <c r="A1210" s="2">
        <v>43391</v>
      </c>
      <c r="B1210" s="1" t="s">
        <v>653</v>
      </c>
      <c r="C1210" s="1" t="s">
        <v>64</v>
      </c>
      <c r="F1210" s="1" t="s">
        <v>1245</v>
      </c>
      <c r="G1210" s="1" t="s">
        <v>66</v>
      </c>
      <c r="H1210" s="1" t="s">
        <v>1293</v>
      </c>
      <c r="I1210" s="1" t="s">
        <v>1273</v>
      </c>
      <c r="J1210" s="59">
        <v>20</v>
      </c>
      <c r="K1210" s="85">
        <f t="array" ref="K1210">IFERROR(INDEX(Grille_Tarifs_Modulable!$B$2:$B$204,MATCH(Tableau1[[#This Row],[Designation]]&amp;Tableau1[[#This Row],[CL]],Grille_Tarifs_Modulable!$C$2:$C$204&amp;Grille_Tarifs_Modulable!$F$2:$F$204,0)),0)</f>
        <v>4260310553849</v>
      </c>
      <c r="L12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0" s="1">
        <v>72</v>
      </c>
      <c r="O1210" s="60">
        <f>Tableau1[[#This Row],[Prix_Unit_HT]]*Tableau1[[#This Row],[Qte_commande]]</f>
        <v>58.320000000000007</v>
      </c>
      <c r="P1210" s="60">
        <f>Tableau1[[#This Row],[Prix_Unit_TTC]]*Tableau1[[#This Row],[Qte_commande]]</f>
        <v>61.5276</v>
      </c>
      <c r="Q1210" s="1">
        <v>20.57</v>
      </c>
      <c r="R12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211" spans="1:18" ht="14.65" customHeight="1" x14ac:dyDescent="0.2">
      <c r="A1211" s="2">
        <v>43391</v>
      </c>
      <c r="B1211" s="1" t="s">
        <v>653</v>
      </c>
      <c r="C1211" s="1" t="s">
        <v>64</v>
      </c>
      <c r="F1211" s="1" t="s">
        <v>1245</v>
      </c>
      <c r="G1211" s="1" t="s">
        <v>66</v>
      </c>
      <c r="H1211" s="1" t="s">
        <v>1288</v>
      </c>
      <c r="I1211" s="1" t="s">
        <v>1273</v>
      </c>
      <c r="J1211" s="59">
        <v>20</v>
      </c>
      <c r="K1211" s="85">
        <f t="array" ref="K1211">IFERROR(INDEX(Grille_Tarifs_Modulable!$B$2:$B$204,MATCH(Tableau1[[#This Row],[Designation]]&amp;Tableau1[[#This Row],[CL]],Grille_Tarifs_Modulable!$C$2:$C$204&amp;Grille_Tarifs_Modulable!$F$2:$F$204,0)),0)</f>
        <v>4260310553818</v>
      </c>
      <c r="L12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1" s="1">
        <v>144</v>
      </c>
      <c r="O1211" s="60">
        <f>Tableau1[[#This Row],[Prix_Unit_HT]]*Tableau1[[#This Row],[Qte_commande]]</f>
        <v>116.64000000000001</v>
      </c>
      <c r="P1211" s="60">
        <f>Tableau1[[#This Row],[Prix_Unit_TTC]]*Tableau1[[#This Row],[Qte_commande]]</f>
        <v>123.0552</v>
      </c>
      <c r="Q1211" s="1">
        <v>41.14</v>
      </c>
      <c r="R12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212" spans="1:18" ht="14.65" customHeight="1" x14ac:dyDescent="0.2">
      <c r="A1212" s="2">
        <v>43396</v>
      </c>
      <c r="B1212" s="1" t="s">
        <v>618</v>
      </c>
      <c r="C1212" s="1" t="s">
        <v>94</v>
      </c>
      <c r="F1212" s="1" t="s">
        <v>1245</v>
      </c>
      <c r="G1212" s="1" t="s">
        <v>96</v>
      </c>
      <c r="H1212" s="1" t="s">
        <v>1242</v>
      </c>
      <c r="I1212" s="7" t="s">
        <v>1272</v>
      </c>
      <c r="J1212" s="59">
        <v>70</v>
      </c>
      <c r="K1212" s="85">
        <f t="array" ref="K1212">IFERROR(INDEX(Grille_Tarifs_Modulable!$B$2:$B$204,MATCH(Tableau1[[#This Row],[Designation]]&amp;Tableau1[[#This Row],[CL]],Grille_Tarifs_Modulable!$C$2:$C$204&amp;Grille_Tarifs_Modulable!$F$2:$F$204,0)),0)</f>
        <v>4055800060200</v>
      </c>
      <c r="L12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2" s="1">
        <v>2</v>
      </c>
      <c r="O1212" s="60">
        <f>Tableau1[[#This Row],[Prix_Unit_HT]]*Tableau1[[#This Row],[Qte_commande]]</f>
        <v>34.817288000000005</v>
      </c>
      <c r="P1212" s="60">
        <f>Tableau1[[#This Row],[Prix_Unit_TTC]]*Tableau1[[#This Row],[Qte_commande]]</f>
        <v>41.780745600000003</v>
      </c>
      <c r="Q1212" s="1">
        <v>2</v>
      </c>
      <c r="R12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13" spans="1:18" ht="14.65" customHeight="1" x14ac:dyDescent="0.2">
      <c r="A1213" s="2">
        <v>43396</v>
      </c>
      <c r="B1213" s="1" t="s">
        <v>618</v>
      </c>
      <c r="C1213" s="1" t="s">
        <v>94</v>
      </c>
      <c r="F1213" s="1" t="s">
        <v>1245</v>
      </c>
      <c r="G1213" s="1" t="s">
        <v>96</v>
      </c>
      <c r="H1213" s="1" t="s">
        <v>1242</v>
      </c>
      <c r="I1213" s="7" t="s">
        <v>1272</v>
      </c>
      <c r="J1213" s="59">
        <v>70</v>
      </c>
      <c r="K1213" s="85">
        <f t="array" ref="K1213">IFERROR(INDEX(Grille_Tarifs_Modulable!$B$2:$B$204,MATCH(Tableau1[[#This Row],[Designation]]&amp;Tableau1[[#This Row],[CL]],Grille_Tarifs_Modulable!$C$2:$C$204&amp;Grille_Tarifs_Modulable!$F$2:$F$204,0)),0)</f>
        <v>4055800060200</v>
      </c>
      <c r="L12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3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3" s="1">
        <v>30</v>
      </c>
      <c r="O1213" s="60">
        <f>Tableau1[[#This Row],[Prix_Unit_HT]]*Tableau1[[#This Row],[Qte_commande]]</f>
        <v>522.25932000000012</v>
      </c>
      <c r="P1213" s="60">
        <f>Tableau1[[#This Row],[Prix_Unit_TTC]]*Tableau1[[#This Row],[Qte_commande]]</f>
        <v>626.711184</v>
      </c>
      <c r="Q1213" s="1">
        <v>30</v>
      </c>
      <c r="R12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214" spans="1:18" ht="14.65" customHeight="1" x14ac:dyDescent="0.2">
      <c r="A1214" s="2">
        <v>43396</v>
      </c>
      <c r="B1214" s="1" t="s">
        <v>501</v>
      </c>
      <c r="C1214" s="1" t="s">
        <v>502</v>
      </c>
      <c r="F1214" s="1" t="s">
        <v>1162</v>
      </c>
      <c r="G1214" s="1" t="s">
        <v>60</v>
      </c>
      <c r="H1214" s="1" t="s">
        <v>1285</v>
      </c>
      <c r="I1214" s="1" t="s">
        <v>1272</v>
      </c>
      <c r="J1214" s="59">
        <v>70</v>
      </c>
      <c r="K1214" s="85">
        <f t="array" ref="K1214">IFERROR(INDEX(Grille_Tarifs_Modulable!$B$2:$B$204,MATCH(Tableau1[[#This Row],[Designation]]&amp;Tableau1[[#This Row],[CL]],Grille_Tarifs_Modulable!$C$2:$C$204&amp;Grille_Tarifs_Modulable!$F$2:$F$204,0)),0)</f>
        <v>3257150673005</v>
      </c>
      <c r="L12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214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214" s="1">
        <v>3</v>
      </c>
      <c r="O1214" s="60">
        <f>Tableau1[[#This Row],[Prix_Unit_HT]]*Tableau1[[#This Row],[Qte_commande]]</f>
        <v>80.545931999999993</v>
      </c>
      <c r="P1214" s="60">
        <f>Tableau1[[#This Row],[Prix_Unit_TTC]]*Tableau1[[#This Row],[Qte_commande]]</f>
        <v>96.655118399999992</v>
      </c>
      <c r="Q1214" s="1">
        <v>3</v>
      </c>
      <c r="R12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215" spans="1:18" ht="14.65" customHeight="1" x14ac:dyDescent="0.2">
      <c r="A1215" s="2">
        <v>43396</v>
      </c>
      <c r="B1215" s="1" t="s">
        <v>618</v>
      </c>
      <c r="C1215" s="1" t="s">
        <v>94</v>
      </c>
      <c r="F1215" s="1" t="s">
        <v>1245</v>
      </c>
      <c r="G1215" s="1" t="s">
        <v>96</v>
      </c>
      <c r="H1215" s="1" t="s">
        <v>1174</v>
      </c>
      <c r="I1215" s="1" t="s">
        <v>1272</v>
      </c>
      <c r="J1215" s="59">
        <v>175</v>
      </c>
      <c r="K1215" s="85">
        <f t="array" ref="K1215">IFERROR(INDEX(Grille_Tarifs_Modulable!$B$2:$B$204,MATCH(Tableau1[[#This Row],[Designation]]&amp;Tableau1[[#This Row],[CL]],Grille_Tarifs_Modulable!$C$2:$C$204&amp;Grille_Tarifs_Modulable!$F$2:$F$204,0)),0)</f>
        <v>4067700013835</v>
      </c>
      <c r="L12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5" s="1">
        <v>30</v>
      </c>
      <c r="O1215" s="60">
        <f>Tableau1[[#This Row],[Prix_Unit_HT]]*Tableau1[[#This Row],[Qte_commande]]</f>
        <v>867.49226250000004</v>
      </c>
      <c r="P1215" s="60">
        <f>Tableau1[[#This Row],[Prix_Unit_TTC]]*Tableau1[[#This Row],[Qte_commande]]</f>
        <v>1040.9907150000001</v>
      </c>
      <c r="Q1215" s="1">
        <v>75</v>
      </c>
      <c r="R12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75</v>
      </c>
    </row>
    <row r="1216" spans="1:18" ht="14.65" customHeight="1" x14ac:dyDescent="0.2">
      <c r="A1216" s="2">
        <v>43396</v>
      </c>
      <c r="B1216" s="1" t="s">
        <v>618</v>
      </c>
      <c r="C1216" s="1" t="s">
        <v>94</v>
      </c>
      <c r="F1216" s="1" t="s">
        <v>1245</v>
      </c>
      <c r="G1216" s="1" t="s">
        <v>96</v>
      </c>
      <c r="H1216" s="1" t="s">
        <v>1174</v>
      </c>
      <c r="I1216" s="1" t="s">
        <v>1272</v>
      </c>
      <c r="J1216" s="59">
        <v>175</v>
      </c>
      <c r="K1216" s="85">
        <f t="array" ref="K1216">IFERROR(INDEX(Grille_Tarifs_Modulable!$B$2:$B$204,MATCH(Tableau1[[#This Row],[Designation]]&amp;Tableau1[[#This Row],[CL]],Grille_Tarifs_Modulable!$C$2:$C$204&amp;Grille_Tarifs_Modulable!$F$2:$F$204,0)),0)</f>
        <v>4067700013835</v>
      </c>
      <c r="L12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6" s="1">
        <v>12</v>
      </c>
      <c r="O1216" s="60">
        <f>Tableau1[[#This Row],[Prix_Unit_HT]]*Tableau1[[#This Row],[Qte_commande]]</f>
        <v>346.99690500000003</v>
      </c>
      <c r="P1216" s="60">
        <f>Tableau1[[#This Row],[Prix_Unit_TTC]]*Tableau1[[#This Row],[Qte_commande]]</f>
        <v>416.39628600000003</v>
      </c>
      <c r="Q1216" s="1">
        <v>30</v>
      </c>
      <c r="R12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217" spans="1:18" ht="14.65" customHeight="1" x14ac:dyDescent="0.2">
      <c r="A1217" s="2">
        <v>43396</v>
      </c>
      <c r="B1217" s="1" t="s">
        <v>501</v>
      </c>
      <c r="C1217" s="1" t="s">
        <v>502</v>
      </c>
      <c r="F1217" s="1" t="s">
        <v>1162</v>
      </c>
      <c r="G1217" s="1" t="s">
        <v>60</v>
      </c>
      <c r="H1217" s="1" t="s">
        <v>1186</v>
      </c>
      <c r="I1217" s="1" t="s">
        <v>1272</v>
      </c>
      <c r="J1217" s="59">
        <v>70</v>
      </c>
      <c r="K1217" s="85">
        <f t="array" ref="K1217">IFERROR(INDEX(Grille_Tarifs_Modulable!$B$2:$B$204,MATCH(Tableau1[[#This Row],[Designation]]&amp;Tableau1[[#This Row],[CL]],Grille_Tarifs_Modulable!$C$2:$C$204&amp;Grille_Tarifs_Modulable!$F$2:$F$204,0)),0)</f>
        <v>3257150101904</v>
      </c>
      <c r="L12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1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17" s="1">
        <v>6</v>
      </c>
      <c r="O1217" s="60">
        <f>Tableau1[[#This Row],[Prix_Unit_HT]]*Tableau1[[#This Row],[Qte_commande]]</f>
        <v>111.03889800000002</v>
      </c>
      <c r="P1217" s="60">
        <f>Tableau1[[#This Row],[Prix_Unit_TTC]]*Tableau1[[#This Row],[Qte_commande]]</f>
        <v>133.2466776</v>
      </c>
      <c r="Q1217" s="1">
        <v>6</v>
      </c>
      <c r="R12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18" spans="1:18" ht="14.65" customHeight="1" x14ac:dyDescent="0.2">
      <c r="A1218" s="2">
        <v>43396</v>
      </c>
      <c r="B1218" s="1" t="s">
        <v>618</v>
      </c>
      <c r="C1218" s="1" t="s">
        <v>94</v>
      </c>
      <c r="F1218" s="1" t="s">
        <v>1245</v>
      </c>
      <c r="G1218" s="1" t="s">
        <v>96</v>
      </c>
      <c r="H1218" s="7" t="s">
        <v>1188</v>
      </c>
      <c r="I1218" s="1" t="s">
        <v>1272</v>
      </c>
      <c r="J1218" s="59">
        <v>70</v>
      </c>
      <c r="K1218" s="85">
        <f t="array" ref="K1218">IFERROR(INDEX(Grille_Tarifs_Modulable!$B$2:$B$204,MATCH(Tableau1[[#This Row],[Designation]]&amp;Tableau1[[#This Row],[CL]],Grille_Tarifs_Modulable!$C$2:$C$204&amp;Grille_Tarifs_Modulable!$F$2:$F$204,0)),0)</f>
        <v>3257150100228</v>
      </c>
      <c r="L12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1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18" s="1">
        <v>6</v>
      </c>
      <c r="O1218" s="60">
        <f>Tableau1[[#This Row],[Prix_Unit_HT]]*Tableau1[[#This Row],[Qte_commande]]</f>
        <v>119.99186399999999</v>
      </c>
      <c r="P1218" s="60">
        <f>Tableau1[[#This Row],[Prix_Unit_TTC]]*Tableau1[[#This Row],[Qte_commande]]</f>
        <v>143.99023679999999</v>
      </c>
      <c r="Q1218" s="1">
        <v>6</v>
      </c>
      <c r="R12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19" spans="1:18" ht="14.65" customHeight="1" x14ac:dyDescent="0.2">
      <c r="A1219" s="2">
        <v>43396</v>
      </c>
      <c r="B1219" s="1" t="s">
        <v>501</v>
      </c>
      <c r="C1219" s="1" t="s">
        <v>502</v>
      </c>
      <c r="F1219" s="1" t="s">
        <v>1162</v>
      </c>
      <c r="G1219" s="1" t="s">
        <v>60</v>
      </c>
      <c r="H1219" s="1" t="s">
        <v>1187</v>
      </c>
      <c r="I1219" s="1" t="s">
        <v>1272</v>
      </c>
      <c r="J1219" s="59">
        <v>70</v>
      </c>
      <c r="K1219" s="85">
        <f t="array" ref="K1219">IFERROR(INDEX(Grille_Tarifs_Modulable!$B$2:$B$204,MATCH(Tableau1[[#This Row],[Designation]]&amp;Tableau1[[#This Row],[CL]],Grille_Tarifs_Modulable!$C$2:$C$204&amp;Grille_Tarifs_Modulable!$F$2:$F$204,0)),0)</f>
        <v>3257150102017</v>
      </c>
      <c r="L12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1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19" s="1">
        <v>6</v>
      </c>
      <c r="O1219" s="60">
        <f>Tableau1[[#This Row],[Prix_Unit_HT]]*Tableau1[[#This Row],[Qte_commande]]</f>
        <v>101.12593200000001</v>
      </c>
      <c r="P1219" s="60">
        <f>Tableau1[[#This Row],[Prix_Unit_TTC]]*Tableau1[[#This Row],[Qte_commande]]</f>
        <v>121.35111839999999</v>
      </c>
      <c r="Q1219" s="1">
        <v>6</v>
      </c>
      <c r="R12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20" spans="1:18" ht="14.65" customHeight="1" x14ac:dyDescent="0.2">
      <c r="A1220" s="2">
        <v>43396</v>
      </c>
      <c r="B1220" s="1" t="s">
        <v>618</v>
      </c>
      <c r="C1220" s="1" t="s">
        <v>94</v>
      </c>
      <c r="F1220" s="1" t="s">
        <v>1245</v>
      </c>
      <c r="G1220" s="1" t="s">
        <v>96</v>
      </c>
      <c r="H1220" s="1" t="s">
        <v>1221</v>
      </c>
      <c r="I1220" s="1" t="s">
        <v>1272</v>
      </c>
      <c r="J1220" s="59">
        <v>50</v>
      </c>
      <c r="K1220" s="85">
        <f t="array" ref="K1220">IFERROR(INDEX(Grille_Tarifs_Modulable!$B$2:$B$204,MATCH(Tableau1[[#This Row],[Designation]]&amp;Tableau1[[#This Row],[CL]],Grille_Tarifs_Modulable!$C$2:$C$204&amp;Grille_Tarifs_Modulable!$F$2:$F$204,0)),0)</f>
        <v>4260270192645</v>
      </c>
      <c r="L12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20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20" s="1">
        <v>6</v>
      </c>
      <c r="O1220" s="60">
        <f>Tableau1[[#This Row],[Prix_Unit_HT]]*Tableau1[[#This Row],[Qte_commande]]</f>
        <v>151.155036</v>
      </c>
      <c r="P1220" s="60">
        <f>Tableau1[[#This Row],[Prix_Unit_TTC]]*Tableau1[[#This Row],[Qte_commande]]</f>
        <v>181.38604320000002</v>
      </c>
      <c r="Q1220" s="1">
        <v>4.29</v>
      </c>
      <c r="R12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221" spans="1:18" ht="14.65" customHeight="1" x14ac:dyDescent="0.2">
      <c r="A1221" s="2">
        <v>43396</v>
      </c>
      <c r="B1221" s="1" t="s">
        <v>665</v>
      </c>
      <c r="C1221" s="1" t="s">
        <v>107</v>
      </c>
      <c r="F1221" s="1" t="s">
        <v>1162</v>
      </c>
      <c r="G1221" s="1" t="s">
        <v>4</v>
      </c>
      <c r="H1221" s="1" t="s">
        <v>1293</v>
      </c>
      <c r="I1221" s="1" t="s">
        <v>1273</v>
      </c>
      <c r="J1221" s="59">
        <v>20</v>
      </c>
      <c r="K1221" s="85">
        <f t="array" ref="K1221">IFERROR(INDEX(Grille_Tarifs_Modulable!$B$2:$B$204,MATCH(Tableau1[[#This Row],[Designation]]&amp;Tableau1[[#This Row],[CL]],Grille_Tarifs_Modulable!$C$2:$C$204&amp;Grille_Tarifs_Modulable!$F$2:$F$204,0)),0)</f>
        <v>4260310553849</v>
      </c>
      <c r="L12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2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21" s="1">
        <v>24</v>
      </c>
      <c r="O1221" s="60">
        <f>Tableau1[[#This Row],[Prix_Unit_HT]]*Tableau1[[#This Row],[Qte_commande]]</f>
        <v>21.36</v>
      </c>
      <c r="P1221" s="60">
        <f>Tableau1[[#This Row],[Prix_Unit_TTC]]*Tableau1[[#This Row],[Qte_commande]]</f>
        <v>22.534800000000001</v>
      </c>
      <c r="Q1221" s="1">
        <v>6.86</v>
      </c>
      <c r="R12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22" spans="1:18" ht="14.65" customHeight="1" x14ac:dyDescent="0.2">
      <c r="A1222" s="2">
        <v>43404</v>
      </c>
      <c r="B1222" s="1" t="s">
        <v>634</v>
      </c>
      <c r="C1222" s="1" t="s">
        <v>157</v>
      </c>
      <c r="F1222" s="1" t="s">
        <v>1245</v>
      </c>
      <c r="G1222" s="1" t="s">
        <v>159</v>
      </c>
      <c r="H1222" s="1" t="s">
        <v>1242</v>
      </c>
      <c r="I1222" s="7" t="s">
        <v>1272</v>
      </c>
      <c r="J1222" s="59">
        <v>70</v>
      </c>
      <c r="K1222" s="85">
        <f t="array" ref="K1222">IFERROR(INDEX(Grille_Tarifs_Modulable!$B$2:$B$204,MATCH(Tableau1[[#This Row],[Designation]]&amp;Tableau1[[#This Row],[CL]],Grille_Tarifs_Modulable!$C$2:$C$204&amp;Grille_Tarifs_Modulable!$F$2:$F$204,0)),0)</f>
        <v>4055800060200</v>
      </c>
      <c r="L12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2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22" s="1">
        <v>6</v>
      </c>
      <c r="O1222" s="60">
        <f>Tableau1[[#This Row],[Prix_Unit_HT]]*Tableau1[[#This Row],[Qte_commande]]</f>
        <v>104.45186400000001</v>
      </c>
      <c r="P1222" s="60">
        <f>Tableau1[[#This Row],[Prix_Unit_TTC]]*Tableau1[[#This Row],[Qte_commande]]</f>
        <v>125.34223680000001</v>
      </c>
      <c r="Q1222" s="1">
        <v>6</v>
      </c>
      <c r="R12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23" spans="1:18" ht="14.65" customHeight="1" x14ac:dyDescent="0.2">
      <c r="A1223" s="2">
        <v>43404</v>
      </c>
      <c r="B1223" s="1" t="s">
        <v>634</v>
      </c>
      <c r="C1223" s="1" t="s">
        <v>157</v>
      </c>
      <c r="F1223" s="1" t="s">
        <v>1245</v>
      </c>
      <c r="G1223" s="1" t="s">
        <v>159</v>
      </c>
      <c r="H1223" s="1" t="s">
        <v>1174</v>
      </c>
      <c r="I1223" s="1" t="s">
        <v>1272</v>
      </c>
      <c r="J1223" s="59">
        <v>100</v>
      </c>
      <c r="K1223" s="85">
        <f t="array" ref="K1223">IFERROR(INDEX(Grille_Tarifs_Modulable!$B$2:$B$204,MATCH(Tableau1[[#This Row],[Designation]]&amp;Tableau1[[#This Row],[CL]],Grille_Tarifs_Modulable!$C$2:$C$204&amp;Grille_Tarifs_Modulable!$F$2:$F$204,0)),0)</f>
        <v>4067700013842</v>
      </c>
      <c r="L12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3" s="1">
        <v>174</v>
      </c>
      <c r="O1223" s="60">
        <f>Tableau1[[#This Row],[Prix_Unit_HT]]*Tableau1[[#This Row],[Qte_commande]]</f>
        <v>2975.5400699999996</v>
      </c>
      <c r="P1223" s="60">
        <f>Tableau1[[#This Row],[Prix_Unit_TTC]]*Tableau1[[#This Row],[Qte_commande]]</f>
        <v>3570.6480839999995</v>
      </c>
      <c r="Q1223" s="1">
        <v>248.57</v>
      </c>
      <c r="R12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248.57142857142858</v>
      </c>
    </row>
    <row r="1224" spans="1:18" ht="14.65" customHeight="1" x14ac:dyDescent="0.2">
      <c r="A1224" s="2">
        <v>43404</v>
      </c>
      <c r="B1224" s="1" t="s">
        <v>634</v>
      </c>
      <c r="C1224" s="1" t="s">
        <v>157</v>
      </c>
      <c r="F1224" s="1" t="s">
        <v>1245</v>
      </c>
      <c r="G1224" s="1" t="s">
        <v>159</v>
      </c>
      <c r="H1224" s="1" t="s">
        <v>1174</v>
      </c>
      <c r="I1224" s="1" t="s">
        <v>1272</v>
      </c>
      <c r="J1224" s="59">
        <v>100</v>
      </c>
      <c r="K1224" s="85">
        <f t="array" ref="K1224">IFERROR(INDEX(Grille_Tarifs_Modulable!$B$2:$B$204,MATCH(Tableau1[[#This Row],[Designation]]&amp;Tableau1[[#This Row],[CL]],Grille_Tarifs_Modulable!$C$2:$C$204&amp;Grille_Tarifs_Modulable!$F$2:$F$204,0)),0)</f>
        <v>4067700013842</v>
      </c>
      <c r="L12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4" s="1">
        <v>66</v>
      </c>
      <c r="O1224" s="60">
        <f>Tableau1[[#This Row],[Prix_Unit_HT]]*Tableau1[[#This Row],[Qte_commande]]</f>
        <v>1128.6531299999999</v>
      </c>
      <c r="P1224" s="60">
        <f>Tableau1[[#This Row],[Prix_Unit_TTC]]*Tableau1[[#This Row],[Qte_commande]]</f>
        <v>1354.3837559999999</v>
      </c>
      <c r="Q1224" s="1">
        <v>94.29</v>
      </c>
      <c r="R12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94.285714285714292</v>
      </c>
    </row>
    <row r="1225" spans="1:18" ht="14.65" customHeight="1" x14ac:dyDescent="0.2">
      <c r="A1225" s="2">
        <v>43410</v>
      </c>
      <c r="B1225" s="1" t="s">
        <v>606</v>
      </c>
      <c r="C1225" s="1" t="s">
        <v>607</v>
      </c>
      <c r="F1225" s="1" t="s">
        <v>1162</v>
      </c>
      <c r="G1225" s="1" t="s">
        <v>608</v>
      </c>
      <c r="H1225" s="1" t="s">
        <v>1296</v>
      </c>
      <c r="I1225" s="1" t="s">
        <v>1274</v>
      </c>
      <c r="J1225" s="109">
        <v>3</v>
      </c>
      <c r="K1225" s="85">
        <f t="array" ref="K1225">IFERROR(INDEX(Grille_Tarifs_Modulable!$B$2:$B$204,MATCH(Tableau1[[#This Row],[Designation]]&amp;Tableau1[[#This Row],[CL]],Grille_Tarifs_Modulable!$C$2:$C$204&amp;Grille_Tarifs_Modulable!$F$2:$F$204,0)),0)</f>
        <v>121</v>
      </c>
      <c r="L12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5" s="60">
        <f>IF(Tableau1[[#This Row],[Prix_Unit_HT]]=0,0,Tableau1[[#This Row],[Prix_Unit_HT]]+(Tableau1[[#This Row],[Prix_Unit_HT]]*VLOOKUP(Tableau1[[#This Row],[EAN]],Grille_Tarifs_Modulable!$B$10:$Q$204,16,FALSE)))</f>
        <v>358.8</v>
      </c>
      <c r="N1225" s="1">
        <v>2</v>
      </c>
      <c r="O1225" s="60">
        <f>Tableau1[[#This Row],[Prix_Unit_HT]]*Tableau1[[#This Row],[Qte_commande]]</f>
        <v>598</v>
      </c>
      <c r="P1225" s="60">
        <f>Tableau1[[#This Row],[Prix_Unit_TTC]]*Tableau1[[#This Row],[Qte_commande]]</f>
        <v>717.6</v>
      </c>
      <c r="Q1225" s="1">
        <v>2</v>
      </c>
      <c r="R12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26" spans="1:18" ht="14.65" customHeight="1" x14ac:dyDescent="0.2">
      <c r="A1226" s="2">
        <v>43410</v>
      </c>
      <c r="B1226" s="1" t="s">
        <v>600</v>
      </c>
      <c r="C1226" s="1" t="s">
        <v>313</v>
      </c>
      <c r="F1226" s="1" t="s">
        <v>1162</v>
      </c>
      <c r="G1226" s="1" t="s">
        <v>315</v>
      </c>
      <c r="H1226" s="1" t="s">
        <v>1296</v>
      </c>
      <c r="I1226" s="1" t="s">
        <v>1274</v>
      </c>
      <c r="J1226" s="109">
        <v>3</v>
      </c>
      <c r="K1226" s="85">
        <f t="array" ref="K1226">IFERROR(INDEX(Grille_Tarifs_Modulable!$B$2:$B$204,MATCH(Tableau1[[#This Row],[Designation]]&amp;Tableau1[[#This Row],[CL]],Grille_Tarifs_Modulable!$C$2:$C$204&amp;Grille_Tarifs_Modulable!$F$2:$F$204,0)),0)</f>
        <v>121</v>
      </c>
      <c r="L12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6" s="60">
        <f>IF(Tableau1[[#This Row],[Prix_Unit_HT]]=0,0,Tableau1[[#This Row],[Prix_Unit_HT]]+(Tableau1[[#This Row],[Prix_Unit_HT]]*VLOOKUP(Tableau1[[#This Row],[EAN]],Grille_Tarifs_Modulable!$B$10:$Q$204,16,FALSE)))</f>
        <v>358.8</v>
      </c>
      <c r="N1226" s="1">
        <v>1</v>
      </c>
      <c r="O1226" s="60">
        <f>Tableau1[[#This Row],[Prix_Unit_HT]]*Tableau1[[#This Row],[Qte_commande]]</f>
        <v>299</v>
      </c>
      <c r="P1226" s="60">
        <f>Tableau1[[#This Row],[Prix_Unit_TTC]]*Tableau1[[#This Row],[Qte_commande]]</f>
        <v>358.8</v>
      </c>
      <c r="Q1226" s="1">
        <v>1</v>
      </c>
      <c r="R12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27" spans="1:18" ht="14.65" customHeight="1" x14ac:dyDescent="0.2">
      <c r="A1227" s="2">
        <v>43410</v>
      </c>
      <c r="B1227" s="1" t="s">
        <v>601</v>
      </c>
      <c r="C1227" s="1" t="s">
        <v>319</v>
      </c>
      <c r="F1227" s="1" t="s">
        <v>1162</v>
      </c>
      <c r="G1227" s="1" t="s">
        <v>321</v>
      </c>
      <c r="H1227" s="1" t="s">
        <v>1296</v>
      </c>
      <c r="I1227" s="1" t="s">
        <v>1274</v>
      </c>
      <c r="J1227" s="109">
        <v>3</v>
      </c>
      <c r="K1227" s="85">
        <f t="array" ref="K1227">IFERROR(INDEX(Grille_Tarifs_Modulable!$B$2:$B$204,MATCH(Tableau1[[#This Row],[Designation]]&amp;Tableau1[[#This Row],[CL]],Grille_Tarifs_Modulable!$C$2:$C$204&amp;Grille_Tarifs_Modulable!$F$2:$F$204,0)),0)</f>
        <v>121</v>
      </c>
      <c r="L12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7" s="60">
        <f>IF(Tableau1[[#This Row],[Prix_Unit_HT]]=0,0,Tableau1[[#This Row],[Prix_Unit_HT]]+(Tableau1[[#This Row],[Prix_Unit_HT]]*VLOOKUP(Tableau1[[#This Row],[EAN]],Grille_Tarifs_Modulable!$B$10:$Q$204,16,FALSE)))</f>
        <v>358.8</v>
      </c>
      <c r="N1227" s="1">
        <v>4</v>
      </c>
      <c r="O1227" s="60">
        <f>Tableau1[[#This Row],[Prix_Unit_HT]]*Tableau1[[#This Row],[Qte_commande]]</f>
        <v>1196</v>
      </c>
      <c r="P1227" s="60">
        <f>Tableau1[[#This Row],[Prix_Unit_TTC]]*Tableau1[[#This Row],[Qte_commande]]</f>
        <v>1435.2</v>
      </c>
      <c r="Q1227" s="1">
        <v>4</v>
      </c>
      <c r="R12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228" spans="1:18" ht="14.65" customHeight="1" x14ac:dyDescent="0.2">
      <c r="A1228" s="2">
        <v>43410</v>
      </c>
      <c r="B1228" s="1" t="s">
        <v>597</v>
      </c>
      <c r="C1228" s="1" t="s">
        <v>598</v>
      </c>
      <c r="F1228" s="1" t="s">
        <v>1162</v>
      </c>
      <c r="G1228" s="1" t="s">
        <v>599</v>
      </c>
      <c r="H1228" s="1" t="s">
        <v>1296</v>
      </c>
      <c r="I1228" s="1" t="s">
        <v>1274</v>
      </c>
      <c r="J1228" s="109">
        <v>3</v>
      </c>
      <c r="K1228" s="85">
        <f t="array" ref="K1228">IFERROR(INDEX(Grille_Tarifs_Modulable!$B$2:$B$204,MATCH(Tableau1[[#This Row],[Designation]]&amp;Tableau1[[#This Row],[CL]],Grille_Tarifs_Modulable!$C$2:$C$204&amp;Grille_Tarifs_Modulable!$F$2:$F$204,0)),0)</f>
        <v>121</v>
      </c>
      <c r="L12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8" s="60">
        <f>IF(Tableau1[[#This Row],[Prix_Unit_HT]]=0,0,Tableau1[[#This Row],[Prix_Unit_HT]]+(Tableau1[[#This Row],[Prix_Unit_HT]]*VLOOKUP(Tableau1[[#This Row],[EAN]],Grille_Tarifs_Modulable!$B$10:$Q$204,16,FALSE)))</f>
        <v>358.8</v>
      </c>
      <c r="N1228" s="1">
        <v>2</v>
      </c>
      <c r="O1228" s="60">
        <f>Tableau1[[#This Row],[Prix_Unit_HT]]*Tableau1[[#This Row],[Qte_commande]]</f>
        <v>598</v>
      </c>
      <c r="P1228" s="60">
        <f>Tableau1[[#This Row],[Prix_Unit_TTC]]*Tableau1[[#This Row],[Qte_commande]]</f>
        <v>717.6</v>
      </c>
      <c r="Q1228" s="1">
        <v>2</v>
      </c>
      <c r="R12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29" spans="1:18" ht="14.65" customHeight="1" x14ac:dyDescent="0.2">
      <c r="A1229" s="2">
        <v>43410</v>
      </c>
      <c r="B1229" s="1" t="s">
        <v>602</v>
      </c>
      <c r="C1229" s="1" t="s">
        <v>603</v>
      </c>
      <c r="F1229" s="1" t="s">
        <v>1162</v>
      </c>
      <c r="G1229" s="1" t="s">
        <v>604</v>
      </c>
      <c r="H1229" s="1" t="s">
        <v>1296</v>
      </c>
      <c r="I1229" s="1" t="s">
        <v>1274</v>
      </c>
      <c r="J1229" s="109">
        <v>3</v>
      </c>
      <c r="K1229" s="85">
        <f t="array" ref="K1229">IFERROR(INDEX(Grille_Tarifs_Modulable!$B$2:$B$204,MATCH(Tableau1[[#This Row],[Designation]]&amp;Tableau1[[#This Row],[CL]],Grille_Tarifs_Modulable!$C$2:$C$204&amp;Grille_Tarifs_Modulable!$F$2:$F$204,0)),0)</f>
        <v>121</v>
      </c>
      <c r="L12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9" s="60">
        <f>IF(Tableau1[[#This Row],[Prix_Unit_HT]]=0,0,Tableau1[[#This Row],[Prix_Unit_HT]]+(Tableau1[[#This Row],[Prix_Unit_HT]]*VLOOKUP(Tableau1[[#This Row],[EAN]],Grille_Tarifs_Modulable!$B$10:$Q$204,16,FALSE)))</f>
        <v>358.8</v>
      </c>
      <c r="N1229" s="1">
        <v>1</v>
      </c>
      <c r="O1229" s="60">
        <f>Tableau1[[#This Row],[Prix_Unit_HT]]*Tableau1[[#This Row],[Qte_commande]]</f>
        <v>299</v>
      </c>
      <c r="P1229" s="60">
        <f>Tableau1[[#This Row],[Prix_Unit_TTC]]*Tableau1[[#This Row],[Qte_commande]]</f>
        <v>358.8</v>
      </c>
      <c r="Q1229" s="1">
        <v>1</v>
      </c>
      <c r="R12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30" spans="1:18" ht="14.65" customHeight="1" x14ac:dyDescent="0.2">
      <c r="A1230" s="2">
        <v>43410</v>
      </c>
      <c r="B1230" s="1" t="s">
        <v>605</v>
      </c>
      <c r="C1230" s="1" t="s">
        <v>142</v>
      </c>
      <c r="F1230" s="1" t="s">
        <v>1162</v>
      </c>
      <c r="G1230" s="1" t="s">
        <v>144</v>
      </c>
      <c r="H1230" s="1" t="s">
        <v>1296</v>
      </c>
      <c r="I1230" s="1" t="s">
        <v>1274</v>
      </c>
      <c r="J1230" s="109">
        <v>3</v>
      </c>
      <c r="K1230" s="85">
        <f t="array" ref="K1230">IFERROR(INDEX(Grille_Tarifs_Modulable!$B$2:$B$204,MATCH(Tableau1[[#This Row],[Designation]]&amp;Tableau1[[#This Row],[CL]],Grille_Tarifs_Modulable!$C$2:$C$204&amp;Grille_Tarifs_Modulable!$F$2:$F$204,0)),0)</f>
        <v>121</v>
      </c>
      <c r="L12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0" s="60">
        <f>IF(Tableau1[[#This Row],[Prix_Unit_HT]]=0,0,Tableau1[[#This Row],[Prix_Unit_HT]]+(Tableau1[[#This Row],[Prix_Unit_HT]]*VLOOKUP(Tableau1[[#This Row],[EAN]],Grille_Tarifs_Modulable!$B$10:$Q$204,16,FALSE)))</f>
        <v>358.8</v>
      </c>
      <c r="N1230" s="1">
        <v>1</v>
      </c>
      <c r="O1230" s="60">
        <f>Tableau1[[#This Row],[Prix_Unit_HT]]*Tableau1[[#This Row],[Qte_commande]]</f>
        <v>299</v>
      </c>
      <c r="P1230" s="60">
        <f>Tableau1[[#This Row],[Prix_Unit_TTC]]*Tableau1[[#This Row],[Qte_commande]]</f>
        <v>358.8</v>
      </c>
      <c r="Q1230" s="1">
        <v>1</v>
      </c>
      <c r="R12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231" spans="1:18" ht="14.65" customHeight="1" x14ac:dyDescent="0.2">
      <c r="A1231" s="2">
        <v>43411</v>
      </c>
      <c r="B1231" s="1" t="s">
        <v>695</v>
      </c>
      <c r="C1231" s="1" t="s">
        <v>225</v>
      </c>
      <c r="F1231" s="1" t="s">
        <v>1245</v>
      </c>
      <c r="G1231" s="1" t="s">
        <v>227</v>
      </c>
      <c r="H1231" s="1" t="s">
        <v>1174</v>
      </c>
      <c r="I1231" s="1" t="s">
        <v>1272</v>
      </c>
      <c r="J1231" s="59">
        <v>70</v>
      </c>
      <c r="K1231" s="85">
        <f t="array" ref="K1231">IFERROR(INDEX(Grille_Tarifs_Modulable!$B$2:$B$204,MATCH(Tableau1[[#This Row],[Designation]]&amp;Tableau1[[#This Row],[CL]],Grille_Tarifs_Modulable!$C$2:$C$204&amp;Grille_Tarifs_Modulable!$F$2:$F$204,0)),0)</f>
        <v>4067700013859</v>
      </c>
      <c r="L12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3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31" s="1">
        <v>150</v>
      </c>
      <c r="O1231" s="60">
        <f>Tableau1[[#This Row],[Prix_Unit_HT]]*Tableau1[[#This Row],[Qte_commande]]</f>
        <v>1879.8845249999997</v>
      </c>
      <c r="P1231" s="60">
        <f>Tableau1[[#This Row],[Prix_Unit_TTC]]*Tableau1[[#This Row],[Qte_commande]]</f>
        <v>2255.8614299999999</v>
      </c>
      <c r="Q1231" s="1">
        <v>150</v>
      </c>
      <c r="R12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232" spans="1:18" ht="14.65" customHeight="1" x14ac:dyDescent="0.2">
      <c r="A1232" s="2">
        <v>43412</v>
      </c>
      <c r="B1232" s="1" t="s">
        <v>609</v>
      </c>
      <c r="C1232" s="1" t="s">
        <v>129</v>
      </c>
      <c r="F1232" s="1" t="s">
        <v>1162</v>
      </c>
      <c r="G1232" s="1" t="s">
        <v>131</v>
      </c>
      <c r="H1232" s="1" t="s">
        <v>1296</v>
      </c>
      <c r="I1232" s="1" t="s">
        <v>1274</v>
      </c>
      <c r="J1232" s="109">
        <v>3</v>
      </c>
      <c r="K1232" s="85">
        <f t="array" ref="K1232">IFERROR(INDEX(Grille_Tarifs_Modulable!$B$2:$B$204,MATCH(Tableau1[[#This Row],[Designation]]&amp;Tableau1[[#This Row],[CL]],Grille_Tarifs_Modulable!$C$2:$C$204&amp;Grille_Tarifs_Modulable!$F$2:$F$204,0)),0)</f>
        <v>121</v>
      </c>
      <c r="L12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2" s="60">
        <f>IF(Tableau1[[#This Row],[Prix_Unit_HT]]=0,0,Tableau1[[#This Row],[Prix_Unit_HT]]+(Tableau1[[#This Row],[Prix_Unit_HT]]*VLOOKUP(Tableau1[[#This Row],[EAN]],Grille_Tarifs_Modulable!$B$10:$Q$204,16,FALSE)))</f>
        <v>358.8</v>
      </c>
      <c r="N1232" s="1">
        <v>2</v>
      </c>
      <c r="O1232" s="60">
        <f>Tableau1[[#This Row],[Prix_Unit_HT]]*Tableau1[[#This Row],[Qte_commande]]</f>
        <v>598</v>
      </c>
      <c r="P1232" s="60">
        <f>Tableau1[[#This Row],[Prix_Unit_TTC]]*Tableau1[[#This Row],[Qte_commande]]</f>
        <v>717.6</v>
      </c>
      <c r="Q1232" s="1">
        <v>2</v>
      </c>
      <c r="R12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33" spans="1:18" ht="14.65" customHeight="1" x14ac:dyDescent="0.2">
      <c r="A1233" s="2">
        <v>43413</v>
      </c>
      <c r="B1233" s="1" t="s">
        <v>654</v>
      </c>
      <c r="C1233" s="1" t="s">
        <v>61</v>
      </c>
      <c r="F1233" s="1" t="s">
        <v>1245</v>
      </c>
      <c r="G1233" s="1" t="s">
        <v>63</v>
      </c>
      <c r="H1233" s="7" t="s">
        <v>1291</v>
      </c>
      <c r="I1233" s="7" t="s">
        <v>1273</v>
      </c>
      <c r="J1233" s="59">
        <v>20</v>
      </c>
      <c r="K1233" s="85">
        <f t="array" ref="K1233">IFERROR(INDEX(Grille_Tarifs_Modulable!$B$2:$B$204,MATCH(Tableau1[[#This Row],[Designation]]&amp;Tableau1[[#This Row],[CL]],Grille_Tarifs_Modulable!$C$2:$C$204&amp;Grille_Tarifs_Modulable!$F$2:$F$204,0)),0)</f>
        <v>4260310550305</v>
      </c>
      <c r="L12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3" s="1">
        <v>96</v>
      </c>
      <c r="O1233" s="60">
        <f>Tableau1[[#This Row],[Prix_Unit_HT]]*Tableau1[[#This Row],[Qte_commande]]</f>
        <v>77.760000000000005</v>
      </c>
      <c r="P1233" s="60">
        <f>Tableau1[[#This Row],[Prix_Unit_TTC]]*Tableau1[[#This Row],[Qte_commande]]</f>
        <v>82.036799999999999</v>
      </c>
      <c r="Q1233" s="1">
        <v>27.43</v>
      </c>
      <c r="R12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234" spans="1:18" ht="14.65" customHeight="1" x14ac:dyDescent="0.2">
      <c r="A1234" s="2">
        <v>43413</v>
      </c>
      <c r="B1234" s="1" t="s">
        <v>654</v>
      </c>
      <c r="C1234" s="1" t="s">
        <v>61</v>
      </c>
      <c r="F1234" s="1" t="s">
        <v>1245</v>
      </c>
      <c r="G1234" s="1" t="s">
        <v>63</v>
      </c>
      <c r="H1234" s="1" t="s">
        <v>1289</v>
      </c>
      <c r="I1234" s="1" t="s">
        <v>1273</v>
      </c>
      <c r="J1234" s="59">
        <v>20</v>
      </c>
      <c r="K1234" s="85">
        <f t="array" ref="K1234">IFERROR(INDEX(Grille_Tarifs_Modulable!$B$2:$B$204,MATCH(Tableau1[[#This Row],[Designation]]&amp;Tableau1[[#This Row],[CL]],Grille_Tarifs_Modulable!$C$2:$C$204&amp;Grille_Tarifs_Modulable!$F$2:$F$204,0)),0)</f>
        <v>4260310553832</v>
      </c>
      <c r="L12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4" s="1">
        <v>48</v>
      </c>
      <c r="O1234" s="60">
        <f>Tableau1[[#This Row],[Prix_Unit_HT]]*Tableau1[[#This Row],[Qte_commande]]</f>
        <v>38.880000000000003</v>
      </c>
      <c r="P1234" s="60">
        <f>Tableau1[[#This Row],[Prix_Unit_TTC]]*Tableau1[[#This Row],[Qte_commande]]</f>
        <v>41.0184</v>
      </c>
      <c r="Q1234" s="1">
        <v>13.71</v>
      </c>
      <c r="R12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235" spans="1:18" ht="14.65" customHeight="1" x14ac:dyDescent="0.2">
      <c r="A1235" s="2">
        <v>43413</v>
      </c>
      <c r="B1235" s="1" t="s">
        <v>654</v>
      </c>
      <c r="C1235" s="1" t="s">
        <v>61</v>
      </c>
      <c r="F1235" s="1" t="s">
        <v>1245</v>
      </c>
      <c r="G1235" s="1" t="s">
        <v>63</v>
      </c>
      <c r="H1235" s="1" t="s">
        <v>1211</v>
      </c>
      <c r="I1235" s="1" t="s">
        <v>1272</v>
      </c>
      <c r="J1235" s="59">
        <v>70</v>
      </c>
      <c r="K1235" s="85">
        <f t="array" ref="K1235">IFERROR(INDEX(Grille_Tarifs_Modulable!$B$2:$B$204,MATCH(Tableau1[[#This Row],[Designation]]&amp;Tableau1[[#This Row],[CL]],Grille_Tarifs_Modulable!$C$2:$C$204&amp;Grille_Tarifs_Modulable!$F$2:$F$204,0)),0)</f>
        <v>8017450002104</v>
      </c>
      <c r="L12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23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235" s="1">
        <v>12</v>
      </c>
      <c r="O1235" s="60">
        <f>Tableau1[[#This Row],[Prix_Unit_HT]]*Tableau1[[#This Row],[Qte_commande]]</f>
        <v>171.19779599999998</v>
      </c>
      <c r="P1235" s="60">
        <f>Tableau1[[#This Row],[Prix_Unit_TTC]]*Tableau1[[#This Row],[Qte_commande]]</f>
        <v>205.43735520000001</v>
      </c>
      <c r="Q1235" s="1">
        <v>12</v>
      </c>
      <c r="R12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36" spans="1:18" ht="14.65" customHeight="1" x14ac:dyDescent="0.2">
      <c r="A1236" s="2">
        <v>43413</v>
      </c>
      <c r="B1236" s="1" t="s">
        <v>654</v>
      </c>
      <c r="C1236" s="1" t="s">
        <v>61</v>
      </c>
      <c r="F1236" s="1" t="s">
        <v>1162</v>
      </c>
      <c r="G1236" s="1" t="s">
        <v>63</v>
      </c>
      <c r="H1236" s="1" t="s">
        <v>1295</v>
      </c>
      <c r="I1236" s="1" t="s">
        <v>1273</v>
      </c>
      <c r="J1236" s="59">
        <v>20</v>
      </c>
      <c r="K1236" s="85">
        <f t="array" ref="K1236">IFERROR(INDEX(Grille_Tarifs_Modulable!$B$2:$B$204,MATCH(Tableau1[[#This Row],[Designation]]&amp;Tableau1[[#This Row],[CL]],Grille_Tarifs_Modulable!$C$2:$C$204&amp;Grille_Tarifs_Modulable!$F$2:$F$204,0)),0)</f>
        <v>4260310554785</v>
      </c>
      <c r="L12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3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36" s="1">
        <v>24</v>
      </c>
      <c r="O1236" s="60">
        <f>Tableau1[[#This Row],[Prix_Unit_HT]]*Tableau1[[#This Row],[Qte_commande]]</f>
        <v>21.36</v>
      </c>
      <c r="P1236" s="60">
        <f>Tableau1[[#This Row],[Prix_Unit_TTC]]*Tableau1[[#This Row],[Qte_commande]]</f>
        <v>22.534800000000001</v>
      </c>
      <c r="Q1236" s="1">
        <v>6.86</v>
      </c>
      <c r="R12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37" spans="1:18" ht="14.65" customHeight="1" x14ac:dyDescent="0.2">
      <c r="A1237" s="2">
        <v>43413</v>
      </c>
      <c r="B1237" s="1" t="s">
        <v>438</v>
      </c>
      <c r="C1237" s="1" t="s">
        <v>12</v>
      </c>
      <c r="F1237" s="1" t="s">
        <v>1245</v>
      </c>
      <c r="G1237" s="1" t="s">
        <v>14</v>
      </c>
      <c r="H1237" s="1" t="s">
        <v>1186</v>
      </c>
      <c r="I1237" s="1" t="s">
        <v>1272</v>
      </c>
      <c r="J1237" s="59">
        <v>70</v>
      </c>
      <c r="K1237" s="85">
        <f t="array" ref="K1237">IFERROR(INDEX(Grille_Tarifs_Modulable!$B$2:$B$204,MATCH(Tableau1[[#This Row],[Designation]]&amp;Tableau1[[#This Row],[CL]],Grille_Tarifs_Modulable!$C$2:$C$204&amp;Grille_Tarifs_Modulable!$F$2:$F$204,0)),0)</f>
        <v>3257150101904</v>
      </c>
      <c r="L12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37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37" s="1">
        <v>6</v>
      </c>
      <c r="O1237" s="60">
        <f>Tableau1[[#This Row],[Prix_Unit_HT]]*Tableau1[[#This Row],[Qte_commande]]</f>
        <v>98.078897999999995</v>
      </c>
      <c r="P1237" s="60">
        <f>Tableau1[[#This Row],[Prix_Unit_TTC]]*Tableau1[[#This Row],[Qte_commande]]</f>
        <v>117.69467760000001</v>
      </c>
      <c r="Q1237" s="1">
        <v>6</v>
      </c>
      <c r="R12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38" spans="1:18" ht="14.65" customHeight="1" x14ac:dyDescent="0.2">
      <c r="A1238" s="2">
        <v>43413</v>
      </c>
      <c r="B1238" s="1" t="s">
        <v>654</v>
      </c>
      <c r="C1238" s="1" t="s">
        <v>61</v>
      </c>
      <c r="F1238" s="1" t="s">
        <v>1245</v>
      </c>
      <c r="G1238" s="1" t="s">
        <v>63</v>
      </c>
      <c r="H1238" s="1" t="s">
        <v>1221</v>
      </c>
      <c r="I1238" s="1" t="s">
        <v>1272</v>
      </c>
      <c r="J1238" s="59">
        <v>50</v>
      </c>
      <c r="K1238" s="85">
        <f t="array" ref="K1238">IFERROR(INDEX(Grille_Tarifs_Modulable!$B$2:$B$204,MATCH(Tableau1[[#This Row],[Designation]]&amp;Tableau1[[#This Row],[CL]],Grille_Tarifs_Modulable!$C$2:$C$204&amp;Grille_Tarifs_Modulable!$F$2:$F$204,0)),0)</f>
        <v>4260270192645</v>
      </c>
      <c r="L12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3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38" s="1">
        <v>6</v>
      </c>
      <c r="O1238" s="60">
        <f>Tableau1[[#This Row],[Prix_Unit_HT]]*Tableau1[[#This Row],[Qte_commande]]</f>
        <v>151.155036</v>
      </c>
      <c r="P1238" s="60">
        <f>Tableau1[[#This Row],[Prix_Unit_TTC]]*Tableau1[[#This Row],[Qte_commande]]</f>
        <v>181.38604320000002</v>
      </c>
      <c r="Q1238" s="1">
        <v>4.29</v>
      </c>
      <c r="R12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239" spans="1:18" ht="14.65" customHeight="1" x14ac:dyDescent="0.2">
      <c r="A1239" s="2">
        <v>43413</v>
      </c>
      <c r="B1239" s="1" t="s">
        <v>438</v>
      </c>
      <c r="C1239" s="1" t="s">
        <v>12</v>
      </c>
      <c r="F1239" s="1" t="s">
        <v>1245</v>
      </c>
      <c r="G1239" s="1" t="s">
        <v>14</v>
      </c>
      <c r="H1239" s="1" t="s">
        <v>1216</v>
      </c>
      <c r="I1239" s="1" t="s">
        <v>1272</v>
      </c>
      <c r="J1239" s="59">
        <v>70</v>
      </c>
      <c r="K1239" s="85">
        <f t="array" ref="K1239">IFERROR(INDEX(Grille_Tarifs_Modulable!$B$2:$B$204,MATCH(Tableau1[[#This Row],[Designation]]&amp;Tableau1[[#This Row],[CL]],Grille_Tarifs_Modulable!$C$2:$C$204&amp;Grille_Tarifs_Modulable!$F$2:$F$204,0)),0)</f>
        <v>8500000917015</v>
      </c>
      <c r="L12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39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239" s="1">
        <v>24</v>
      </c>
      <c r="O1239" s="60">
        <f>Tableau1[[#This Row],[Prix_Unit_HT]]*Tableau1[[#This Row],[Qte_commande]]</f>
        <v>285.55708320000002</v>
      </c>
      <c r="P1239" s="60">
        <f>Tableau1[[#This Row],[Prix_Unit_TTC]]*Tableau1[[#This Row],[Qte_commande]]</f>
        <v>342.66849983999998</v>
      </c>
      <c r="Q1239" s="1">
        <v>24</v>
      </c>
      <c r="R12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240" spans="1:18" ht="14.65" customHeight="1" x14ac:dyDescent="0.2">
      <c r="A1240" s="2">
        <v>43413</v>
      </c>
      <c r="B1240" s="1" t="s">
        <v>438</v>
      </c>
      <c r="C1240" s="1" t="s">
        <v>12</v>
      </c>
      <c r="F1240" s="1" t="s">
        <v>1245</v>
      </c>
      <c r="G1240" s="1" t="s">
        <v>14</v>
      </c>
      <c r="H1240" s="1" t="s">
        <v>1243</v>
      </c>
      <c r="I1240" s="1" t="s">
        <v>1272</v>
      </c>
      <c r="J1240" s="59">
        <v>70</v>
      </c>
      <c r="K1240" s="85">
        <f t="array" ref="K1240">IFERROR(INDEX(Grille_Tarifs_Modulable!$B$2:$B$204,MATCH(Tableau1[[#This Row],[Designation]]&amp;Tableau1[[#This Row],[CL]],Grille_Tarifs_Modulable!$C$2:$C$204&amp;Grille_Tarifs_Modulable!$F$2:$F$204,0)),0)</f>
        <v>3257150688009</v>
      </c>
      <c r="L12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4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40" s="1">
        <v>24</v>
      </c>
      <c r="O1240" s="60">
        <f>Tableau1[[#This Row],[Prix_Unit_HT]]*Tableau1[[#This Row],[Qte_commande]]</f>
        <v>301.36596479999997</v>
      </c>
      <c r="P1240" s="60">
        <f>Tableau1[[#This Row],[Prix_Unit_TTC]]*Tableau1[[#This Row],[Qte_commande]]</f>
        <v>361.63915775999999</v>
      </c>
      <c r="Q1240" s="1">
        <v>24</v>
      </c>
      <c r="R12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241" spans="1:18" ht="14.65" customHeight="1" x14ac:dyDescent="0.2">
      <c r="A1241" s="2">
        <v>43413</v>
      </c>
      <c r="B1241" s="1" t="s">
        <v>654</v>
      </c>
      <c r="C1241" s="1" t="s">
        <v>61</v>
      </c>
      <c r="F1241" s="1" t="s">
        <v>1245</v>
      </c>
      <c r="G1241" s="1" t="s">
        <v>63</v>
      </c>
      <c r="H1241" s="1" t="s">
        <v>1293</v>
      </c>
      <c r="I1241" s="1" t="s">
        <v>1273</v>
      </c>
      <c r="J1241" s="59">
        <v>20</v>
      </c>
      <c r="K1241" s="85">
        <f t="array" ref="K1241">IFERROR(INDEX(Grille_Tarifs_Modulable!$B$2:$B$204,MATCH(Tableau1[[#This Row],[Designation]]&amp;Tableau1[[#This Row],[CL]],Grille_Tarifs_Modulable!$C$2:$C$204&amp;Grille_Tarifs_Modulable!$F$2:$F$204,0)),0)</f>
        <v>4260310553849</v>
      </c>
      <c r="L12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1" s="1">
        <v>48</v>
      </c>
      <c r="O1241" s="60">
        <f>Tableau1[[#This Row],[Prix_Unit_HT]]*Tableau1[[#This Row],[Qte_commande]]</f>
        <v>38.880000000000003</v>
      </c>
      <c r="P1241" s="60">
        <f>Tableau1[[#This Row],[Prix_Unit_TTC]]*Tableau1[[#This Row],[Qte_commande]]</f>
        <v>41.0184</v>
      </c>
      <c r="Q1241" s="1">
        <v>13.71</v>
      </c>
      <c r="R12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242" spans="1:18" ht="14.65" customHeight="1" x14ac:dyDescent="0.2">
      <c r="A1242" s="2">
        <v>43413</v>
      </c>
      <c r="B1242" s="1" t="s">
        <v>654</v>
      </c>
      <c r="C1242" s="1" t="s">
        <v>61</v>
      </c>
      <c r="F1242" s="1" t="s">
        <v>1245</v>
      </c>
      <c r="G1242" s="1" t="s">
        <v>63</v>
      </c>
      <c r="H1242" s="1" t="s">
        <v>1288</v>
      </c>
      <c r="I1242" s="1" t="s">
        <v>1273</v>
      </c>
      <c r="J1242" s="59">
        <v>20</v>
      </c>
      <c r="K1242" s="85">
        <f t="array" ref="K1242">IFERROR(INDEX(Grille_Tarifs_Modulable!$B$2:$B$204,MATCH(Tableau1[[#This Row],[Designation]]&amp;Tableau1[[#This Row],[CL]],Grille_Tarifs_Modulable!$C$2:$C$204&amp;Grille_Tarifs_Modulable!$F$2:$F$204,0)),0)</f>
        <v>4260310553818</v>
      </c>
      <c r="L12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2" s="1">
        <v>192</v>
      </c>
      <c r="O1242" s="60">
        <f>Tableau1[[#This Row],[Prix_Unit_HT]]*Tableau1[[#This Row],[Qte_commande]]</f>
        <v>155.52000000000001</v>
      </c>
      <c r="P1242" s="60">
        <f>Tableau1[[#This Row],[Prix_Unit_TTC]]*Tableau1[[#This Row],[Qte_commande]]</f>
        <v>164.0736</v>
      </c>
      <c r="Q1242" s="1">
        <v>54.86</v>
      </c>
      <c r="R12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243" spans="1:18" ht="14.65" customHeight="1" x14ac:dyDescent="0.2">
      <c r="A1243" s="2">
        <v>43416</v>
      </c>
      <c r="B1243" s="1" t="s">
        <v>423</v>
      </c>
      <c r="C1243" s="1" t="s">
        <v>45</v>
      </c>
      <c r="F1243" s="1" t="s">
        <v>1245</v>
      </c>
      <c r="G1243" s="1" t="s">
        <v>47</v>
      </c>
      <c r="H1243" s="7" t="s">
        <v>1287</v>
      </c>
      <c r="I1243" s="7" t="s">
        <v>1272</v>
      </c>
      <c r="J1243" s="59">
        <v>70</v>
      </c>
      <c r="K1243" s="85">
        <f t="array" ref="K1243">IFERROR(INDEX(Grille_Tarifs_Modulable!$B$2:$B$204,MATCH(Tableau1[[#This Row],[Designation]]&amp;Tableau1[[#This Row],[CL]],Grille_Tarifs_Modulable!$C$2:$C$204&amp;Grille_Tarifs_Modulable!$F$2:$F$204,0)),0)</f>
        <v>3257150107012</v>
      </c>
      <c r="L12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43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43" s="1">
        <v>12</v>
      </c>
      <c r="O1243" s="60">
        <f>Tableau1[[#This Row],[Prix_Unit_HT]]*Tableau1[[#This Row],[Qte_commande]]</f>
        <v>357.94372799999996</v>
      </c>
      <c r="P1243" s="60">
        <f>Tableau1[[#This Row],[Prix_Unit_TTC]]*Tableau1[[#This Row],[Qte_commande]]</f>
        <v>429.5324736</v>
      </c>
      <c r="Q1243" s="1">
        <v>12</v>
      </c>
      <c r="R12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44" spans="1:18" ht="14.65" customHeight="1" x14ac:dyDescent="0.2">
      <c r="A1244" s="2">
        <v>43416</v>
      </c>
      <c r="B1244" s="1" t="s">
        <v>423</v>
      </c>
      <c r="C1244" s="1" t="s">
        <v>45</v>
      </c>
      <c r="F1244" s="1" t="s">
        <v>1245</v>
      </c>
      <c r="G1244" s="1" t="s">
        <v>47</v>
      </c>
      <c r="H1244" s="1" t="s">
        <v>1186</v>
      </c>
      <c r="I1244" s="1" t="s">
        <v>1272</v>
      </c>
      <c r="J1244" s="59">
        <v>70</v>
      </c>
      <c r="K1244" s="85">
        <f t="array" ref="K1244">IFERROR(INDEX(Grille_Tarifs_Modulable!$B$2:$B$204,MATCH(Tableau1[[#This Row],[Designation]]&amp;Tableau1[[#This Row],[CL]],Grille_Tarifs_Modulable!$C$2:$C$204&amp;Grille_Tarifs_Modulable!$F$2:$F$204,0)),0)</f>
        <v>3257150101904</v>
      </c>
      <c r="L12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4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44" s="1">
        <v>12</v>
      </c>
      <c r="O1244" s="60">
        <f>Tableau1[[#This Row],[Prix_Unit_HT]]*Tableau1[[#This Row],[Qte_commande]]</f>
        <v>196.15779599999999</v>
      </c>
      <c r="P1244" s="60">
        <f>Tableau1[[#This Row],[Prix_Unit_TTC]]*Tableau1[[#This Row],[Qte_commande]]</f>
        <v>235.38935520000001</v>
      </c>
      <c r="Q1244" s="1">
        <v>12</v>
      </c>
      <c r="R12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45" spans="1:18" ht="14.65" customHeight="1" x14ac:dyDescent="0.2">
      <c r="A1245" s="2">
        <v>43416</v>
      </c>
      <c r="B1245" s="1" t="s">
        <v>423</v>
      </c>
      <c r="C1245" s="1" t="s">
        <v>45</v>
      </c>
      <c r="F1245" s="1" t="s">
        <v>1245</v>
      </c>
      <c r="G1245" s="1" t="s">
        <v>47</v>
      </c>
      <c r="H1245" s="7" t="s">
        <v>1188</v>
      </c>
      <c r="I1245" s="1" t="s">
        <v>1272</v>
      </c>
      <c r="J1245" s="59">
        <v>70</v>
      </c>
      <c r="K1245" s="85">
        <f t="array" ref="K1245">IFERROR(INDEX(Grille_Tarifs_Modulable!$B$2:$B$204,MATCH(Tableau1[[#This Row],[Designation]]&amp;Tableau1[[#This Row],[CL]],Grille_Tarifs_Modulable!$C$2:$C$204&amp;Grille_Tarifs_Modulable!$F$2:$F$204,0)),0)</f>
        <v>3257150100228</v>
      </c>
      <c r="L12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4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45" s="1">
        <v>6</v>
      </c>
      <c r="O1245" s="60">
        <f>Tableau1[[#This Row],[Prix_Unit_HT]]*Tableau1[[#This Row],[Qte_commande]]</f>
        <v>119.99186399999999</v>
      </c>
      <c r="P1245" s="60">
        <f>Tableau1[[#This Row],[Prix_Unit_TTC]]*Tableau1[[#This Row],[Qte_commande]]</f>
        <v>143.99023679999999</v>
      </c>
      <c r="Q1245" s="1">
        <v>6</v>
      </c>
      <c r="R12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46" spans="1:18" ht="14.65" customHeight="1" x14ac:dyDescent="0.2">
      <c r="A1246" s="2">
        <v>43416</v>
      </c>
      <c r="B1246" s="1" t="s">
        <v>423</v>
      </c>
      <c r="C1246" s="1" t="s">
        <v>45</v>
      </c>
      <c r="F1246" s="1" t="s">
        <v>1245</v>
      </c>
      <c r="G1246" s="1" t="s">
        <v>47</v>
      </c>
      <c r="H1246" s="7" t="s">
        <v>1192</v>
      </c>
      <c r="I1246" s="1" t="s">
        <v>1272</v>
      </c>
      <c r="J1246" s="59">
        <v>70</v>
      </c>
      <c r="K1246" s="85">
        <f t="array" ref="K1246">IFERROR(INDEX(Grille_Tarifs_Modulable!$B$2:$B$204,MATCH(Tableau1[[#This Row],[Designation]]&amp;Tableau1[[#This Row],[CL]],Grille_Tarifs_Modulable!$C$2:$C$204&amp;Grille_Tarifs_Modulable!$F$2:$F$204,0)),0)</f>
        <v>3257150100167</v>
      </c>
      <c r="L12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246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246" s="1">
        <v>6</v>
      </c>
      <c r="O1246" s="60">
        <f>Tableau1[[#This Row],[Prix_Unit_HT]]*Tableau1[[#This Row],[Qte_commande]]</f>
        <v>165.71186400000002</v>
      </c>
      <c r="P1246" s="60">
        <f>Tableau1[[#This Row],[Prix_Unit_TTC]]*Tableau1[[#This Row],[Qte_commande]]</f>
        <v>198.85423680000002</v>
      </c>
      <c r="Q1246" s="1">
        <v>6</v>
      </c>
      <c r="R12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47" spans="1:18" ht="14.65" customHeight="1" x14ac:dyDescent="0.2">
      <c r="A1247" s="2">
        <v>43416</v>
      </c>
      <c r="B1247" s="1" t="s">
        <v>423</v>
      </c>
      <c r="C1247" s="1" t="s">
        <v>45</v>
      </c>
      <c r="F1247" s="1" t="s">
        <v>1245</v>
      </c>
      <c r="G1247" s="1" t="s">
        <v>47</v>
      </c>
      <c r="H1247" s="1" t="s">
        <v>1187</v>
      </c>
      <c r="I1247" s="1" t="s">
        <v>1272</v>
      </c>
      <c r="J1247" s="59">
        <v>70</v>
      </c>
      <c r="K1247" s="85">
        <f t="array" ref="K1247">IFERROR(INDEX(Grille_Tarifs_Modulable!$B$2:$B$204,MATCH(Tableau1[[#This Row],[Designation]]&amp;Tableau1[[#This Row],[CL]],Grille_Tarifs_Modulable!$C$2:$C$204&amp;Grille_Tarifs_Modulable!$F$2:$F$204,0)),0)</f>
        <v>3257150102017</v>
      </c>
      <c r="L12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4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47" s="1">
        <v>12</v>
      </c>
      <c r="O1247" s="60">
        <f>Tableau1[[#This Row],[Prix_Unit_HT]]*Tableau1[[#This Row],[Qte_commande]]</f>
        <v>176.331864</v>
      </c>
      <c r="P1247" s="60">
        <f>Tableau1[[#This Row],[Prix_Unit_TTC]]*Tableau1[[#This Row],[Qte_commande]]</f>
        <v>211.5982368</v>
      </c>
      <c r="Q1247" s="1">
        <v>12</v>
      </c>
      <c r="R12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48" spans="1:18" ht="14.65" customHeight="1" x14ac:dyDescent="0.2">
      <c r="A1248" s="2">
        <v>43417</v>
      </c>
      <c r="B1248" s="1" t="s">
        <v>610</v>
      </c>
      <c r="C1248" s="1" t="s">
        <v>611</v>
      </c>
      <c r="F1248" s="1" t="s">
        <v>1162</v>
      </c>
      <c r="G1248" s="1" t="s">
        <v>612</v>
      </c>
      <c r="H1248" s="1" t="s">
        <v>1296</v>
      </c>
      <c r="I1248" s="1" t="s">
        <v>1274</v>
      </c>
      <c r="J1248" s="109">
        <v>3</v>
      </c>
      <c r="K1248" s="85">
        <f t="array" ref="K1248">IFERROR(INDEX(Grille_Tarifs_Modulable!$B$2:$B$204,MATCH(Tableau1[[#This Row],[Designation]]&amp;Tableau1[[#This Row],[CL]],Grille_Tarifs_Modulable!$C$2:$C$204&amp;Grille_Tarifs_Modulable!$F$2:$F$204,0)),0)</f>
        <v>121</v>
      </c>
      <c r="L12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48" s="60">
        <f>IF(Tableau1[[#This Row],[Prix_Unit_HT]]=0,0,Tableau1[[#This Row],[Prix_Unit_HT]]+(Tableau1[[#This Row],[Prix_Unit_HT]]*VLOOKUP(Tableau1[[#This Row],[EAN]],Grille_Tarifs_Modulable!$B$10:$Q$204,16,FALSE)))</f>
        <v>358.8</v>
      </c>
      <c r="N1248" s="1">
        <v>6</v>
      </c>
      <c r="O1248" s="60">
        <f>Tableau1[[#This Row],[Prix_Unit_HT]]*Tableau1[[#This Row],[Qte_commande]]</f>
        <v>1794</v>
      </c>
      <c r="P1248" s="60">
        <f>Tableau1[[#This Row],[Prix_Unit_TTC]]*Tableau1[[#This Row],[Qte_commande]]</f>
        <v>2152.8000000000002</v>
      </c>
      <c r="Q1248" s="1">
        <v>6</v>
      </c>
      <c r="R12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249" spans="1:18" ht="14.65" customHeight="1" x14ac:dyDescent="0.2">
      <c r="A1249" s="2">
        <v>43418</v>
      </c>
      <c r="B1249" s="1" t="s">
        <v>519</v>
      </c>
      <c r="C1249" s="1" t="s">
        <v>511</v>
      </c>
      <c r="F1249" s="1" t="s">
        <v>1245</v>
      </c>
      <c r="G1249" s="1" t="s">
        <v>452</v>
      </c>
      <c r="H1249" s="1" t="s">
        <v>1174</v>
      </c>
      <c r="I1249" s="1" t="s">
        <v>1272</v>
      </c>
      <c r="J1249" s="59">
        <v>70</v>
      </c>
      <c r="K1249" s="85">
        <f t="array" ref="K1249">IFERROR(INDEX(Grille_Tarifs_Modulable!$B$2:$B$204,MATCH(Tableau1[[#This Row],[Designation]]&amp;Tableau1[[#This Row],[CL]],Grille_Tarifs_Modulable!$C$2:$C$204&amp;Grille_Tarifs_Modulable!$F$2:$F$204,0)),0)</f>
        <v>4067700013859</v>
      </c>
      <c r="L12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49" s="1">
        <v>120</v>
      </c>
      <c r="O1249" s="60">
        <f>Tableau1[[#This Row],[Prix_Unit_HT]]*Tableau1[[#This Row],[Qte_commande]]</f>
        <v>1503.9076199999997</v>
      </c>
      <c r="P1249" s="60">
        <f>Tableau1[[#This Row],[Prix_Unit_TTC]]*Tableau1[[#This Row],[Qte_commande]]</f>
        <v>1804.6891439999997</v>
      </c>
      <c r="Q1249" s="1">
        <v>120</v>
      </c>
      <c r="R12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250" spans="1:18" ht="14.65" customHeight="1" x14ac:dyDescent="0.2">
      <c r="A1250" s="2">
        <v>43418</v>
      </c>
      <c r="B1250" s="1" t="s">
        <v>712</v>
      </c>
      <c r="C1250" s="1" t="s">
        <v>162</v>
      </c>
      <c r="F1250" s="1" t="s">
        <v>1245</v>
      </c>
      <c r="G1250" s="1" t="s">
        <v>707</v>
      </c>
      <c r="H1250" s="1" t="s">
        <v>1174</v>
      </c>
      <c r="I1250" s="1" t="s">
        <v>1272</v>
      </c>
      <c r="J1250" s="59">
        <v>175</v>
      </c>
      <c r="K1250" s="85">
        <f t="array" ref="K1250">IFERROR(INDEX(Grille_Tarifs_Modulable!$B$2:$B$204,MATCH(Tableau1[[#This Row],[Designation]]&amp;Tableau1[[#This Row],[CL]],Grille_Tarifs_Modulable!$C$2:$C$204&amp;Grille_Tarifs_Modulable!$F$2:$F$204,0)),0)</f>
        <v>4067700013835</v>
      </c>
      <c r="L12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5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50" s="1">
        <v>72</v>
      </c>
      <c r="O1250" s="60">
        <f>Tableau1[[#This Row],[Prix_Unit_HT]]*Tableau1[[#This Row],[Qte_commande]]</f>
        <v>2081.9814300000003</v>
      </c>
      <c r="P1250" s="60">
        <f>Tableau1[[#This Row],[Prix_Unit_TTC]]*Tableau1[[#This Row],[Qte_commande]]</f>
        <v>2498.377716</v>
      </c>
      <c r="Q1250" s="1">
        <v>180</v>
      </c>
      <c r="R12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251" spans="1:18" ht="14.65" customHeight="1" x14ac:dyDescent="0.2">
      <c r="A1251" s="2">
        <v>43418</v>
      </c>
      <c r="B1251" s="1" t="s">
        <v>519</v>
      </c>
      <c r="C1251" s="1" t="s">
        <v>511</v>
      </c>
      <c r="F1251" s="1" t="s">
        <v>1245</v>
      </c>
      <c r="G1251" s="1" t="s">
        <v>452</v>
      </c>
      <c r="H1251" s="1" t="s">
        <v>1243</v>
      </c>
      <c r="I1251" s="1" t="s">
        <v>1272</v>
      </c>
      <c r="J1251" s="59">
        <v>70</v>
      </c>
      <c r="K1251" s="85">
        <f t="array" ref="K1251">IFERROR(INDEX(Grille_Tarifs_Modulable!$B$2:$B$204,MATCH(Tableau1[[#This Row],[Designation]]&amp;Tableau1[[#This Row],[CL]],Grille_Tarifs_Modulable!$C$2:$C$204&amp;Grille_Tarifs_Modulable!$F$2:$F$204,0)),0)</f>
        <v>3257150688009</v>
      </c>
      <c r="L12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51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51" s="1">
        <v>72</v>
      </c>
      <c r="O1251" s="60">
        <f>Tableau1[[#This Row],[Prix_Unit_HT]]*Tableau1[[#This Row],[Qte_commande]]</f>
        <v>904.09789439999986</v>
      </c>
      <c r="P1251" s="60">
        <f>Tableau1[[#This Row],[Prix_Unit_TTC]]*Tableau1[[#This Row],[Qte_commande]]</f>
        <v>1084.91747328</v>
      </c>
      <c r="Q1251" s="1">
        <v>72</v>
      </c>
      <c r="R12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1252" spans="1:18" ht="14.65" customHeight="1" x14ac:dyDescent="0.2">
      <c r="A1252" s="2">
        <v>43419</v>
      </c>
      <c r="B1252" s="1" t="s">
        <v>655</v>
      </c>
      <c r="C1252" s="1" t="s">
        <v>64</v>
      </c>
      <c r="F1252" s="1" t="s">
        <v>1245</v>
      </c>
      <c r="G1252" s="1" t="s">
        <v>66</v>
      </c>
      <c r="H1252" s="1" t="s">
        <v>1174</v>
      </c>
      <c r="I1252" s="1" t="s">
        <v>1272</v>
      </c>
      <c r="J1252" s="59">
        <v>70</v>
      </c>
      <c r="K1252" s="85">
        <f t="array" ref="K1252">IFERROR(INDEX(Grille_Tarifs_Modulable!$B$2:$B$204,MATCH(Tableau1[[#This Row],[Designation]]&amp;Tableau1[[#This Row],[CL]],Grille_Tarifs_Modulable!$C$2:$C$204&amp;Grille_Tarifs_Modulable!$F$2:$F$204,0)),0)</f>
        <v>4067700013859</v>
      </c>
      <c r="L12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2" s="1">
        <v>120</v>
      </c>
      <c r="O1252" s="60">
        <f>Tableau1[[#This Row],[Prix_Unit_HT]]*Tableau1[[#This Row],[Qte_commande]]</f>
        <v>1503.9076199999997</v>
      </c>
      <c r="P1252" s="60">
        <f>Tableau1[[#This Row],[Prix_Unit_TTC]]*Tableau1[[#This Row],[Qte_commande]]</f>
        <v>1804.6891439999997</v>
      </c>
      <c r="Q1252" s="1">
        <v>120</v>
      </c>
      <c r="R12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253" spans="1:18" ht="14.65" customHeight="1" x14ac:dyDescent="0.2">
      <c r="A1253" s="2">
        <v>43419</v>
      </c>
      <c r="B1253" s="1" t="s">
        <v>655</v>
      </c>
      <c r="C1253" s="1" t="s">
        <v>64</v>
      </c>
      <c r="F1253" s="1" t="s">
        <v>1245</v>
      </c>
      <c r="G1253" s="1" t="s">
        <v>66</v>
      </c>
      <c r="H1253" s="1" t="s">
        <v>1174</v>
      </c>
      <c r="I1253" s="1" t="s">
        <v>1272</v>
      </c>
      <c r="J1253" s="59">
        <v>70</v>
      </c>
      <c r="K1253" s="85">
        <f t="array" ref="K1253">IFERROR(INDEX(Grille_Tarifs_Modulable!$B$2:$B$204,MATCH(Tableau1[[#This Row],[Designation]]&amp;Tableau1[[#This Row],[CL]],Grille_Tarifs_Modulable!$C$2:$C$204&amp;Grille_Tarifs_Modulable!$F$2:$F$204,0)),0)</f>
        <v>4067700013859</v>
      </c>
      <c r="L12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3" s="1">
        <v>120</v>
      </c>
      <c r="O1253" s="60">
        <f>Tableau1[[#This Row],[Prix_Unit_HT]]*Tableau1[[#This Row],[Qte_commande]]</f>
        <v>1503.9076199999997</v>
      </c>
      <c r="P1253" s="60">
        <f>Tableau1[[#This Row],[Prix_Unit_TTC]]*Tableau1[[#This Row],[Qte_commande]]</f>
        <v>1804.6891439999997</v>
      </c>
      <c r="Q1253" s="1">
        <v>120</v>
      </c>
      <c r="R12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254" spans="1:18" ht="14.65" customHeight="1" x14ac:dyDescent="0.2">
      <c r="A1254" s="2">
        <v>43419</v>
      </c>
      <c r="B1254" s="1" t="s">
        <v>702</v>
      </c>
      <c r="C1254" s="1" t="s">
        <v>12</v>
      </c>
      <c r="F1254" s="1" t="s">
        <v>1245</v>
      </c>
      <c r="G1254" s="1" t="s">
        <v>14</v>
      </c>
      <c r="H1254" s="1" t="s">
        <v>1174</v>
      </c>
      <c r="I1254" s="1" t="s">
        <v>1272</v>
      </c>
      <c r="J1254" s="59">
        <v>100</v>
      </c>
      <c r="K1254" s="85">
        <f t="array" ref="K1254">IFERROR(INDEX(Grille_Tarifs_Modulable!$B$2:$B$204,MATCH(Tableau1[[#This Row],[Designation]]&amp;Tableau1[[#This Row],[CL]],Grille_Tarifs_Modulable!$C$2:$C$204&amp;Grille_Tarifs_Modulable!$F$2:$F$204,0)),0)</f>
        <v>4067700013842</v>
      </c>
      <c r="L12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5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54" s="1">
        <v>180</v>
      </c>
      <c r="O1254" s="60">
        <f>Tableau1[[#This Row],[Prix_Unit_HT]]*Tableau1[[#This Row],[Qte_commande]]</f>
        <v>3078.1448999999998</v>
      </c>
      <c r="P1254" s="60">
        <f>Tableau1[[#This Row],[Prix_Unit_TTC]]*Tableau1[[#This Row],[Qte_commande]]</f>
        <v>3693.7738799999997</v>
      </c>
      <c r="Q1254" s="1">
        <v>257.14</v>
      </c>
      <c r="R12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1255" spans="1:18" ht="14.65" customHeight="1" x14ac:dyDescent="0.2">
      <c r="A1255" s="2">
        <v>43419</v>
      </c>
      <c r="B1255" s="1" t="s">
        <v>655</v>
      </c>
      <c r="C1255" s="1" t="s">
        <v>64</v>
      </c>
      <c r="F1255" s="1" t="s">
        <v>1245</v>
      </c>
      <c r="G1255" s="1" t="s">
        <v>66</v>
      </c>
      <c r="H1255" s="1" t="s">
        <v>1221</v>
      </c>
      <c r="I1255" s="1" t="s">
        <v>1272</v>
      </c>
      <c r="J1255" s="59">
        <v>50</v>
      </c>
      <c r="K1255" s="85">
        <f t="array" ref="K1255">IFERROR(INDEX(Grille_Tarifs_Modulable!$B$2:$B$204,MATCH(Tableau1[[#This Row],[Designation]]&amp;Tableau1[[#This Row],[CL]],Grille_Tarifs_Modulable!$C$2:$C$204&amp;Grille_Tarifs_Modulable!$F$2:$F$204,0)),0)</f>
        <v>4260270192645</v>
      </c>
      <c r="L12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5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55" s="1">
        <v>12</v>
      </c>
      <c r="O1255" s="60">
        <f>Tableau1[[#This Row],[Prix_Unit_HT]]*Tableau1[[#This Row],[Qte_commande]]</f>
        <v>302.31007199999999</v>
      </c>
      <c r="P1255" s="60">
        <f>Tableau1[[#This Row],[Prix_Unit_TTC]]*Tableau1[[#This Row],[Qte_commande]]</f>
        <v>362.77208640000003</v>
      </c>
      <c r="Q1255" s="1">
        <v>8.57</v>
      </c>
      <c r="R12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256" spans="1:18" ht="14.65" customHeight="1" x14ac:dyDescent="0.2">
      <c r="A1256" s="2">
        <v>43419</v>
      </c>
      <c r="B1256" s="1" t="s">
        <v>655</v>
      </c>
      <c r="C1256" s="1" t="s">
        <v>64</v>
      </c>
      <c r="F1256" s="1" t="s">
        <v>1245</v>
      </c>
      <c r="G1256" s="1" t="s">
        <v>66</v>
      </c>
      <c r="H1256" s="1" t="s">
        <v>1293</v>
      </c>
      <c r="I1256" s="1" t="s">
        <v>1273</v>
      </c>
      <c r="J1256" s="59">
        <v>20</v>
      </c>
      <c r="K1256" s="85">
        <f t="array" ref="K1256">IFERROR(INDEX(Grille_Tarifs_Modulable!$B$2:$B$204,MATCH(Tableau1[[#This Row],[Designation]]&amp;Tableau1[[#This Row],[CL]],Grille_Tarifs_Modulable!$C$2:$C$204&amp;Grille_Tarifs_Modulable!$F$2:$F$204,0)),0)</f>
        <v>4260310553849</v>
      </c>
      <c r="L12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6" s="1">
        <v>144</v>
      </c>
      <c r="O1256" s="60">
        <f>Tableau1[[#This Row],[Prix_Unit_HT]]*Tableau1[[#This Row],[Qte_commande]]</f>
        <v>116.64000000000001</v>
      </c>
      <c r="P1256" s="60">
        <f>Tableau1[[#This Row],[Prix_Unit_TTC]]*Tableau1[[#This Row],[Qte_commande]]</f>
        <v>123.0552</v>
      </c>
      <c r="Q1256" s="1">
        <v>41.14</v>
      </c>
      <c r="R12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257" spans="1:18" ht="14.65" customHeight="1" x14ac:dyDescent="0.2">
      <c r="A1257" s="2">
        <v>43419</v>
      </c>
      <c r="B1257" s="1" t="s">
        <v>655</v>
      </c>
      <c r="C1257" s="1" t="s">
        <v>64</v>
      </c>
      <c r="F1257" s="1" t="s">
        <v>1245</v>
      </c>
      <c r="G1257" s="1" t="s">
        <v>66</v>
      </c>
      <c r="H1257" s="1" t="s">
        <v>1288</v>
      </c>
      <c r="I1257" s="1" t="s">
        <v>1273</v>
      </c>
      <c r="J1257" s="59">
        <v>20</v>
      </c>
      <c r="K1257" s="85">
        <f t="array" ref="K1257">IFERROR(INDEX(Grille_Tarifs_Modulable!$B$2:$B$204,MATCH(Tableau1[[#This Row],[Designation]]&amp;Tableau1[[#This Row],[CL]],Grille_Tarifs_Modulable!$C$2:$C$204&amp;Grille_Tarifs_Modulable!$F$2:$F$204,0)),0)</f>
        <v>4260310553818</v>
      </c>
      <c r="L12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7" s="1">
        <v>240</v>
      </c>
      <c r="O1257" s="60">
        <f>Tableau1[[#This Row],[Prix_Unit_HT]]*Tableau1[[#This Row],[Qte_commande]]</f>
        <v>194.4</v>
      </c>
      <c r="P1257" s="60">
        <f>Tableau1[[#This Row],[Prix_Unit_TTC]]*Tableau1[[#This Row],[Qte_commande]]</f>
        <v>205.09200000000001</v>
      </c>
      <c r="Q1257" s="1">
        <v>68.569999999999993</v>
      </c>
      <c r="R12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258" spans="1:18" ht="14.65" customHeight="1" x14ac:dyDescent="0.2">
      <c r="A1258" s="2">
        <v>43420</v>
      </c>
      <c r="B1258" s="1" t="s">
        <v>503</v>
      </c>
      <c r="C1258" s="1" t="s">
        <v>504</v>
      </c>
      <c r="F1258" s="1" t="s">
        <v>1245</v>
      </c>
      <c r="G1258" s="1" t="s">
        <v>449</v>
      </c>
      <c r="H1258" s="7" t="s">
        <v>1287</v>
      </c>
      <c r="I1258" s="7" t="s">
        <v>1272</v>
      </c>
      <c r="J1258" s="59">
        <v>70</v>
      </c>
      <c r="K1258" s="85">
        <f t="array" ref="K1258">IFERROR(INDEX(Grille_Tarifs_Modulable!$B$2:$B$204,MATCH(Tableau1[[#This Row],[Designation]]&amp;Tableau1[[#This Row],[CL]],Grille_Tarifs_Modulable!$C$2:$C$204&amp;Grille_Tarifs_Modulable!$F$2:$F$204,0)),0)</f>
        <v>3257150107012</v>
      </c>
      <c r="L12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8" s="1">
        <v>12</v>
      </c>
      <c r="O1258" s="60">
        <f>Tableau1[[#This Row],[Prix_Unit_HT]]*Tableau1[[#This Row],[Qte_commande]]</f>
        <v>357.94372799999996</v>
      </c>
      <c r="P1258" s="60">
        <f>Tableau1[[#This Row],[Prix_Unit_TTC]]*Tableau1[[#This Row],[Qte_commande]]</f>
        <v>429.5324736</v>
      </c>
      <c r="Q1258" s="1">
        <v>12</v>
      </c>
      <c r="R12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59" spans="1:18" ht="14.65" customHeight="1" x14ac:dyDescent="0.2">
      <c r="A1259" s="2">
        <v>43420</v>
      </c>
      <c r="B1259" s="1" t="s">
        <v>427</v>
      </c>
      <c r="C1259" s="1" t="s">
        <v>38</v>
      </c>
      <c r="F1259" s="1" t="s">
        <v>1245</v>
      </c>
      <c r="G1259" s="1" t="s">
        <v>40</v>
      </c>
      <c r="H1259" s="7" t="s">
        <v>1287</v>
      </c>
      <c r="I1259" s="7" t="s">
        <v>1272</v>
      </c>
      <c r="J1259" s="59">
        <v>70</v>
      </c>
      <c r="K1259" s="85">
        <f t="array" ref="K1259">IFERROR(INDEX(Grille_Tarifs_Modulable!$B$2:$B$204,MATCH(Tableau1[[#This Row],[Designation]]&amp;Tableau1[[#This Row],[CL]],Grille_Tarifs_Modulable!$C$2:$C$204&amp;Grille_Tarifs_Modulable!$F$2:$F$204,0)),0)</f>
        <v>3257150107012</v>
      </c>
      <c r="L12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9" s="1">
        <v>12</v>
      </c>
      <c r="O1259" s="60">
        <f>Tableau1[[#This Row],[Prix_Unit_HT]]*Tableau1[[#This Row],[Qte_commande]]</f>
        <v>357.94372799999996</v>
      </c>
      <c r="P1259" s="60">
        <f>Tableau1[[#This Row],[Prix_Unit_TTC]]*Tableau1[[#This Row],[Qte_commande]]</f>
        <v>429.5324736</v>
      </c>
      <c r="Q1259" s="1">
        <v>12</v>
      </c>
      <c r="R12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0" spans="1:18" ht="14.65" customHeight="1" x14ac:dyDescent="0.2">
      <c r="A1260" s="2">
        <v>43420</v>
      </c>
      <c r="B1260" s="1" t="s">
        <v>427</v>
      </c>
      <c r="C1260" s="1" t="s">
        <v>38</v>
      </c>
      <c r="F1260" s="1" t="s">
        <v>1245</v>
      </c>
      <c r="G1260" s="1" t="s">
        <v>40</v>
      </c>
      <c r="H1260" s="1" t="s">
        <v>1285</v>
      </c>
      <c r="I1260" s="1" t="s">
        <v>1272</v>
      </c>
      <c r="J1260" s="59">
        <v>70</v>
      </c>
      <c r="K1260" s="85">
        <f t="array" ref="K1260">IFERROR(INDEX(Grille_Tarifs_Modulable!$B$2:$B$204,MATCH(Tableau1[[#This Row],[Designation]]&amp;Tableau1[[#This Row],[CL]],Grille_Tarifs_Modulable!$C$2:$C$204&amp;Grille_Tarifs_Modulable!$F$2:$F$204,0)),0)</f>
        <v>3257150673005</v>
      </c>
      <c r="L12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60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60" s="1">
        <v>12</v>
      </c>
      <c r="O1260" s="60">
        <f>Tableau1[[#This Row],[Prix_Unit_HT]]*Tableau1[[#This Row],[Qte_commande]]</f>
        <v>241.90372800000003</v>
      </c>
      <c r="P1260" s="60">
        <f>Tableau1[[#This Row],[Prix_Unit_TTC]]*Tableau1[[#This Row],[Qte_commande]]</f>
        <v>290.28447360000001</v>
      </c>
      <c r="Q1260" s="1">
        <v>12</v>
      </c>
      <c r="R12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1" spans="1:18" ht="14.65" customHeight="1" x14ac:dyDescent="0.2">
      <c r="A1261" s="2">
        <v>43420</v>
      </c>
      <c r="B1261" s="1" t="s">
        <v>503</v>
      </c>
      <c r="C1261" s="1" t="s">
        <v>504</v>
      </c>
      <c r="F1261" s="1" t="s">
        <v>1245</v>
      </c>
      <c r="G1261" s="1" t="s">
        <v>449</v>
      </c>
      <c r="H1261" s="1" t="s">
        <v>1174</v>
      </c>
      <c r="I1261" s="1" t="s">
        <v>1272</v>
      </c>
      <c r="J1261" s="59">
        <v>70</v>
      </c>
      <c r="K1261" s="85">
        <f t="array" ref="K1261">IFERROR(INDEX(Grille_Tarifs_Modulable!$B$2:$B$204,MATCH(Tableau1[[#This Row],[Designation]]&amp;Tableau1[[#This Row],[CL]],Grille_Tarifs_Modulable!$C$2:$C$204&amp;Grille_Tarifs_Modulable!$F$2:$F$204,0)),0)</f>
        <v>4067700013859</v>
      </c>
      <c r="L12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61" s="1">
        <v>96</v>
      </c>
      <c r="O1261" s="60">
        <f>Tableau1[[#This Row],[Prix_Unit_HT]]*Tableau1[[#This Row],[Qte_commande]]</f>
        <v>1203.126096</v>
      </c>
      <c r="P1261" s="60">
        <f>Tableau1[[#This Row],[Prix_Unit_TTC]]*Tableau1[[#This Row],[Qte_commande]]</f>
        <v>1443.7513151999999</v>
      </c>
      <c r="Q1261" s="1">
        <v>96</v>
      </c>
      <c r="R12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96.000000000000014</v>
      </c>
    </row>
    <row r="1262" spans="1:18" ht="14.65" customHeight="1" x14ac:dyDescent="0.2">
      <c r="A1262" s="2">
        <v>43420</v>
      </c>
      <c r="B1262" s="1" t="s">
        <v>503</v>
      </c>
      <c r="C1262" s="1" t="s">
        <v>504</v>
      </c>
      <c r="F1262" s="1" t="s">
        <v>1245</v>
      </c>
      <c r="G1262" s="1" t="s">
        <v>449</v>
      </c>
      <c r="H1262" s="1" t="s">
        <v>1174</v>
      </c>
      <c r="I1262" s="1" t="s">
        <v>1272</v>
      </c>
      <c r="J1262" s="59">
        <v>175</v>
      </c>
      <c r="K1262" s="85">
        <f t="array" ref="K1262">IFERROR(INDEX(Grille_Tarifs_Modulable!$B$2:$B$204,MATCH(Tableau1[[#This Row],[Designation]]&amp;Tableau1[[#This Row],[CL]],Grille_Tarifs_Modulable!$C$2:$C$204&amp;Grille_Tarifs_Modulable!$F$2:$F$204,0)),0)</f>
        <v>4067700013835</v>
      </c>
      <c r="L12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2" s="1">
        <v>36</v>
      </c>
      <c r="O1262" s="60">
        <f>Tableau1[[#This Row],[Prix_Unit_HT]]*Tableau1[[#This Row],[Qte_commande]]</f>
        <v>1040.9907150000001</v>
      </c>
      <c r="P1262" s="60">
        <f>Tableau1[[#This Row],[Prix_Unit_TTC]]*Tableau1[[#This Row],[Qte_commande]]</f>
        <v>1249.188858</v>
      </c>
      <c r="Q1262" s="1">
        <v>90</v>
      </c>
      <c r="R12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263" spans="1:18" ht="14.65" customHeight="1" x14ac:dyDescent="0.2">
      <c r="A1263" s="2">
        <v>43420</v>
      </c>
      <c r="B1263" s="1" t="s">
        <v>427</v>
      </c>
      <c r="C1263" s="1" t="s">
        <v>38</v>
      </c>
      <c r="F1263" s="1" t="s">
        <v>1245</v>
      </c>
      <c r="G1263" s="1" t="s">
        <v>40</v>
      </c>
      <c r="H1263" s="1" t="s">
        <v>1174</v>
      </c>
      <c r="I1263" s="1" t="s">
        <v>1272</v>
      </c>
      <c r="J1263" s="59">
        <v>175</v>
      </c>
      <c r="K1263" s="85">
        <f t="array" ref="K1263">IFERROR(INDEX(Grille_Tarifs_Modulable!$B$2:$B$204,MATCH(Tableau1[[#This Row],[Designation]]&amp;Tableau1[[#This Row],[CL]],Grille_Tarifs_Modulable!$C$2:$C$204&amp;Grille_Tarifs_Modulable!$F$2:$F$204,0)),0)</f>
        <v>4067700013835</v>
      </c>
      <c r="L12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3" s="1">
        <v>6</v>
      </c>
      <c r="O1263" s="60">
        <f>Tableau1[[#This Row],[Prix_Unit_HT]]*Tableau1[[#This Row],[Qte_commande]]</f>
        <v>173.49845250000001</v>
      </c>
      <c r="P1263" s="60">
        <f>Tableau1[[#This Row],[Prix_Unit_TTC]]*Tableau1[[#This Row],[Qte_commande]]</f>
        <v>208.19814300000002</v>
      </c>
      <c r="Q1263" s="1">
        <v>15</v>
      </c>
      <c r="R12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264" spans="1:18" ht="14.65" customHeight="1" x14ac:dyDescent="0.2">
      <c r="A1264" s="2">
        <v>43420</v>
      </c>
      <c r="B1264" s="1" t="s">
        <v>503</v>
      </c>
      <c r="C1264" s="1" t="s">
        <v>504</v>
      </c>
      <c r="F1264" s="1" t="s">
        <v>1245</v>
      </c>
      <c r="G1264" s="1" t="s">
        <v>449</v>
      </c>
      <c r="H1264" s="1" t="s">
        <v>1186</v>
      </c>
      <c r="I1264" s="1" t="s">
        <v>1272</v>
      </c>
      <c r="J1264" s="59">
        <v>70</v>
      </c>
      <c r="K1264" s="85">
        <f t="array" ref="K1264">IFERROR(INDEX(Grille_Tarifs_Modulable!$B$2:$B$204,MATCH(Tableau1[[#This Row],[Designation]]&amp;Tableau1[[#This Row],[CL]],Grille_Tarifs_Modulable!$C$2:$C$204&amp;Grille_Tarifs_Modulable!$F$2:$F$204,0)),0)</f>
        <v>3257150101904</v>
      </c>
      <c r="L12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64" s="1">
        <v>12</v>
      </c>
      <c r="O1264" s="60">
        <f>Tableau1[[#This Row],[Prix_Unit_HT]]*Tableau1[[#This Row],[Qte_commande]]</f>
        <v>196.15779599999999</v>
      </c>
      <c r="P1264" s="60">
        <f>Tableau1[[#This Row],[Prix_Unit_TTC]]*Tableau1[[#This Row],[Qte_commande]]</f>
        <v>235.38935520000001</v>
      </c>
      <c r="Q1264" s="1">
        <v>12</v>
      </c>
      <c r="R12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5" spans="1:18" ht="14.65" customHeight="1" x14ac:dyDescent="0.2">
      <c r="A1265" s="2">
        <v>43420</v>
      </c>
      <c r="B1265" s="1" t="s">
        <v>427</v>
      </c>
      <c r="C1265" s="1" t="s">
        <v>38</v>
      </c>
      <c r="F1265" s="1" t="s">
        <v>1245</v>
      </c>
      <c r="G1265" s="1" t="s">
        <v>40</v>
      </c>
      <c r="H1265" s="1" t="s">
        <v>1186</v>
      </c>
      <c r="I1265" s="1" t="s">
        <v>1272</v>
      </c>
      <c r="J1265" s="59">
        <v>70</v>
      </c>
      <c r="K1265" s="85">
        <f t="array" ref="K1265">IFERROR(INDEX(Grille_Tarifs_Modulable!$B$2:$B$204,MATCH(Tableau1[[#This Row],[Designation]]&amp;Tableau1[[#This Row],[CL]],Grille_Tarifs_Modulable!$C$2:$C$204&amp;Grille_Tarifs_Modulable!$F$2:$F$204,0)),0)</f>
        <v>3257150101904</v>
      </c>
      <c r="L12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65" s="1">
        <v>6</v>
      </c>
      <c r="O1265" s="60">
        <f>Tableau1[[#This Row],[Prix_Unit_HT]]*Tableau1[[#This Row],[Qte_commande]]</f>
        <v>98.078897999999995</v>
      </c>
      <c r="P1265" s="60">
        <f>Tableau1[[#This Row],[Prix_Unit_TTC]]*Tableau1[[#This Row],[Qte_commande]]</f>
        <v>117.69467760000001</v>
      </c>
      <c r="Q1265" s="1">
        <v>6</v>
      </c>
      <c r="R12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66" spans="1:18" ht="14.65" customHeight="1" x14ac:dyDescent="0.2">
      <c r="A1266" s="2">
        <v>43420</v>
      </c>
      <c r="B1266" s="1" t="s">
        <v>427</v>
      </c>
      <c r="C1266" s="1" t="s">
        <v>38</v>
      </c>
      <c r="F1266" s="1" t="s">
        <v>1245</v>
      </c>
      <c r="G1266" s="1" t="s">
        <v>40</v>
      </c>
      <c r="H1266" s="7" t="s">
        <v>1188</v>
      </c>
      <c r="I1266" s="1" t="s">
        <v>1272</v>
      </c>
      <c r="J1266" s="59">
        <v>70</v>
      </c>
      <c r="K1266" s="85">
        <f t="array" ref="K1266">IFERROR(INDEX(Grille_Tarifs_Modulable!$B$2:$B$204,MATCH(Tableau1[[#This Row],[Designation]]&amp;Tableau1[[#This Row],[CL]],Grille_Tarifs_Modulable!$C$2:$C$204&amp;Grille_Tarifs_Modulable!$F$2:$F$204,0)),0)</f>
        <v>3257150100228</v>
      </c>
      <c r="L12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6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66" s="1">
        <v>12</v>
      </c>
      <c r="O1266" s="60">
        <f>Tableau1[[#This Row],[Prix_Unit_HT]]*Tableau1[[#This Row],[Qte_commande]]</f>
        <v>239.98372799999999</v>
      </c>
      <c r="P1266" s="60">
        <f>Tableau1[[#This Row],[Prix_Unit_TTC]]*Tableau1[[#This Row],[Qte_commande]]</f>
        <v>287.98047359999998</v>
      </c>
      <c r="Q1266" s="1">
        <v>12</v>
      </c>
      <c r="R12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7" spans="1:18" ht="14.65" customHeight="1" x14ac:dyDescent="0.2">
      <c r="A1267" s="2">
        <v>43420</v>
      </c>
      <c r="B1267" s="1" t="s">
        <v>427</v>
      </c>
      <c r="C1267" s="1" t="s">
        <v>38</v>
      </c>
      <c r="F1267" s="1" t="s">
        <v>1245</v>
      </c>
      <c r="G1267" s="1" t="s">
        <v>40</v>
      </c>
      <c r="H1267" s="7" t="s">
        <v>1197</v>
      </c>
      <c r="I1267" s="1" t="s">
        <v>1272</v>
      </c>
      <c r="J1267" s="59">
        <v>70</v>
      </c>
      <c r="K1267" s="85">
        <f t="array" ref="K1267">IFERROR(INDEX(Grille_Tarifs_Modulable!$B$2:$B$204,MATCH(Tableau1[[#This Row],[Designation]]&amp;Tableau1[[#This Row],[CL]],Grille_Tarifs_Modulable!$C$2:$C$204&amp;Grille_Tarifs_Modulable!$F$2:$F$204,0)),0)</f>
        <v>3257150100792</v>
      </c>
      <c r="L12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67" s="1">
        <v>6</v>
      </c>
      <c r="O1267" s="60">
        <f>Tableau1[[#This Row],[Prix_Unit_HT]]*Tableau1[[#This Row],[Qte_commande]]</f>
        <v>428.45186400000006</v>
      </c>
      <c r="P1267" s="60">
        <f>Tableau1[[#This Row],[Prix_Unit_TTC]]*Tableau1[[#This Row],[Qte_commande]]</f>
        <v>514.14223680000009</v>
      </c>
      <c r="Q1267" s="1">
        <v>6</v>
      </c>
      <c r="R12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68" spans="1:18" ht="14.65" customHeight="1" x14ac:dyDescent="0.2">
      <c r="A1268" s="2">
        <v>43420</v>
      </c>
      <c r="B1268" s="1" t="s">
        <v>503</v>
      </c>
      <c r="C1268" s="1" t="s">
        <v>504</v>
      </c>
      <c r="F1268" s="1" t="s">
        <v>1245</v>
      </c>
      <c r="G1268" s="1" t="s">
        <v>449</v>
      </c>
      <c r="H1268" s="1" t="s">
        <v>1187</v>
      </c>
      <c r="I1268" s="1" t="s">
        <v>1272</v>
      </c>
      <c r="J1268" s="59">
        <v>70</v>
      </c>
      <c r="K1268" s="85">
        <f t="array" ref="K1268">IFERROR(INDEX(Grille_Tarifs_Modulable!$B$2:$B$204,MATCH(Tableau1[[#This Row],[Designation]]&amp;Tableau1[[#This Row],[CL]],Grille_Tarifs_Modulable!$C$2:$C$204&amp;Grille_Tarifs_Modulable!$F$2:$F$204,0)),0)</f>
        <v>3257150102017</v>
      </c>
      <c r="L12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68" s="1">
        <v>12</v>
      </c>
      <c r="O1268" s="60">
        <f>Tableau1[[#This Row],[Prix_Unit_HT]]*Tableau1[[#This Row],[Qte_commande]]</f>
        <v>176.331864</v>
      </c>
      <c r="P1268" s="60">
        <f>Tableau1[[#This Row],[Prix_Unit_TTC]]*Tableau1[[#This Row],[Qte_commande]]</f>
        <v>211.5982368</v>
      </c>
      <c r="Q1268" s="1">
        <v>12</v>
      </c>
      <c r="R12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69" spans="1:18" ht="14.65" customHeight="1" x14ac:dyDescent="0.2">
      <c r="A1269" s="2">
        <v>43420</v>
      </c>
      <c r="B1269" s="1" t="s">
        <v>427</v>
      </c>
      <c r="C1269" s="1" t="s">
        <v>38</v>
      </c>
      <c r="F1269" s="1" t="s">
        <v>1245</v>
      </c>
      <c r="G1269" s="1" t="s">
        <v>40</v>
      </c>
      <c r="H1269" s="1" t="s">
        <v>1187</v>
      </c>
      <c r="I1269" s="1" t="s">
        <v>1272</v>
      </c>
      <c r="J1269" s="59">
        <v>70</v>
      </c>
      <c r="K1269" s="85">
        <f t="array" ref="K1269">IFERROR(INDEX(Grille_Tarifs_Modulable!$B$2:$B$204,MATCH(Tableau1[[#This Row],[Designation]]&amp;Tableau1[[#This Row],[CL]],Grille_Tarifs_Modulable!$C$2:$C$204&amp;Grille_Tarifs_Modulable!$F$2:$F$204,0)),0)</f>
        <v>3257150102017</v>
      </c>
      <c r="L12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9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69" s="1">
        <v>6</v>
      </c>
      <c r="O1269" s="60">
        <f>Tableau1[[#This Row],[Prix_Unit_HT]]*Tableau1[[#This Row],[Qte_commande]]</f>
        <v>88.165931999999998</v>
      </c>
      <c r="P1269" s="60">
        <f>Tableau1[[#This Row],[Prix_Unit_TTC]]*Tableau1[[#This Row],[Qte_commande]]</f>
        <v>105.7991184</v>
      </c>
      <c r="Q1269" s="1">
        <v>6</v>
      </c>
      <c r="R12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70" spans="1:18" ht="14.65" customHeight="1" x14ac:dyDescent="0.2">
      <c r="A1270" s="2">
        <v>43420</v>
      </c>
      <c r="B1270" s="1" t="s">
        <v>427</v>
      </c>
      <c r="C1270" s="1" t="s">
        <v>38</v>
      </c>
      <c r="F1270" s="1" t="s">
        <v>1245</v>
      </c>
      <c r="G1270" s="1" t="s">
        <v>40</v>
      </c>
      <c r="H1270" s="1" t="s">
        <v>1228</v>
      </c>
      <c r="I1270" s="1" t="s">
        <v>1272</v>
      </c>
      <c r="J1270" s="59">
        <v>75</v>
      </c>
      <c r="K1270" s="85">
        <f t="array" ref="K1270">IFERROR(INDEX(Grille_Tarifs_Modulable!$B$2:$B$204,MATCH(Tableau1[[#This Row],[Designation]]&amp;Tableau1[[#This Row],[CL]],Grille_Tarifs_Modulable!$C$2:$C$204&amp;Grille_Tarifs_Modulable!$F$2:$F$204,0)),0)</f>
        <v>7503011641413</v>
      </c>
      <c r="L12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25.257707249999999</v>
      </c>
      <c r="M1270" s="60">
        <f>IF(Tableau1[[#This Row],[Prix_Unit_HT]]=0,0,Tableau1[[#This Row],[Prix_Unit_HT]]+(Tableau1[[#This Row],[Prix_Unit_HT]]*VLOOKUP(Tableau1[[#This Row],[EAN]],Grille_Tarifs_Modulable!$B$10:$Q$204,16,FALSE)))</f>
        <v>30.309248699999998</v>
      </c>
      <c r="N1270" s="1">
        <v>12</v>
      </c>
      <c r="O1270" s="60">
        <f>Tableau1[[#This Row],[Prix_Unit_HT]]*Tableau1[[#This Row],[Qte_commande]]</f>
        <v>303.09248700000001</v>
      </c>
      <c r="P1270" s="60">
        <f>Tableau1[[#This Row],[Prix_Unit_TTC]]*Tableau1[[#This Row],[Qte_commande]]</f>
        <v>363.71098439999997</v>
      </c>
      <c r="Q1270" s="1">
        <v>12</v>
      </c>
      <c r="R12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271" spans="1:18" ht="14.65" customHeight="1" x14ac:dyDescent="0.2">
      <c r="A1271" s="2">
        <v>43420</v>
      </c>
      <c r="B1271" s="1" t="s">
        <v>503</v>
      </c>
      <c r="C1271" s="1" t="s">
        <v>504</v>
      </c>
      <c r="F1271" s="1" t="s">
        <v>1245</v>
      </c>
      <c r="G1271" s="1" t="s">
        <v>449</v>
      </c>
      <c r="H1271" s="1" t="s">
        <v>1221</v>
      </c>
      <c r="I1271" s="1" t="s">
        <v>1272</v>
      </c>
      <c r="J1271" s="59">
        <v>50</v>
      </c>
      <c r="K1271" s="85">
        <f t="array" ref="K1271">IFERROR(INDEX(Grille_Tarifs_Modulable!$B$2:$B$204,MATCH(Tableau1[[#This Row],[Designation]]&amp;Tableau1[[#This Row],[CL]],Grille_Tarifs_Modulable!$C$2:$C$204&amp;Grille_Tarifs_Modulable!$F$2:$F$204,0)),0)</f>
        <v>4260270192645</v>
      </c>
      <c r="L12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1" s="1">
        <v>12</v>
      </c>
      <c r="O1271" s="60">
        <f>Tableau1[[#This Row],[Prix_Unit_HT]]*Tableau1[[#This Row],[Qte_commande]]</f>
        <v>302.31007199999999</v>
      </c>
      <c r="P1271" s="60">
        <f>Tableau1[[#This Row],[Prix_Unit_TTC]]*Tableau1[[#This Row],[Qte_commande]]</f>
        <v>362.77208640000003</v>
      </c>
      <c r="Q1271" s="1">
        <v>8.57</v>
      </c>
      <c r="R12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272" spans="1:18" ht="14.65" customHeight="1" x14ac:dyDescent="0.2">
      <c r="A1272" s="2">
        <v>43420</v>
      </c>
      <c r="B1272" s="1" t="s">
        <v>427</v>
      </c>
      <c r="C1272" s="1" t="s">
        <v>38</v>
      </c>
      <c r="F1272" s="1" t="s">
        <v>1245</v>
      </c>
      <c r="G1272" s="1" t="s">
        <v>40</v>
      </c>
      <c r="H1272" s="1" t="s">
        <v>1221</v>
      </c>
      <c r="I1272" s="1" t="s">
        <v>1272</v>
      </c>
      <c r="J1272" s="59">
        <v>50</v>
      </c>
      <c r="K1272" s="85">
        <f t="array" ref="K1272">IFERROR(INDEX(Grille_Tarifs_Modulable!$B$2:$B$204,MATCH(Tableau1[[#This Row],[Designation]]&amp;Tableau1[[#This Row],[CL]],Grille_Tarifs_Modulable!$C$2:$C$204&amp;Grille_Tarifs_Modulable!$F$2:$F$204,0)),0)</f>
        <v>4260270192645</v>
      </c>
      <c r="L12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2" s="1">
        <v>12</v>
      </c>
      <c r="O1272" s="60">
        <f>Tableau1[[#This Row],[Prix_Unit_HT]]*Tableau1[[#This Row],[Qte_commande]]</f>
        <v>302.31007199999999</v>
      </c>
      <c r="P1272" s="60">
        <f>Tableau1[[#This Row],[Prix_Unit_TTC]]*Tableau1[[#This Row],[Qte_commande]]</f>
        <v>362.77208640000003</v>
      </c>
      <c r="Q1272" s="1">
        <v>8.57</v>
      </c>
      <c r="R12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273" spans="1:18" ht="14.65" customHeight="1" x14ac:dyDescent="0.2">
      <c r="A1273" s="2">
        <v>43420</v>
      </c>
      <c r="B1273" s="1" t="s">
        <v>503</v>
      </c>
      <c r="C1273" s="1" t="s">
        <v>504</v>
      </c>
      <c r="F1273" s="1" t="s">
        <v>1245</v>
      </c>
      <c r="G1273" s="1" t="s">
        <v>449</v>
      </c>
      <c r="H1273" s="1" t="s">
        <v>1216</v>
      </c>
      <c r="I1273" s="1" t="s">
        <v>1272</v>
      </c>
      <c r="J1273" s="59">
        <v>70</v>
      </c>
      <c r="K1273" s="85">
        <f t="array" ref="K1273">IFERROR(INDEX(Grille_Tarifs_Modulable!$B$2:$B$204,MATCH(Tableau1[[#This Row],[Designation]]&amp;Tableau1[[#This Row],[CL]],Grille_Tarifs_Modulable!$C$2:$C$204&amp;Grille_Tarifs_Modulable!$F$2:$F$204,0)),0)</f>
        <v>8500000917015</v>
      </c>
      <c r="L12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73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273" s="1">
        <v>12</v>
      </c>
      <c r="O1273" s="60">
        <f>Tableau1[[#This Row],[Prix_Unit_HT]]*Tableau1[[#This Row],[Qte_commande]]</f>
        <v>142.77854160000001</v>
      </c>
      <c r="P1273" s="60">
        <f>Tableau1[[#This Row],[Prix_Unit_TTC]]*Tableau1[[#This Row],[Qte_commande]]</f>
        <v>171.33424991999999</v>
      </c>
      <c r="Q1273" s="1">
        <v>12</v>
      </c>
      <c r="R12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74" spans="1:18" ht="14.65" customHeight="1" x14ac:dyDescent="0.2">
      <c r="A1274" s="2">
        <v>43420</v>
      </c>
      <c r="B1274" s="1" t="s">
        <v>503</v>
      </c>
      <c r="C1274" s="1" t="s">
        <v>504</v>
      </c>
      <c r="F1274" s="1" t="s">
        <v>1245</v>
      </c>
      <c r="G1274" s="1" t="s">
        <v>449</v>
      </c>
      <c r="H1274" s="1" t="s">
        <v>1293</v>
      </c>
      <c r="I1274" s="1" t="s">
        <v>1273</v>
      </c>
      <c r="J1274" s="59">
        <v>20</v>
      </c>
      <c r="K1274" s="85">
        <f t="array" ref="K1274">IFERROR(INDEX(Grille_Tarifs_Modulable!$B$2:$B$204,MATCH(Tableau1[[#This Row],[Designation]]&amp;Tableau1[[#This Row],[CL]],Grille_Tarifs_Modulable!$C$2:$C$204&amp;Grille_Tarifs_Modulable!$F$2:$F$204,0)),0)</f>
        <v>4260310553849</v>
      </c>
      <c r="L12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4" s="1">
        <v>24</v>
      </c>
      <c r="O1274" s="60">
        <f>Tableau1[[#This Row],[Prix_Unit_HT]]*Tableau1[[#This Row],[Qte_commande]]</f>
        <v>19.440000000000001</v>
      </c>
      <c r="P1274" s="60">
        <f>Tableau1[[#This Row],[Prix_Unit_TTC]]*Tableau1[[#This Row],[Qte_commande]]</f>
        <v>20.5092</v>
      </c>
      <c r="Q1274" s="1">
        <v>6.86</v>
      </c>
      <c r="R12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5" spans="1:18" ht="14.65" customHeight="1" x14ac:dyDescent="0.2">
      <c r="A1275" s="2">
        <v>43420</v>
      </c>
      <c r="B1275" s="1" t="s">
        <v>427</v>
      </c>
      <c r="C1275" s="1" t="s">
        <v>38</v>
      </c>
      <c r="F1275" s="1" t="s">
        <v>1245</v>
      </c>
      <c r="G1275" s="1" t="s">
        <v>40</v>
      </c>
      <c r="H1275" s="1" t="s">
        <v>1293</v>
      </c>
      <c r="I1275" s="1" t="s">
        <v>1273</v>
      </c>
      <c r="J1275" s="59">
        <v>20</v>
      </c>
      <c r="K1275" s="85">
        <f t="array" ref="K1275">IFERROR(INDEX(Grille_Tarifs_Modulable!$B$2:$B$204,MATCH(Tableau1[[#This Row],[Designation]]&amp;Tableau1[[#This Row],[CL]],Grille_Tarifs_Modulable!$C$2:$C$204&amp;Grille_Tarifs_Modulable!$F$2:$F$204,0)),0)</f>
        <v>4260310553849</v>
      </c>
      <c r="L12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5" s="1">
        <v>24</v>
      </c>
      <c r="O1275" s="60">
        <f>Tableau1[[#This Row],[Prix_Unit_HT]]*Tableau1[[#This Row],[Qte_commande]]</f>
        <v>19.440000000000001</v>
      </c>
      <c r="P1275" s="60">
        <f>Tableau1[[#This Row],[Prix_Unit_TTC]]*Tableau1[[#This Row],[Qte_commande]]</f>
        <v>20.5092</v>
      </c>
      <c r="Q1275" s="1">
        <v>6.86</v>
      </c>
      <c r="R12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6" spans="1:18" ht="14.65" customHeight="1" x14ac:dyDescent="0.2">
      <c r="A1276" s="2">
        <v>43420</v>
      </c>
      <c r="B1276" s="1" t="s">
        <v>427</v>
      </c>
      <c r="C1276" s="1" t="s">
        <v>38</v>
      </c>
      <c r="F1276" s="1" t="s">
        <v>1245</v>
      </c>
      <c r="G1276" s="1" t="s">
        <v>40</v>
      </c>
      <c r="H1276" s="1" t="s">
        <v>1288</v>
      </c>
      <c r="I1276" s="1" t="s">
        <v>1273</v>
      </c>
      <c r="J1276" s="59">
        <v>20</v>
      </c>
      <c r="K1276" s="85">
        <f t="array" ref="K1276">IFERROR(INDEX(Grille_Tarifs_Modulable!$B$2:$B$204,MATCH(Tableau1[[#This Row],[Designation]]&amp;Tableau1[[#This Row],[CL]],Grille_Tarifs_Modulable!$C$2:$C$204&amp;Grille_Tarifs_Modulable!$F$2:$F$204,0)),0)</f>
        <v>4260310553818</v>
      </c>
      <c r="L12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6" s="1">
        <v>24</v>
      </c>
      <c r="O1276" s="60">
        <f>Tableau1[[#This Row],[Prix_Unit_HT]]*Tableau1[[#This Row],[Qte_commande]]</f>
        <v>19.440000000000001</v>
      </c>
      <c r="P1276" s="60">
        <f>Tableau1[[#This Row],[Prix_Unit_TTC]]*Tableau1[[#This Row],[Qte_commande]]</f>
        <v>20.5092</v>
      </c>
      <c r="Q1276" s="1">
        <v>6.86</v>
      </c>
      <c r="R12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7" spans="1:18" ht="14.65" customHeight="1" x14ac:dyDescent="0.2">
      <c r="A1277" s="2">
        <v>43427</v>
      </c>
      <c r="B1277" s="1" t="s">
        <v>656</v>
      </c>
      <c r="C1277" s="1" t="s">
        <v>657</v>
      </c>
      <c r="F1277" s="1" t="s">
        <v>1162</v>
      </c>
      <c r="G1277" s="1" t="s">
        <v>496</v>
      </c>
      <c r="H1277" s="7" t="s">
        <v>1287</v>
      </c>
      <c r="I1277" s="7" t="s">
        <v>1272</v>
      </c>
      <c r="J1277" s="59">
        <v>70</v>
      </c>
      <c r="K1277" s="85">
        <f t="array" ref="K1277">IFERROR(INDEX(Grille_Tarifs_Modulable!$B$2:$B$204,MATCH(Tableau1[[#This Row],[Designation]]&amp;Tableau1[[#This Row],[CL]],Grille_Tarifs_Modulable!$C$2:$C$204&amp;Grille_Tarifs_Modulable!$F$2:$F$204,0)),0)</f>
        <v>3257150107012</v>
      </c>
      <c r="L12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27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277" s="1">
        <v>6</v>
      </c>
      <c r="O1277" s="60">
        <f>Tableau1[[#This Row],[Prix_Unit_HT]]*Tableau1[[#This Row],[Qte_commande]]</f>
        <v>194.451864</v>
      </c>
      <c r="P1277" s="60">
        <f>Tableau1[[#This Row],[Prix_Unit_TTC]]*Tableau1[[#This Row],[Qte_commande]]</f>
        <v>233.34223680000002</v>
      </c>
      <c r="Q1277" s="1">
        <v>6</v>
      </c>
      <c r="R12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78" spans="1:18" ht="14.65" customHeight="1" x14ac:dyDescent="0.2">
      <c r="A1278" s="2">
        <v>43427</v>
      </c>
      <c r="B1278" s="1" t="s">
        <v>656</v>
      </c>
      <c r="C1278" s="1" t="s">
        <v>657</v>
      </c>
      <c r="F1278" s="1" t="s">
        <v>1162</v>
      </c>
      <c r="G1278" s="1" t="s">
        <v>496</v>
      </c>
      <c r="H1278" s="1" t="s">
        <v>1289</v>
      </c>
      <c r="I1278" s="1" t="s">
        <v>1273</v>
      </c>
      <c r="J1278" s="59">
        <v>20</v>
      </c>
      <c r="K1278" s="85">
        <f t="array" ref="K1278">IFERROR(INDEX(Grille_Tarifs_Modulable!$B$2:$B$204,MATCH(Tableau1[[#This Row],[Designation]]&amp;Tableau1[[#This Row],[CL]],Grille_Tarifs_Modulable!$C$2:$C$204&amp;Grille_Tarifs_Modulable!$F$2:$F$204,0)),0)</f>
        <v>4260310553832</v>
      </c>
      <c r="L12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7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78" s="1">
        <v>24</v>
      </c>
      <c r="O1278" s="60">
        <f>Tableau1[[#This Row],[Prix_Unit_HT]]*Tableau1[[#This Row],[Qte_commande]]</f>
        <v>21.36</v>
      </c>
      <c r="P1278" s="60">
        <f>Tableau1[[#This Row],[Prix_Unit_TTC]]*Tableau1[[#This Row],[Qte_commande]]</f>
        <v>22.534800000000001</v>
      </c>
      <c r="Q1278" s="1">
        <v>6.86</v>
      </c>
      <c r="R12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79" spans="1:18" ht="14.65" customHeight="1" x14ac:dyDescent="0.2">
      <c r="A1279" s="2">
        <v>43427</v>
      </c>
      <c r="B1279" s="1" t="s">
        <v>526</v>
      </c>
      <c r="C1279" s="1" t="s">
        <v>70</v>
      </c>
      <c r="F1279" s="1" t="s">
        <v>1162</v>
      </c>
      <c r="G1279" s="1" t="s">
        <v>20</v>
      </c>
      <c r="H1279" s="1" t="s">
        <v>1174</v>
      </c>
      <c r="I1279" s="1" t="s">
        <v>1272</v>
      </c>
      <c r="J1279" s="59">
        <v>175</v>
      </c>
      <c r="K1279" s="85">
        <f t="array" ref="K1279">IFERROR(INDEX(Grille_Tarifs_Modulable!$B$2:$B$204,MATCH(Tableau1[[#This Row],[Designation]]&amp;Tableau1[[#This Row],[CL]],Grille_Tarifs_Modulable!$C$2:$C$204&amp;Grille_Tarifs_Modulable!$F$2:$F$204,0)),0)</f>
        <v>4067700013835</v>
      </c>
      <c r="L12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279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279" s="1">
        <v>12</v>
      </c>
      <c r="O1279" s="60">
        <f>Tableau1[[#This Row],[Prix_Unit_HT]]*Tableau1[[#This Row],[Qte_commande]]</f>
        <v>387.19690499999996</v>
      </c>
      <c r="P1279" s="60">
        <f>Tableau1[[#This Row],[Prix_Unit_TTC]]*Tableau1[[#This Row],[Qte_commande]]</f>
        <v>464.63628599999998</v>
      </c>
      <c r="Q1279" s="1">
        <v>30</v>
      </c>
      <c r="R12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280" spans="1:18" ht="14.65" customHeight="1" x14ac:dyDescent="0.2">
      <c r="A1280" s="2">
        <v>43427</v>
      </c>
      <c r="B1280" s="1" t="s">
        <v>424</v>
      </c>
      <c r="C1280" s="1" t="s">
        <v>21</v>
      </c>
      <c r="F1280" s="1" t="s">
        <v>1162</v>
      </c>
      <c r="G1280" s="1" t="s">
        <v>23</v>
      </c>
      <c r="H1280" s="7" t="s">
        <v>1188</v>
      </c>
      <c r="I1280" s="1" t="s">
        <v>1272</v>
      </c>
      <c r="J1280" s="59">
        <v>70</v>
      </c>
      <c r="K1280" s="85">
        <f t="array" ref="K1280">IFERROR(INDEX(Grille_Tarifs_Modulable!$B$2:$B$204,MATCH(Tableau1[[#This Row],[Designation]]&amp;Tableau1[[#This Row],[CL]],Grille_Tarifs_Modulable!$C$2:$C$204&amp;Grille_Tarifs_Modulable!$F$2:$F$204,0)),0)</f>
        <v>3257150100228</v>
      </c>
      <c r="L12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28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280" s="1">
        <v>12</v>
      </c>
      <c r="O1280" s="60">
        <f>Tableau1[[#This Row],[Prix_Unit_HT]]*Tableau1[[#This Row],[Qte_commande]]</f>
        <v>257.86372800000004</v>
      </c>
      <c r="P1280" s="60">
        <f>Tableau1[[#This Row],[Prix_Unit_TTC]]*Tableau1[[#This Row],[Qte_commande]]</f>
        <v>309.4364736</v>
      </c>
      <c r="Q1280" s="1">
        <v>12</v>
      </c>
      <c r="R12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81" spans="1:18" ht="14.65" customHeight="1" x14ac:dyDescent="0.2">
      <c r="A1281" s="2">
        <v>43427</v>
      </c>
      <c r="B1281" s="1" t="s">
        <v>656</v>
      </c>
      <c r="C1281" s="1" t="s">
        <v>657</v>
      </c>
      <c r="F1281" s="1" t="s">
        <v>1162</v>
      </c>
      <c r="G1281" s="1" t="s">
        <v>496</v>
      </c>
      <c r="H1281" s="1" t="s">
        <v>1221</v>
      </c>
      <c r="I1281" s="1" t="s">
        <v>1272</v>
      </c>
      <c r="J1281" s="59">
        <v>50</v>
      </c>
      <c r="K1281" s="85">
        <f t="array" ref="K1281">IFERROR(INDEX(Grille_Tarifs_Modulable!$B$2:$B$204,MATCH(Tableau1[[#This Row],[Designation]]&amp;Tableau1[[#This Row],[CL]],Grille_Tarifs_Modulable!$C$2:$C$204&amp;Grille_Tarifs_Modulable!$F$2:$F$204,0)),0)</f>
        <v>4260270192645</v>
      </c>
      <c r="L12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281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281" s="1">
        <v>6</v>
      </c>
      <c r="O1281" s="60">
        <f>Tableau1[[#This Row],[Prix_Unit_HT]]*Tableau1[[#This Row],[Qte_commande]]</f>
        <v>168.31503600000002</v>
      </c>
      <c r="P1281" s="60">
        <f>Tableau1[[#This Row],[Prix_Unit_TTC]]*Tableau1[[#This Row],[Qte_commande]]</f>
        <v>201.9780432</v>
      </c>
      <c r="Q1281" s="1">
        <v>4.29</v>
      </c>
      <c r="R12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282" spans="1:18" ht="14.65" customHeight="1" x14ac:dyDescent="0.2">
      <c r="A1282" s="2">
        <v>43427</v>
      </c>
      <c r="B1282" s="1" t="s">
        <v>526</v>
      </c>
      <c r="C1282" s="1" t="s">
        <v>70</v>
      </c>
      <c r="F1282" s="1" t="s">
        <v>1162</v>
      </c>
      <c r="G1282" s="1" t="s">
        <v>20</v>
      </c>
      <c r="H1282" s="1" t="s">
        <v>1214</v>
      </c>
      <c r="I1282" s="1" t="s">
        <v>1272</v>
      </c>
      <c r="J1282" s="59">
        <v>100</v>
      </c>
      <c r="K1282" s="85">
        <f t="array" ref="K1282">IFERROR(INDEX(Grille_Tarifs_Modulable!$B$2:$B$204,MATCH(Tableau1[[#This Row],[Designation]]&amp;Tableau1[[#This Row],[CL]],Grille_Tarifs_Modulable!$C$2:$C$204&amp;Grille_Tarifs_Modulable!$F$2:$F$204,0)),0)</f>
        <v>0</v>
      </c>
      <c r="L12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82" s="60">
        <f>IF(Tableau1[[#This Row],[Prix_Unit_HT]]=0,0,Tableau1[[#This Row],[Prix_Unit_HT]]+(Tableau1[[#This Row],[Prix_Unit_HT]]*VLOOKUP(Tableau1[[#This Row],[EAN]],Grille_Tarifs_Modulable!$B$10:$Q$204,16,FALSE)))</f>
        <v>0</v>
      </c>
      <c r="N1282" s="1">
        <v>36</v>
      </c>
      <c r="O1282" s="60">
        <f>Tableau1[[#This Row],[Prix_Unit_HT]]*Tableau1[[#This Row],[Qte_commande]]</f>
        <v>0</v>
      </c>
      <c r="P1282" s="60">
        <f>Tableau1[[#This Row],[Prix_Unit_TTC]]*Tableau1[[#This Row],[Qte_commande]]</f>
        <v>0</v>
      </c>
      <c r="Q1282" s="1">
        <v>51.43</v>
      </c>
      <c r="R12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283" spans="1:18" ht="14.65" customHeight="1" x14ac:dyDescent="0.2">
      <c r="A1283" s="2">
        <v>43427</v>
      </c>
      <c r="B1283" s="1" t="s">
        <v>656</v>
      </c>
      <c r="C1283" s="1" t="s">
        <v>657</v>
      </c>
      <c r="F1283" s="1" t="s">
        <v>1162</v>
      </c>
      <c r="G1283" s="1" t="s">
        <v>496</v>
      </c>
      <c r="H1283" s="1" t="s">
        <v>1293</v>
      </c>
      <c r="I1283" s="1" t="s">
        <v>1273</v>
      </c>
      <c r="J1283" s="59">
        <v>20</v>
      </c>
      <c r="K1283" s="85">
        <f t="array" ref="K1283">IFERROR(INDEX(Grille_Tarifs_Modulable!$B$2:$B$204,MATCH(Tableau1[[#This Row],[Designation]]&amp;Tableau1[[#This Row],[CL]],Grille_Tarifs_Modulable!$C$2:$C$204&amp;Grille_Tarifs_Modulable!$F$2:$F$204,0)),0)</f>
        <v>4260310553849</v>
      </c>
      <c r="L12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3" s="1">
        <v>24</v>
      </c>
      <c r="O1283" s="60">
        <f>Tableau1[[#This Row],[Prix_Unit_HT]]*Tableau1[[#This Row],[Qte_commande]]</f>
        <v>21.36</v>
      </c>
      <c r="P1283" s="60">
        <f>Tableau1[[#This Row],[Prix_Unit_TTC]]*Tableau1[[#This Row],[Qte_commande]]</f>
        <v>22.534800000000001</v>
      </c>
      <c r="Q1283" s="1">
        <v>6.86</v>
      </c>
      <c r="R12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84" spans="1:18" ht="14.65" customHeight="1" x14ac:dyDescent="0.2">
      <c r="A1284" s="2">
        <v>43427</v>
      </c>
      <c r="B1284" s="1" t="s">
        <v>613</v>
      </c>
      <c r="C1284" s="1" t="s">
        <v>150</v>
      </c>
      <c r="F1284" s="1" t="s">
        <v>1162</v>
      </c>
      <c r="G1284" s="1" t="s">
        <v>152</v>
      </c>
      <c r="H1284" s="1" t="s">
        <v>1296</v>
      </c>
      <c r="I1284" s="1" t="s">
        <v>1274</v>
      </c>
      <c r="J1284" s="109">
        <v>3</v>
      </c>
      <c r="K1284" s="85">
        <f t="array" ref="K1284">IFERROR(INDEX(Grille_Tarifs_Modulable!$B$2:$B$204,MATCH(Tableau1[[#This Row],[Designation]]&amp;Tableau1[[#This Row],[CL]],Grille_Tarifs_Modulable!$C$2:$C$204&amp;Grille_Tarifs_Modulable!$F$2:$F$204,0)),0)</f>
        <v>121</v>
      </c>
      <c r="L12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4" s="60">
        <f>IF(Tableau1[[#This Row],[Prix_Unit_HT]]=0,0,Tableau1[[#This Row],[Prix_Unit_HT]]+(Tableau1[[#This Row],[Prix_Unit_HT]]*VLOOKUP(Tableau1[[#This Row],[EAN]],Grille_Tarifs_Modulable!$B$10:$Q$204,16,FALSE)))</f>
        <v>358.8</v>
      </c>
      <c r="N1284" s="1">
        <v>2</v>
      </c>
      <c r="O1284" s="60">
        <f>Tableau1[[#This Row],[Prix_Unit_HT]]*Tableau1[[#This Row],[Qte_commande]]</f>
        <v>598</v>
      </c>
      <c r="P1284" s="60">
        <f>Tableau1[[#This Row],[Prix_Unit_TTC]]*Tableau1[[#This Row],[Qte_commande]]</f>
        <v>717.6</v>
      </c>
      <c r="Q1284" s="1">
        <v>2</v>
      </c>
      <c r="R12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85" spans="1:18" ht="14.65" customHeight="1" x14ac:dyDescent="0.2">
      <c r="A1285" s="2">
        <v>43427</v>
      </c>
      <c r="B1285" s="1" t="s">
        <v>656</v>
      </c>
      <c r="C1285" s="1" t="s">
        <v>657</v>
      </c>
      <c r="F1285" s="1" t="s">
        <v>1162</v>
      </c>
      <c r="G1285" s="1" t="s">
        <v>496</v>
      </c>
      <c r="H1285" s="1" t="s">
        <v>1288</v>
      </c>
      <c r="I1285" s="1" t="s">
        <v>1273</v>
      </c>
      <c r="J1285" s="59">
        <v>20</v>
      </c>
      <c r="K1285" s="85">
        <f t="array" ref="K1285">IFERROR(INDEX(Grille_Tarifs_Modulable!$B$2:$B$204,MATCH(Tableau1[[#This Row],[Designation]]&amp;Tableau1[[#This Row],[CL]],Grille_Tarifs_Modulable!$C$2:$C$204&amp;Grille_Tarifs_Modulable!$F$2:$F$204,0)),0)</f>
        <v>4260310553818</v>
      </c>
      <c r="L12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5" s="1">
        <v>24</v>
      </c>
      <c r="O1285" s="60">
        <f>Tableau1[[#This Row],[Prix_Unit_HT]]*Tableau1[[#This Row],[Qte_commande]]</f>
        <v>21.36</v>
      </c>
      <c r="P1285" s="60">
        <f>Tableau1[[#This Row],[Prix_Unit_TTC]]*Tableau1[[#This Row],[Qte_commande]]</f>
        <v>22.534800000000001</v>
      </c>
      <c r="Q1285" s="1">
        <v>6.86</v>
      </c>
      <c r="R12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86" spans="1:18" ht="14.65" customHeight="1" x14ac:dyDescent="0.2">
      <c r="A1286" s="2">
        <v>43430</v>
      </c>
      <c r="B1286" s="1" t="s">
        <v>716</v>
      </c>
      <c r="C1286" s="1" t="s">
        <v>717</v>
      </c>
      <c r="F1286" s="1" t="s">
        <v>1245</v>
      </c>
      <c r="G1286" s="1" t="s">
        <v>47</v>
      </c>
      <c r="H1286" s="1" t="s">
        <v>1295</v>
      </c>
      <c r="I1286" s="1" t="s">
        <v>1273</v>
      </c>
      <c r="J1286" s="59">
        <v>20</v>
      </c>
      <c r="K1286" s="85">
        <f t="array" ref="K1286">IFERROR(INDEX(Grille_Tarifs_Modulable!$B$2:$B$204,MATCH(Tableau1[[#This Row],[Designation]]&amp;Tableau1[[#This Row],[CL]],Grille_Tarifs_Modulable!$C$2:$C$204&amp;Grille_Tarifs_Modulable!$F$2:$F$204,0)),0)</f>
        <v>4260310554785</v>
      </c>
      <c r="L12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8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86" s="1">
        <v>24</v>
      </c>
      <c r="O1286" s="60">
        <f>Tableau1[[#This Row],[Prix_Unit_HT]]*Tableau1[[#This Row],[Qte_commande]]</f>
        <v>19.440000000000001</v>
      </c>
      <c r="P1286" s="60">
        <f>Tableau1[[#This Row],[Prix_Unit_TTC]]*Tableau1[[#This Row],[Qte_commande]]</f>
        <v>20.5092</v>
      </c>
      <c r="Q1286" s="1">
        <v>6.86</v>
      </c>
      <c r="R12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87" spans="1:18" ht="14.65" customHeight="1" x14ac:dyDescent="0.2">
      <c r="A1287" s="2">
        <v>43430</v>
      </c>
      <c r="B1287" s="1" t="s">
        <v>614</v>
      </c>
      <c r="C1287" s="1" t="s">
        <v>129</v>
      </c>
      <c r="F1287" s="1" t="s">
        <v>1162</v>
      </c>
      <c r="G1287" s="1" t="s">
        <v>131</v>
      </c>
      <c r="H1287" s="1" t="s">
        <v>1296</v>
      </c>
      <c r="I1287" s="1" t="s">
        <v>1274</v>
      </c>
      <c r="J1287" s="109">
        <v>3</v>
      </c>
      <c r="K1287" s="85">
        <f t="array" ref="K1287">IFERROR(INDEX(Grille_Tarifs_Modulable!$B$2:$B$204,MATCH(Tableau1[[#This Row],[Designation]]&amp;Tableau1[[#This Row],[CL]],Grille_Tarifs_Modulable!$C$2:$C$204&amp;Grille_Tarifs_Modulable!$F$2:$F$204,0)),0)</f>
        <v>121</v>
      </c>
      <c r="L12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7" s="60">
        <f>IF(Tableau1[[#This Row],[Prix_Unit_HT]]=0,0,Tableau1[[#This Row],[Prix_Unit_HT]]+(Tableau1[[#This Row],[Prix_Unit_HT]]*VLOOKUP(Tableau1[[#This Row],[EAN]],Grille_Tarifs_Modulable!$B$10:$Q$204,16,FALSE)))</f>
        <v>358.8</v>
      </c>
      <c r="N1287" s="1">
        <v>2</v>
      </c>
      <c r="O1287" s="60">
        <f>Tableau1[[#This Row],[Prix_Unit_HT]]*Tableau1[[#This Row],[Qte_commande]]</f>
        <v>598</v>
      </c>
      <c r="P1287" s="60">
        <f>Tableau1[[#This Row],[Prix_Unit_TTC]]*Tableau1[[#This Row],[Qte_commande]]</f>
        <v>717.6</v>
      </c>
      <c r="Q1287" s="1">
        <v>2</v>
      </c>
      <c r="R12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288" spans="1:18" ht="14.65" customHeight="1" x14ac:dyDescent="0.2">
      <c r="A1288" s="2">
        <v>43431</v>
      </c>
      <c r="B1288" s="1" t="s">
        <v>425</v>
      </c>
      <c r="C1288" s="1" t="s">
        <v>114</v>
      </c>
      <c r="F1288" s="1" t="s">
        <v>1245</v>
      </c>
      <c r="G1288" s="1" t="s">
        <v>116</v>
      </c>
      <c r="H1288" s="7" t="s">
        <v>1287</v>
      </c>
      <c r="I1288" s="7" t="s">
        <v>1272</v>
      </c>
      <c r="J1288" s="59">
        <v>70</v>
      </c>
      <c r="K1288" s="85">
        <f t="array" ref="K1288">IFERROR(INDEX(Grille_Tarifs_Modulable!$B$2:$B$204,MATCH(Tableau1[[#This Row],[Designation]]&amp;Tableau1[[#This Row],[CL]],Grille_Tarifs_Modulable!$C$2:$C$204&amp;Grille_Tarifs_Modulable!$F$2:$F$204,0)),0)</f>
        <v>3257150107012</v>
      </c>
      <c r="L12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8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88" s="1">
        <v>12</v>
      </c>
      <c r="O1288" s="60">
        <f>Tableau1[[#This Row],[Prix_Unit_HT]]*Tableau1[[#This Row],[Qte_commande]]</f>
        <v>357.94372799999996</v>
      </c>
      <c r="P1288" s="60">
        <f>Tableau1[[#This Row],[Prix_Unit_TTC]]*Tableau1[[#This Row],[Qte_commande]]</f>
        <v>429.5324736</v>
      </c>
      <c r="Q1288" s="1">
        <v>12</v>
      </c>
      <c r="R12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89" spans="1:18" ht="14.65" customHeight="1" x14ac:dyDescent="0.2">
      <c r="A1289" s="2">
        <v>43431</v>
      </c>
      <c r="B1289" s="1" t="s">
        <v>425</v>
      </c>
      <c r="C1289" s="1" t="s">
        <v>114</v>
      </c>
      <c r="F1289" s="1" t="s">
        <v>1245</v>
      </c>
      <c r="G1289" s="1" t="s">
        <v>116</v>
      </c>
      <c r="H1289" s="1" t="s">
        <v>1285</v>
      </c>
      <c r="I1289" s="1" t="s">
        <v>1272</v>
      </c>
      <c r="J1289" s="59">
        <v>70</v>
      </c>
      <c r="K1289" s="85">
        <f t="array" ref="K1289">IFERROR(INDEX(Grille_Tarifs_Modulable!$B$2:$B$204,MATCH(Tableau1[[#This Row],[Designation]]&amp;Tableau1[[#This Row],[CL]],Grille_Tarifs_Modulable!$C$2:$C$204&amp;Grille_Tarifs_Modulable!$F$2:$F$204,0)),0)</f>
        <v>3257150673005</v>
      </c>
      <c r="L12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89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89" s="1">
        <v>6</v>
      </c>
      <c r="O1289" s="60">
        <f>Tableau1[[#This Row],[Prix_Unit_HT]]*Tableau1[[#This Row],[Qte_commande]]</f>
        <v>120.95186400000001</v>
      </c>
      <c r="P1289" s="60">
        <f>Tableau1[[#This Row],[Prix_Unit_TTC]]*Tableau1[[#This Row],[Qte_commande]]</f>
        <v>145.14223680000001</v>
      </c>
      <c r="Q1289" s="1">
        <v>6</v>
      </c>
      <c r="R12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0" spans="1:18" ht="14.65" customHeight="1" x14ac:dyDescent="0.2">
      <c r="A1290" s="2">
        <v>43431</v>
      </c>
      <c r="B1290" s="1" t="s">
        <v>425</v>
      </c>
      <c r="C1290" s="1" t="s">
        <v>114</v>
      </c>
      <c r="F1290" s="1" t="s">
        <v>1245</v>
      </c>
      <c r="G1290" s="1" t="s">
        <v>116</v>
      </c>
      <c r="H1290" s="1" t="s">
        <v>1186</v>
      </c>
      <c r="I1290" s="1" t="s">
        <v>1272</v>
      </c>
      <c r="J1290" s="59">
        <v>70</v>
      </c>
      <c r="K1290" s="85">
        <f t="array" ref="K1290">IFERROR(INDEX(Grille_Tarifs_Modulable!$B$2:$B$204,MATCH(Tableau1[[#This Row],[Designation]]&amp;Tableau1[[#This Row],[CL]],Grille_Tarifs_Modulable!$C$2:$C$204&amp;Grille_Tarifs_Modulable!$F$2:$F$204,0)),0)</f>
        <v>3257150101904</v>
      </c>
      <c r="L12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90" s="1">
        <v>6</v>
      </c>
      <c r="O1290" s="60">
        <f>Tableau1[[#This Row],[Prix_Unit_HT]]*Tableau1[[#This Row],[Qte_commande]]</f>
        <v>98.078897999999995</v>
      </c>
      <c r="P1290" s="60">
        <f>Tableau1[[#This Row],[Prix_Unit_TTC]]*Tableau1[[#This Row],[Qte_commande]]</f>
        <v>117.69467760000001</v>
      </c>
      <c r="Q1290" s="1">
        <v>6</v>
      </c>
      <c r="R12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1" spans="1:18" ht="14.65" customHeight="1" x14ac:dyDescent="0.2">
      <c r="A1291" s="2">
        <v>43431</v>
      </c>
      <c r="B1291" s="1" t="s">
        <v>425</v>
      </c>
      <c r="C1291" s="1" t="s">
        <v>114</v>
      </c>
      <c r="F1291" s="1" t="s">
        <v>1245</v>
      </c>
      <c r="G1291" s="1" t="s">
        <v>116</v>
      </c>
      <c r="H1291" s="7" t="s">
        <v>1188</v>
      </c>
      <c r="I1291" s="1" t="s">
        <v>1272</v>
      </c>
      <c r="J1291" s="59">
        <v>70</v>
      </c>
      <c r="K1291" s="85">
        <f t="array" ref="K1291">IFERROR(INDEX(Grille_Tarifs_Modulable!$B$2:$B$204,MATCH(Tableau1[[#This Row],[Designation]]&amp;Tableau1[[#This Row],[CL]],Grille_Tarifs_Modulable!$C$2:$C$204&amp;Grille_Tarifs_Modulable!$F$2:$F$204,0)),0)</f>
        <v>3257150100228</v>
      </c>
      <c r="L12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91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91" s="1">
        <v>18</v>
      </c>
      <c r="O1291" s="60">
        <f>Tableau1[[#This Row],[Prix_Unit_HT]]*Tableau1[[#This Row],[Qte_commande]]</f>
        <v>359.97559200000001</v>
      </c>
      <c r="P1291" s="60">
        <f>Tableau1[[#This Row],[Prix_Unit_TTC]]*Tableau1[[#This Row],[Qte_commande]]</f>
        <v>431.97071039999997</v>
      </c>
      <c r="Q1291" s="1">
        <v>18</v>
      </c>
      <c r="R12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292" spans="1:18" ht="14.65" customHeight="1" x14ac:dyDescent="0.2">
      <c r="A1292" s="2">
        <v>43431</v>
      </c>
      <c r="B1292" s="1" t="s">
        <v>425</v>
      </c>
      <c r="C1292" s="1" t="s">
        <v>114</v>
      </c>
      <c r="F1292" s="1" t="s">
        <v>1245</v>
      </c>
      <c r="G1292" s="1" t="s">
        <v>116</v>
      </c>
      <c r="H1292" s="7" t="s">
        <v>1197</v>
      </c>
      <c r="I1292" s="1" t="s">
        <v>1272</v>
      </c>
      <c r="J1292" s="59">
        <v>70</v>
      </c>
      <c r="K1292" s="85">
        <f t="array" ref="K1292">IFERROR(INDEX(Grille_Tarifs_Modulable!$B$2:$B$204,MATCH(Tableau1[[#This Row],[Designation]]&amp;Tableau1[[#This Row],[CL]],Grille_Tarifs_Modulable!$C$2:$C$204&amp;Grille_Tarifs_Modulable!$F$2:$F$204,0)),0)</f>
        <v>3257150100792</v>
      </c>
      <c r="L12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92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92" s="1">
        <v>6</v>
      </c>
      <c r="O1292" s="60">
        <f>Tableau1[[#This Row],[Prix_Unit_HT]]*Tableau1[[#This Row],[Qte_commande]]</f>
        <v>428.45186400000006</v>
      </c>
      <c r="P1292" s="60">
        <f>Tableau1[[#This Row],[Prix_Unit_TTC]]*Tableau1[[#This Row],[Qte_commande]]</f>
        <v>514.14223680000009</v>
      </c>
      <c r="Q1292" s="1">
        <v>6</v>
      </c>
      <c r="R12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3" spans="1:18" ht="14.65" customHeight="1" x14ac:dyDescent="0.2">
      <c r="A1293" s="2">
        <v>43431</v>
      </c>
      <c r="B1293" s="1" t="s">
        <v>425</v>
      </c>
      <c r="C1293" s="1" t="s">
        <v>114</v>
      </c>
      <c r="F1293" s="1" t="s">
        <v>1245</v>
      </c>
      <c r="G1293" s="1" t="s">
        <v>116</v>
      </c>
      <c r="H1293" s="1" t="s">
        <v>1187</v>
      </c>
      <c r="I1293" s="1" t="s">
        <v>1272</v>
      </c>
      <c r="J1293" s="59">
        <v>70</v>
      </c>
      <c r="K1293" s="85">
        <f t="array" ref="K1293">IFERROR(INDEX(Grille_Tarifs_Modulable!$B$2:$B$204,MATCH(Tableau1[[#This Row],[Designation]]&amp;Tableau1[[#This Row],[CL]],Grille_Tarifs_Modulable!$C$2:$C$204&amp;Grille_Tarifs_Modulable!$F$2:$F$204,0)),0)</f>
        <v>3257150102017</v>
      </c>
      <c r="L12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93" s="1">
        <v>6</v>
      </c>
      <c r="O1293" s="60">
        <f>Tableau1[[#This Row],[Prix_Unit_HT]]*Tableau1[[#This Row],[Qte_commande]]</f>
        <v>88.165931999999998</v>
      </c>
      <c r="P1293" s="60">
        <f>Tableau1[[#This Row],[Prix_Unit_TTC]]*Tableau1[[#This Row],[Qte_commande]]</f>
        <v>105.7991184</v>
      </c>
      <c r="Q1293" s="1">
        <v>6</v>
      </c>
      <c r="R12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294" spans="1:18" ht="14.65" customHeight="1" x14ac:dyDescent="0.2">
      <c r="A1294" s="2">
        <v>43431</v>
      </c>
      <c r="B1294" s="1" t="s">
        <v>425</v>
      </c>
      <c r="C1294" s="1" t="s">
        <v>114</v>
      </c>
      <c r="F1294" s="1" t="s">
        <v>1245</v>
      </c>
      <c r="G1294" s="1" t="s">
        <v>116</v>
      </c>
      <c r="H1294" s="1" t="s">
        <v>1293</v>
      </c>
      <c r="I1294" s="1" t="s">
        <v>1273</v>
      </c>
      <c r="J1294" s="59">
        <v>20</v>
      </c>
      <c r="K1294" s="85">
        <f t="array" ref="K1294">IFERROR(INDEX(Grille_Tarifs_Modulable!$B$2:$B$204,MATCH(Tableau1[[#This Row],[Designation]]&amp;Tableau1[[#This Row],[CL]],Grille_Tarifs_Modulable!$C$2:$C$204&amp;Grille_Tarifs_Modulable!$F$2:$F$204,0)),0)</f>
        <v>4260310553849</v>
      </c>
      <c r="L12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4" s="1">
        <v>24</v>
      </c>
      <c r="O1294" s="60">
        <f>Tableau1[[#This Row],[Prix_Unit_HT]]*Tableau1[[#This Row],[Qte_commande]]</f>
        <v>19.440000000000001</v>
      </c>
      <c r="P1294" s="60">
        <f>Tableau1[[#This Row],[Prix_Unit_TTC]]*Tableau1[[#This Row],[Qte_commande]]</f>
        <v>20.5092</v>
      </c>
      <c r="Q1294" s="1">
        <v>6.86</v>
      </c>
      <c r="R12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295" spans="1:18" ht="14.65" customHeight="1" x14ac:dyDescent="0.2">
      <c r="A1295" s="2">
        <v>43433</v>
      </c>
      <c r="B1295" s="1" t="s">
        <v>505</v>
      </c>
      <c r="C1295" s="1" t="s">
        <v>142</v>
      </c>
      <c r="F1295" s="1" t="s">
        <v>1245</v>
      </c>
      <c r="G1295" s="1" t="s">
        <v>144</v>
      </c>
      <c r="H1295" s="1" t="s">
        <v>1174</v>
      </c>
      <c r="I1295" s="1" t="s">
        <v>1272</v>
      </c>
      <c r="J1295" s="59">
        <v>70</v>
      </c>
      <c r="K1295" s="85">
        <f t="array" ref="K1295">IFERROR(INDEX(Grille_Tarifs_Modulable!$B$2:$B$204,MATCH(Tableau1[[#This Row],[Designation]]&amp;Tableau1[[#This Row],[CL]],Grille_Tarifs_Modulable!$C$2:$C$204&amp;Grille_Tarifs_Modulable!$F$2:$F$204,0)),0)</f>
        <v>4067700013859</v>
      </c>
      <c r="L12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95" s="1">
        <v>24</v>
      </c>
      <c r="O1295" s="60">
        <f>Tableau1[[#This Row],[Prix_Unit_HT]]*Tableau1[[#This Row],[Qte_commande]]</f>
        <v>300.78152399999999</v>
      </c>
      <c r="P1295" s="60">
        <f>Tableau1[[#This Row],[Prix_Unit_TTC]]*Tableau1[[#This Row],[Qte_commande]]</f>
        <v>360.93782879999998</v>
      </c>
      <c r="Q1295" s="1">
        <v>24</v>
      </c>
      <c r="R12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296" spans="1:18" ht="14.65" customHeight="1" x14ac:dyDescent="0.2">
      <c r="A1296" s="2">
        <v>43433</v>
      </c>
      <c r="B1296" s="1" t="s">
        <v>505</v>
      </c>
      <c r="C1296" s="1" t="s">
        <v>142</v>
      </c>
      <c r="F1296" s="1" t="s">
        <v>1245</v>
      </c>
      <c r="G1296" s="1" t="s">
        <v>144</v>
      </c>
      <c r="H1296" s="1" t="s">
        <v>1186</v>
      </c>
      <c r="I1296" s="1" t="s">
        <v>1272</v>
      </c>
      <c r="J1296" s="59">
        <v>70</v>
      </c>
      <c r="K1296" s="85">
        <f t="array" ref="K1296">IFERROR(INDEX(Grille_Tarifs_Modulable!$B$2:$B$204,MATCH(Tableau1[[#This Row],[Designation]]&amp;Tableau1[[#This Row],[CL]],Grille_Tarifs_Modulable!$C$2:$C$204&amp;Grille_Tarifs_Modulable!$F$2:$F$204,0)),0)</f>
        <v>3257150101904</v>
      </c>
      <c r="L12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296" s="1">
        <v>12</v>
      </c>
      <c r="O1296" s="60">
        <f>Tableau1[[#This Row],[Prix_Unit_HT]]*Tableau1[[#This Row],[Qte_commande]]</f>
        <v>196.15779599999999</v>
      </c>
      <c r="P1296" s="60">
        <f>Tableau1[[#This Row],[Prix_Unit_TTC]]*Tableau1[[#This Row],[Qte_commande]]</f>
        <v>235.38935520000001</v>
      </c>
      <c r="Q1296" s="1">
        <v>12</v>
      </c>
      <c r="R12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97" spans="1:18" ht="14.65" customHeight="1" x14ac:dyDescent="0.2">
      <c r="A1297" s="2">
        <v>43433</v>
      </c>
      <c r="B1297" s="1" t="s">
        <v>505</v>
      </c>
      <c r="C1297" s="1" t="s">
        <v>142</v>
      </c>
      <c r="F1297" s="1" t="s">
        <v>1245</v>
      </c>
      <c r="G1297" s="1" t="s">
        <v>144</v>
      </c>
      <c r="H1297" s="1" t="s">
        <v>1187</v>
      </c>
      <c r="I1297" s="1" t="s">
        <v>1272</v>
      </c>
      <c r="J1297" s="59">
        <v>70</v>
      </c>
      <c r="K1297" s="85">
        <f t="array" ref="K1297">IFERROR(INDEX(Grille_Tarifs_Modulable!$B$2:$B$204,MATCH(Tableau1[[#This Row],[Designation]]&amp;Tableau1[[#This Row],[CL]],Grille_Tarifs_Modulable!$C$2:$C$204&amp;Grille_Tarifs_Modulable!$F$2:$F$204,0)),0)</f>
        <v>3257150102017</v>
      </c>
      <c r="L12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7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297" s="1">
        <v>12</v>
      </c>
      <c r="O1297" s="60">
        <f>Tableau1[[#This Row],[Prix_Unit_HT]]*Tableau1[[#This Row],[Qte_commande]]</f>
        <v>176.331864</v>
      </c>
      <c r="P1297" s="60">
        <f>Tableau1[[#This Row],[Prix_Unit_TTC]]*Tableau1[[#This Row],[Qte_commande]]</f>
        <v>211.5982368</v>
      </c>
      <c r="Q1297" s="1">
        <v>12</v>
      </c>
      <c r="R12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298" spans="1:18" ht="14.65" customHeight="1" x14ac:dyDescent="0.2">
      <c r="A1298" s="2">
        <v>43434</v>
      </c>
      <c r="B1298" s="1" t="s">
        <v>506</v>
      </c>
      <c r="C1298" s="1" t="s">
        <v>162</v>
      </c>
      <c r="F1298" s="1" t="s">
        <v>1245</v>
      </c>
      <c r="G1298" s="1" t="s">
        <v>175</v>
      </c>
      <c r="H1298" s="7" t="s">
        <v>1292</v>
      </c>
      <c r="I1298" s="7" t="s">
        <v>1273</v>
      </c>
      <c r="J1298" s="59">
        <v>20</v>
      </c>
      <c r="K1298" s="85">
        <f t="array" ref="K1298">IFERROR(INDEX(Grille_Tarifs_Modulable!$B$2:$B$204,MATCH(Tableau1[[#This Row],[Designation]]&amp;Tableau1[[#This Row],[CL]],Grille_Tarifs_Modulable!$C$2:$C$204&amp;Grille_Tarifs_Modulable!$F$2:$F$204,0)),0)</f>
        <v>4260310552941</v>
      </c>
      <c r="L12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8" s="1">
        <v>360</v>
      </c>
      <c r="O1298" s="60">
        <f>Tableau1[[#This Row],[Prix_Unit_HT]]*Tableau1[[#This Row],[Qte_commande]]</f>
        <v>291.60000000000002</v>
      </c>
      <c r="P1298" s="60">
        <f>Tableau1[[#This Row],[Prix_Unit_TTC]]*Tableau1[[#This Row],[Qte_commande]]</f>
        <v>307.63800000000003</v>
      </c>
      <c r="Q1298" s="1">
        <v>102.86</v>
      </c>
      <c r="R12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299" spans="1:18" ht="14.65" customHeight="1" x14ac:dyDescent="0.2">
      <c r="A1299" s="2">
        <v>43434</v>
      </c>
      <c r="B1299" s="1" t="s">
        <v>506</v>
      </c>
      <c r="C1299" s="1" t="s">
        <v>162</v>
      </c>
      <c r="F1299" s="1" t="s">
        <v>1245</v>
      </c>
      <c r="G1299" s="1" t="s">
        <v>175</v>
      </c>
      <c r="H1299" s="7" t="s">
        <v>1294</v>
      </c>
      <c r="I1299" s="7" t="s">
        <v>1273</v>
      </c>
      <c r="J1299" s="59">
        <v>20</v>
      </c>
      <c r="K1299" s="85">
        <f t="array" ref="K1299">IFERROR(INDEX(Grille_Tarifs_Modulable!$B$2:$B$204,MATCH(Tableau1[[#This Row],[Designation]]&amp;Tableau1[[#This Row],[CL]],Grille_Tarifs_Modulable!$C$2:$C$204&amp;Grille_Tarifs_Modulable!$F$2:$F$204,0)),0)</f>
        <v>4260310553863</v>
      </c>
      <c r="L12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9" s="1">
        <v>72</v>
      </c>
      <c r="O1299" s="60">
        <f>Tableau1[[#This Row],[Prix_Unit_HT]]*Tableau1[[#This Row],[Qte_commande]]</f>
        <v>58.320000000000007</v>
      </c>
      <c r="P1299" s="60">
        <f>Tableau1[[#This Row],[Prix_Unit_TTC]]*Tableau1[[#This Row],[Qte_commande]]</f>
        <v>61.5276</v>
      </c>
      <c r="Q1299" s="1">
        <v>20.57</v>
      </c>
      <c r="R12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300" spans="1:18" ht="14.65" customHeight="1" x14ac:dyDescent="0.2">
      <c r="A1300" s="2">
        <v>43434</v>
      </c>
      <c r="B1300" s="1" t="s">
        <v>506</v>
      </c>
      <c r="C1300" s="1" t="s">
        <v>162</v>
      </c>
      <c r="F1300" s="1" t="s">
        <v>1245</v>
      </c>
      <c r="G1300" s="1" t="s">
        <v>175</v>
      </c>
      <c r="H1300" s="1" t="s">
        <v>1186</v>
      </c>
      <c r="I1300" s="1" t="s">
        <v>1272</v>
      </c>
      <c r="J1300" s="59">
        <v>70</v>
      </c>
      <c r="K1300" s="85">
        <f t="array" ref="K1300">IFERROR(INDEX(Grille_Tarifs_Modulable!$B$2:$B$204,MATCH(Tableau1[[#This Row],[Designation]]&amp;Tableau1[[#This Row],[CL]],Grille_Tarifs_Modulable!$C$2:$C$204&amp;Grille_Tarifs_Modulable!$F$2:$F$204,0)),0)</f>
        <v>3257150101904</v>
      </c>
      <c r="L13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0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00" s="1">
        <v>12</v>
      </c>
      <c r="O1300" s="60">
        <f>Tableau1[[#This Row],[Prix_Unit_HT]]*Tableau1[[#This Row],[Qte_commande]]</f>
        <v>196.15779599999999</v>
      </c>
      <c r="P1300" s="60">
        <f>Tableau1[[#This Row],[Prix_Unit_TTC]]*Tableau1[[#This Row],[Qte_commande]]</f>
        <v>235.38935520000001</v>
      </c>
      <c r="Q1300" s="1">
        <v>12</v>
      </c>
      <c r="R13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01" spans="1:18" ht="14.65" customHeight="1" x14ac:dyDescent="0.2">
      <c r="A1301" s="2">
        <v>43434</v>
      </c>
      <c r="B1301" s="1" t="s">
        <v>627</v>
      </c>
      <c r="C1301" s="1" t="s">
        <v>173</v>
      </c>
      <c r="F1301" s="1" t="s">
        <v>1162</v>
      </c>
      <c r="G1301" s="1" t="s">
        <v>175</v>
      </c>
      <c r="H1301" s="1" t="s">
        <v>1187</v>
      </c>
      <c r="I1301" s="1" t="s">
        <v>1272</v>
      </c>
      <c r="J1301" s="59">
        <v>70</v>
      </c>
      <c r="K1301" s="85">
        <f t="array" ref="K1301">IFERROR(INDEX(Grille_Tarifs_Modulable!$B$2:$B$204,MATCH(Tableau1[[#This Row],[Designation]]&amp;Tableau1[[#This Row],[CL]],Grille_Tarifs_Modulable!$C$2:$C$204&amp;Grille_Tarifs_Modulable!$F$2:$F$204,0)),0)</f>
        <v>3257150102017</v>
      </c>
      <c r="L13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1" s="1">
        <v>6</v>
      </c>
      <c r="O1301" s="60">
        <f>Tableau1[[#This Row],[Prix_Unit_HT]]*Tableau1[[#This Row],[Qte_commande]]</f>
        <v>101.12593200000001</v>
      </c>
      <c r="P1301" s="60">
        <f>Tableau1[[#This Row],[Prix_Unit_TTC]]*Tableau1[[#This Row],[Qte_commande]]</f>
        <v>121.35111839999999</v>
      </c>
      <c r="Q1301" s="1">
        <v>6</v>
      </c>
      <c r="R13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2" spans="1:18" ht="14.65" customHeight="1" x14ac:dyDescent="0.2">
      <c r="A1302" s="2">
        <v>43434</v>
      </c>
      <c r="B1302" s="1" t="s">
        <v>506</v>
      </c>
      <c r="C1302" s="1" t="s">
        <v>162</v>
      </c>
      <c r="F1302" s="1" t="s">
        <v>1245</v>
      </c>
      <c r="G1302" s="1" t="s">
        <v>175</v>
      </c>
      <c r="H1302" s="1" t="s">
        <v>1187</v>
      </c>
      <c r="I1302" s="1" t="s">
        <v>1272</v>
      </c>
      <c r="J1302" s="59">
        <v>70</v>
      </c>
      <c r="K1302" s="85">
        <f t="array" ref="K1302">IFERROR(INDEX(Grille_Tarifs_Modulable!$B$2:$B$204,MATCH(Tableau1[[#This Row],[Designation]]&amp;Tableau1[[#This Row],[CL]],Grille_Tarifs_Modulable!$C$2:$C$204&amp;Grille_Tarifs_Modulable!$F$2:$F$204,0)),0)</f>
        <v>3257150102017</v>
      </c>
      <c r="L13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0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02" s="1">
        <v>12</v>
      </c>
      <c r="O1302" s="60">
        <f>Tableau1[[#This Row],[Prix_Unit_HT]]*Tableau1[[#This Row],[Qte_commande]]</f>
        <v>176.331864</v>
      </c>
      <c r="P1302" s="60">
        <f>Tableau1[[#This Row],[Prix_Unit_TTC]]*Tableau1[[#This Row],[Qte_commande]]</f>
        <v>211.5982368</v>
      </c>
      <c r="Q1302" s="1">
        <v>12</v>
      </c>
      <c r="R13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03" spans="1:18" ht="14.65" customHeight="1" x14ac:dyDescent="0.2">
      <c r="A1303" s="2">
        <v>43434</v>
      </c>
      <c r="B1303" s="1" t="s">
        <v>506</v>
      </c>
      <c r="C1303" s="1" t="s">
        <v>162</v>
      </c>
      <c r="F1303" s="1" t="s">
        <v>1245</v>
      </c>
      <c r="G1303" s="1" t="s">
        <v>175</v>
      </c>
      <c r="H1303" s="1" t="s">
        <v>1221</v>
      </c>
      <c r="I1303" s="1" t="s">
        <v>1272</v>
      </c>
      <c r="J1303" s="59">
        <v>50</v>
      </c>
      <c r="K1303" s="85">
        <f t="array" ref="K1303">IFERROR(INDEX(Grille_Tarifs_Modulable!$B$2:$B$204,MATCH(Tableau1[[#This Row],[Designation]]&amp;Tableau1[[#This Row],[CL]],Grille_Tarifs_Modulable!$C$2:$C$204&amp;Grille_Tarifs_Modulable!$F$2:$F$204,0)),0)</f>
        <v>4260270192645</v>
      </c>
      <c r="L13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0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03" s="1">
        <v>12</v>
      </c>
      <c r="O1303" s="60">
        <f>Tableau1[[#This Row],[Prix_Unit_HT]]*Tableau1[[#This Row],[Qte_commande]]</f>
        <v>302.31007199999999</v>
      </c>
      <c r="P1303" s="60">
        <f>Tableau1[[#This Row],[Prix_Unit_TTC]]*Tableau1[[#This Row],[Qte_commande]]</f>
        <v>362.77208640000003</v>
      </c>
      <c r="Q1303" s="1">
        <v>8.57</v>
      </c>
      <c r="R13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304" spans="1:18" ht="14.65" customHeight="1" x14ac:dyDescent="0.2">
      <c r="A1304" s="2">
        <v>43437</v>
      </c>
      <c r="B1304" s="1" t="s">
        <v>705</v>
      </c>
      <c r="C1304" s="1" t="s">
        <v>12</v>
      </c>
      <c r="F1304" s="1" t="s">
        <v>1245</v>
      </c>
      <c r="G1304" s="1" t="s">
        <v>14</v>
      </c>
      <c r="H1304" s="7" t="s">
        <v>1287</v>
      </c>
      <c r="I1304" s="7" t="s">
        <v>1272</v>
      </c>
      <c r="J1304" s="59">
        <v>70</v>
      </c>
      <c r="K1304" s="85">
        <f t="array" ref="K1304">IFERROR(INDEX(Grille_Tarifs_Modulable!$B$2:$B$204,MATCH(Tableau1[[#This Row],[Designation]]&amp;Tableau1[[#This Row],[CL]],Grille_Tarifs_Modulable!$C$2:$C$204&amp;Grille_Tarifs_Modulable!$F$2:$F$204,0)),0)</f>
        <v>3257150107012</v>
      </c>
      <c r="L13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04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04" s="1">
        <v>6</v>
      </c>
      <c r="O1304" s="60">
        <f>Tableau1[[#This Row],[Prix_Unit_HT]]*Tableau1[[#This Row],[Qte_commande]]</f>
        <v>178.97186399999998</v>
      </c>
      <c r="P1304" s="60">
        <f>Tableau1[[#This Row],[Prix_Unit_TTC]]*Tableau1[[#This Row],[Qte_commande]]</f>
        <v>214.7662368</v>
      </c>
      <c r="Q1304" s="1">
        <v>6</v>
      </c>
      <c r="R13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5" spans="1:18" ht="14.65" customHeight="1" x14ac:dyDescent="0.2">
      <c r="A1305" s="2">
        <v>43437</v>
      </c>
      <c r="B1305" s="1" t="s">
        <v>507</v>
      </c>
      <c r="C1305" s="1" t="s">
        <v>173</v>
      </c>
      <c r="F1305" s="1" t="s">
        <v>1162</v>
      </c>
      <c r="G1305" s="1" t="s">
        <v>175</v>
      </c>
      <c r="H1305" s="1" t="s">
        <v>1186</v>
      </c>
      <c r="I1305" s="1" t="s">
        <v>1272</v>
      </c>
      <c r="J1305" s="59">
        <v>70</v>
      </c>
      <c r="K1305" s="85">
        <f t="array" ref="K1305">IFERROR(INDEX(Grille_Tarifs_Modulable!$B$2:$B$204,MATCH(Tableau1[[#This Row],[Designation]]&amp;Tableau1[[#This Row],[CL]],Grille_Tarifs_Modulable!$C$2:$C$204&amp;Grille_Tarifs_Modulable!$F$2:$F$204,0)),0)</f>
        <v>3257150101904</v>
      </c>
      <c r="L13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5" s="1">
        <v>6</v>
      </c>
      <c r="O1305" s="60">
        <f>Tableau1[[#This Row],[Prix_Unit_HT]]*Tableau1[[#This Row],[Qte_commande]]</f>
        <v>111.03889800000002</v>
      </c>
      <c r="P1305" s="60">
        <f>Tableau1[[#This Row],[Prix_Unit_TTC]]*Tableau1[[#This Row],[Qte_commande]]</f>
        <v>133.2466776</v>
      </c>
      <c r="Q1305" s="1">
        <v>6</v>
      </c>
      <c r="R13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6" spans="1:18" ht="14.65" customHeight="1" x14ac:dyDescent="0.2">
      <c r="A1306" s="2">
        <v>43437</v>
      </c>
      <c r="B1306" s="1" t="s">
        <v>507</v>
      </c>
      <c r="C1306" s="1" t="s">
        <v>173</v>
      </c>
      <c r="F1306" s="1" t="s">
        <v>1162</v>
      </c>
      <c r="G1306" s="1" t="s">
        <v>175</v>
      </c>
      <c r="H1306" s="1" t="s">
        <v>1187</v>
      </c>
      <c r="I1306" s="1" t="s">
        <v>1272</v>
      </c>
      <c r="J1306" s="59">
        <v>70</v>
      </c>
      <c r="K1306" s="85">
        <f t="array" ref="K1306">IFERROR(INDEX(Grille_Tarifs_Modulable!$B$2:$B$204,MATCH(Tableau1[[#This Row],[Designation]]&amp;Tableau1[[#This Row],[CL]],Grille_Tarifs_Modulable!$C$2:$C$204&amp;Grille_Tarifs_Modulable!$F$2:$F$204,0)),0)</f>
        <v>3257150102017</v>
      </c>
      <c r="L13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6" s="1">
        <v>6</v>
      </c>
      <c r="O1306" s="60">
        <f>Tableau1[[#This Row],[Prix_Unit_HT]]*Tableau1[[#This Row],[Qte_commande]]</f>
        <v>101.12593200000001</v>
      </c>
      <c r="P1306" s="60">
        <f>Tableau1[[#This Row],[Prix_Unit_TTC]]*Tableau1[[#This Row],[Qte_commande]]</f>
        <v>121.35111839999999</v>
      </c>
      <c r="Q1306" s="1">
        <v>6</v>
      </c>
      <c r="R13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7" spans="1:18" ht="14.65" customHeight="1" x14ac:dyDescent="0.2">
      <c r="A1307" s="2">
        <v>43439</v>
      </c>
      <c r="B1307" s="1" t="s">
        <v>508</v>
      </c>
      <c r="C1307" s="1" t="s">
        <v>135</v>
      </c>
      <c r="F1307" s="1" t="s">
        <v>1162</v>
      </c>
      <c r="G1307" s="1" t="s">
        <v>134</v>
      </c>
      <c r="H1307" s="7" t="s">
        <v>1287</v>
      </c>
      <c r="I1307" s="7" t="s">
        <v>1272</v>
      </c>
      <c r="J1307" s="59">
        <v>70</v>
      </c>
      <c r="K1307" s="85">
        <f t="array" ref="K1307">IFERROR(INDEX(Grille_Tarifs_Modulable!$B$2:$B$204,MATCH(Tableau1[[#This Row],[Designation]]&amp;Tableau1[[#This Row],[CL]],Grille_Tarifs_Modulable!$C$2:$C$204&amp;Grille_Tarifs_Modulable!$F$2:$F$204,0)),0)</f>
        <v>3257150107012</v>
      </c>
      <c r="L13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30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307" s="1">
        <v>6</v>
      </c>
      <c r="O1307" s="60">
        <f>Tableau1[[#This Row],[Prix_Unit_HT]]*Tableau1[[#This Row],[Qte_commande]]</f>
        <v>194.451864</v>
      </c>
      <c r="P1307" s="60">
        <f>Tableau1[[#This Row],[Prix_Unit_TTC]]*Tableau1[[#This Row],[Qte_commande]]</f>
        <v>233.34223680000002</v>
      </c>
      <c r="Q1307" s="1">
        <v>6</v>
      </c>
      <c r="R13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08" spans="1:18" ht="14.65" customHeight="1" x14ac:dyDescent="0.2">
      <c r="A1308" s="2">
        <v>43439</v>
      </c>
      <c r="B1308" s="1" t="s">
        <v>696</v>
      </c>
      <c r="C1308" s="1" t="s">
        <v>225</v>
      </c>
      <c r="F1308" s="1" t="s">
        <v>1245</v>
      </c>
      <c r="G1308" s="1" t="s">
        <v>227</v>
      </c>
      <c r="H1308" s="1" t="s">
        <v>1174</v>
      </c>
      <c r="I1308" s="1" t="s">
        <v>1272</v>
      </c>
      <c r="J1308" s="59">
        <v>70</v>
      </c>
      <c r="K1308" s="85">
        <f t="array" ref="K1308">IFERROR(INDEX(Grille_Tarifs_Modulable!$B$2:$B$204,MATCH(Tableau1[[#This Row],[Designation]]&amp;Tableau1[[#This Row],[CL]],Grille_Tarifs_Modulable!$C$2:$C$204&amp;Grille_Tarifs_Modulable!$F$2:$F$204,0)),0)</f>
        <v>4067700013859</v>
      </c>
      <c r="L13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0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08" s="1">
        <v>150</v>
      </c>
      <c r="O1308" s="60">
        <f>Tableau1[[#This Row],[Prix_Unit_HT]]*Tableau1[[#This Row],[Qte_commande]]</f>
        <v>1879.8845249999997</v>
      </c>
      <c r="P1308" s="60">
        <f>Tableau1[[#This Row],[Prix_Unit_TTC]]*Tableau1[[#This Row],[Qte_commande]]</f>
        <v>2255.8614299999999</v>
      </c>
      <c r="Q1308" s="1">
        <v>150</v>
      </c>
      <c r="R13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09" spans="1:18" ht="14.65" customHeight="1" x14ac:dyDescent="0.2">
      <c r="A1309" s="2">
        <v>43439</v>
      </c>
      <c r="B1309" s="1" t="s">
        <v>508</v>
      </c>
      <c r="C1309" s="1" t="s">
        <v>135</v>
      </c>
      <c r="F1309" s="1" t="s">
        <v>1162</v>
      </c>
      <c r="G1309" s="1" t="s">
        <v>134</v>
      </c>
      <c r="H1309" s="1" t="s">
        <v>1186</v>
      </c>
      <c r="I1309" s="1" t="s">
        <v>1272</v>
      </c>
      <c r="J1309" s="59">
        <v>70</v>
      </c>
      <c r="K1309" s="85">
        <f t="array" ref="K1309">IFERROR(INDEX(Grille_Tarifs_Modulable!$B$2:$B$204,MATCH(Tableau1[[#This Row],[Designation]]&amp;Tableau1[[#This Row],[CL]],Grille_Tarifs_Modulable!$C$2:$C$204&amp;Grille_Tarifs_Modulable!$F$2:$F$204,0)),0)</f>
        <v>3257150101904</v>
      </c>
      <c r="L13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9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9" s="1">
        <v>6</v>
      </c>
      <c r="O1309" s="60">
        <f>Tableau1[[#This Row],[Prix_Unit_HT]]*Tableau1[[#This Row],[Qte_commande]]</f>
        <v>111.03889800000002</v>
      </c>
      <c r="P1309" s="60">
        <f>Tableau1[[#This Row],[Prix_Unit_TTC]]*Tableau1[[#This Row],[Qte_commande]]</f>
        <v>133.2466776</v>
      </c>
      <c r="Q1309" s="1">
        <v>6</v>
      </c>
      <c r="R13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0" spans="1:18" ht="14.65" customHeight="1" x14ac:dyDescent="0.2">
      <c r="A1310" s="2">
        <v>43439</v>
      </c>
      <c r="B1310" s="1" t="s">
        <v>508</v>
      </c>
      <c r="C1310" s="1" t="s">
        <v>135</v>
      </c>
      <c r="F1310" s="1" t="s">
        <v>1162</v>
      </c>
      <c r="G1310" s="1" t="s">
        <v>134</v>
      </c>
      <c r="H1310" s="1" t="s">
        <v>1187</v>
      </c>
      <c r="I1310" s="1" t="s">
        <v>1272</v>
      </c>
      <c r="J1310" s="59">
        <v>70</v>
      </c>
      <c r="K1310" s="85">
        <f t="array" ref="K1310">IFERROR(INDEX(Grille_Tarifs_Modulable!$B$2:$B$204,MATCH(Tableau1[[#This Row],[Designation]]&amp;Tableau1[[#This Row],[CL]],Grille_Tarifs_Modulable!$C$2:$C$204&amp;Grille_Tarifs_Modulable!$F$2:$F$204,0)),0)</f>
        <v>3257150102017</v>
      </c>
      <c r="L13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1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10" s="1">
        <v>6</v>
      </c>
      <c r="O1310" s="60">
        <f>Tableau1[[#This Row],[Prix_Unit_HT]]*Tableau1[[#This Row],[Qte_commande]]</f>
        <v>101.12593200000001</v>
      </c>
      <c r="P1310" s="60">
        <f>Tableau1[[#This Row],[Prix_Unit_TTC]]*Tableau1[[#This Row],[Qte_commande]]</f>
        <v>121.35111839999999</v>
      </c>
      <c r="Q1310" s="1">
        <v>6</v>
      </c>
      <c r="R13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1" spans="1:18" ht="14.65" customHeight="1" x14ac:dyDescent="0.2">
      <c r="A1311" s="2">
        <v>43439</v>
      </c>
      <c r="B1311" s="1" t="s">
        <v>508</v>
      </c>
      <c r="C1311" s="1" t="s">
        <v>135</v>
      </c>
      <c r="F1311" s="1" t="s">
        <v>1162</v>
      </c>
      <c r="G1311" s="1" t="s">
        <v>134</v>
      </c>
      <c r="H1311" s="1" t="s">
        <v>1293</v>
      </c>
      <c r="I1311" s="1" t="s">
        <v>1273</v>
      </c>
      <c r="J1311" s="59">
        <v>20</v>
      </c>
      <c r="K1311" s="85">
        <f t="array" ref="K1311">IFERROR(INDEX(Grille_Tarifs_Modulable!$B$2:$B$204,MATCH(Tableau1[[#This Row],[Designation]]&amp;Tableau1[[#This Row],[CL]],Grille_Tarifs_Modulable!$C$2:$C$204&amp;Grille_Tarifs_Modulable!$F$2:$F$204,0)),0)</f>
        <v>4260310553849</v>
      </c>
      <c r="L13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31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311" s="1">
        <v>24</v>
      </c>
      <c r="O1311" s="60">
        <f>Tableau1[[#This Row],[Prix_Unit_HT]]*Tableau1[[#This Row],[Qte_commande]]</f>
        <v>21.36</v>
      </c>
      <c r="P1311" s="60">
        <f>Tableau1[[#This Row],[Prix_Unit_TTC]]*Tableau1[[#This Row],[Qte_commande]]</f>
        <v>22.534800000000001</v>
      </c>
      <c r="Q1311" s="1">
        <v>6.86</v>
      </c>
      <c r="R13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12" spans="1:18" ht="14.65" customHeight="1" x14ac:dyDescent="0.2">
      <c r="A1312" s="2">
        <v>43441</v>
      </c>
      <c r="B1312" s="1" t="s">
        <v>422</v>
      </c>
      <c r="C1312" s="1" t="s">
        <v>94</v>
      </c>
      <c r="F1312" s="1" t="s">
        <v>1245</v>
      </c>
      <c r="G1312" s="1" t="s">
        <v>96</v>
      </c>
      <c r="H1312" s="7" t="s">
        <v>1287</v>
      </c>
      <c r="I1312" s="7" t="s">
        <v>1272</v>
      </c>
      <c r="J1312" s="59">
        <v>70</v>
      </c>
      <c r="K1312" s="85">
        <f t="array" ref="K1312">IFERROR(INDEX(Grille_Tarifs_Modulable!$B$2:$B$204,MATCH(Tableau1[[#This Row],[Designation]]&amp;Tableau1[[#This Row],[CL]],Grille_Tarifs_Modulable!$C$2:$C$204&amp;Grille_Tarifs_Modulable!$F$2:$F$204,0)),0)</f>
        <v>3257150107012</v>
      </c>
      <c r="L13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1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12" s="1">
        <v>6</v>
      </c>
      <c r="O1312" s="60">
        <f>Tableau1[[#This Row],[Prix_Unit_HT]]*Tableau1[[#This Row],[Qte_commande]]</f>
        <v>178.97186399999998</v>
      </c>
      <c r="P1312" s="60">
        <f>Tableau1[[#This Row],[Prix_Unit_TTC]]*Tableau1[[#This Row],[Qte_commande]]</f>
        <v>214.7662368</v>
      </c>
      <c r="Q1312" s="1">
        <v>6</v>
      </c>
      <c r="R13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3" spans="1:18" ht="14.65" customHeight="1" x14ac:dyDescent="0.2">
      <c r="A1313" s="2">
        <v>43441</v>
      </c>
      <c r="B1313" s="1" t="s">
        <v>422</v>
      </c>
      <c r="C1313" s="1" t="s">
        <v>94</v>
      </c>
      <c r="F1313" s="1" t="s">
        <v>1245</v>
      </c>
      <c r="G1313" s="1" t="s">
        <v>96</v>
      </c>
      <c r="H1313" s="1" t="s">
        <v>1174</v>
      </c>
      <c r="I1313" s="1" t="s">
        <v>1272</v>
      </c>
      <c r="J1313" s="59">
        <v>175</v>
      </c>
      <c r="K1313" s="85">
        <f t="array" ref="K1313">IFERROR(INDEX(Grille_Tarifs_Modulable!$B$2:$B$204,MATCH(Tableau1[[#This Row],[Designation]]&amp;Tableau1[[#This Row],[CL]],Grille_Tarifs_Modulable!$C$2:$C$204&amp;Grille_Tarifs_Modulable!$F$2:$F$204,0)),0)</f>
        <v>4067700013835</v>
      </c>
      <c r="L13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13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13" s="1">
        <v>12</v>
      </c>
      <c r="O1313" s="60">
        <f>Tableau1[[#This Row],[Prix_Unit_HT]]*Tableau1[[#This Row],[Qte_commande]]</f>
        <v>346.99690500000003</v>
      </c>
      <c r="P1313" s="60">
        <f>Tableau1[[#This Row],[Prix_Unit_TTC]]*Tableau1[[#This Row],[Qte_commande]]</f>
        <v>416.39628600000003</v>
      </c>
      <c r="Q1313" s="1">
        <v>30</v>
      </c>
      <c r="R13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314" spans="1:18" ht="14.65" customHeight="1" x14ac:dyDescent="0.2">
      <c r="A1314" s="2">
        <v>43441</v>
      </c>
      <c r="B1314" s="1" t="s">
        <v>422</v>
      </c>
      <c r="C1314" s="1" t="s">
        <v>94</v>
      </c>
      <c r="F1314" s="1" t="s">
        <v>1245</v>
      </c>
      <c r="G1314" s="1" t="s">
        <v>96</v>
      </c>
      <c r="H1314" s="7" t="s">
        <v>1188</v>
      </c>
      <c r="I1314" s="1" t="s">
        <v>1272</v>
      </c>
      <c r="J1314" s="59">
        <v>70</v>
      </c>
      <c r="K1314" s="85">
        <f t="array" ref="K1314">IFERROR(INDEX(Grille_Tarifs_Modulable!$B$2:$B$204,MATCH(Tableau1[[#This Row],[Designation]]&amp;Tableau1[[#This Row],[CL]],Grille_Tarifs_Modulable!$C$2:$C$204&amp;Grille_Tarifs_Modulable!$F$2:$F$204,0)),0)</f>
        <v>3257150100228</v>
      </c>
      <c r="L13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1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14" s="1">
        <v>6</v>
      </c>
      <c r="O1314" s="60">
        <f>Tableau1[[#This Row],[Prix_Unit_HT]]*Tableau1[[#This Row],[Qte_commande]]</f>
        <v>119.99186399999999</v>
      </c>
      <c r="P1314" s="60">
        <f>Tableau1[[#This Row],[Prix_Unit_TTC]]*Tableau1[[#This Row],[Qte_commande]]</f>
        <v>143.99023679999999</v>
      </c>
      <c r="Q1314" s="1">
        <v>6</v>
      </c>
      <c r="R13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5" spans="1:18" ht="14.65" customHeight="1" x14ac:dyDescent="0.2">
      <c r="A1315" s="2">
        <v>43441</v>
      </c>
      <c r="B1315" s="1" t="s">
        <v>422</v>
      </c>
      <c r="C1315" s="1" t="s">
        <v>94</v>
      </c>
      <c r="F1315" s="1" t="s">
        <v>1245</v>
      </c>
      <c r="G1315" s="1" t="s">
        <v>96</v>
      </c>
      <c r="H1315" s="7" t="s">
        <v>1192</v>
      </c>
      <c r="I1315" s="1" t="s">
        <v>1272</v>
      </c>
      <c r="J1315" s="59">
        <v>70</v>
      </c>
      <c r="K1315" s="85">
        <f t="array" ref="K1315">IFERROR(INDEX(Grille_Tarifs_Modulable!$B$2:$B$204,MATCH(Tableau1[[#This Row],[Designation]]&amp;Tableau1[[#This Row],[CL]],Grille_Tarifs_Modulable!$C$2:$C$204&amp;Grille_Tarifs_Modulable!$F$2:$F$204,0)),0)</f>
        <v>3257150100167</v>
      </c>
      <c r="L13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15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15" s="1">
        <v>6</v>
      </c>
      <c r="O1315" s="60">
        <f>Tableau1[[#This Row],[Prix_Unit_HT]]*Tableau1[[#This Row],[Qte_commande]]</f>
        <v>165.71186400000002</v>
      </c>
      <c r="P1315" s="60">
        <f>Tableau1[[#This Row],[Prix_Unit_TTC]]*Tableau1[[#This Row],[Qte_commande]]</f>
        <v>198.85423680000002</v>
      </c>
      <c r="Q1315" s="1">
        <v>6</v>
      </c>
      <c r="R13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16" spans="1:18" ht="14.65" customHeight="1" x14ac:dyDescent="0.2">
      <c r="A1316" s="2">
        <v>43441</v>
      </c>
      <c r="B1316" s="1" t="s">
        <v>422</v>
      </c>
      <c r="C1316" s="1" t="s">
        <v>94</v>
      </c>
      <c r="F1316" s="1" t="s">
        <v>1245</v>
      </c>
      <c r="G1316" s="1" t="s">
        <v>96</v>
      </c>
      <c r="H1316" s="1" t="s">
        <v>1293</v>
      </c>
      <c r="I1316" s="1" t="s">
        <v>1273</v>
      </c>
      <c r="J1316" s="59">
        <v>20</v>
      </c>
      <c r="K1316" s="85">
        <f t="array" ref="K1316">IFERROR(INDEX(Grille_Tarifs_Modulable!$B$2:$B$204,MATCH(Tableau1[[#This Row],[Designation]]&amp;Tableau1[[#This Row],[CL]],Grille_Tarifs_Modulable!$C$2:$C$204&amp;Grille_Tarifs_Modulable!$F$2:$F$204,0)),0)</f>
        <v>4260310553849</v>
      </c>
      <c r="L13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6" s="1">
        <v>120</v>
      </c>
      <c r="O1316" s="60">
        <f>Tableau1[[#This Row],[Prix_Unit_HT]]*Tableau1[[#This Row],[Qte_commande]]</f>
        <v>97.2</v>
      </c>
      <c r="P1316" s="60">
        <f>Tableau1[[#This Row],[Prix_Unit_TTC]]*Tableau1[[#This Row],[Qte_commande]]</f>
        <v>102.54600000000001</v>
      </c>
      <c r="Q1316" s="1">
        <v>34.29</v>
      </c>
      <c r="R13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17" spans="1:18" ht="14.65" customHeight="1" x14ac:dyDescent="0.2">
      <c r="A1317" s="2">
        <v>43441</v>
      </c>
      <c r="B1317" s="1" t="s">
        <v>666</v>
      </c>
      <c r="C1317" s="1" t="s">
        <v>94</v>
      </c>
      <c r="F1317" s="1" t="s">
        <v>1245</v>
      </c>
      <c r="G1317" s="1" t="s">
        <v>96</v>
      </c>
      <c r="H1317" s="1" t="s">
        <v>1293</v>
      </c>
      <c r="I1317" s="1" t="s">
        <v>1273</v>
      </c>
      <c r="J1317" s="59">
        <v>20</v>
      </c>
      <c r="K1317" s="85">
        <f t="array" ref="K1317">IFERROR(INDEX(Grille_Tarifs_Modulable!$B$2:$B$204,MATCH(Tableau1[[#This Row],[Designation]]&amp;Tableau1[[#This Row],[CL]],Grille_Tarifs_Modulable!$C$2:$C$204&amp;Grille_Tarifs_Modulable!$F$2:$F$204,0)),0)</f>
        <v>4260310553849</v>
      </c>
      <c r="L13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7" s="1">
        <v>-120</v>
      </c>
      <c r="O1317" s="60">
        <f>Tableau1[[#This Row],[Prix_Unit_HT]]*Tableau1[[#This Row],[Qte_commande]]</f>
        <v>-97.2</v>
      </c>
      <c r="P1317" s="60">
        <f>Tableau1[[#This Row],[Prix_Unit_TTC]]*Tableau1[[#This Row],[Qte_commande]]</f>
        <v>-102.54600000000001</v>
      </c>
      <c r="Q1317" s="1">
        <v>-34.29</v>
      </c>
      <c r="R13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-34.285714285714285</v>
      </c>
    </row>
    <row r="1318" spans="1:18" ht="14.65" customHeight="1" x14ac:dyDescent="0.2">
      <c r="A1318" s="2">
        <v>43441</v>
      </c>
      <c r="B1318" s="1" t="s">
        <v>422</v>
      </c>
      <c r="C1318" s="1" t="s">
        <v>94</v>
      </c>
      <c r="F1318" s="1" t="s">
        <v>1245</v>
      </c>
      <c r="G1318" s="1" t="s">
        <v>96</v>
      </c>
      <c r="H1318" s="1" t="s">
        <v>1288</v>
      </c>
      <c r="I1318" s="1" t="s">
        <v>1273</v>
      </c>
      <c r="J1318" s="59">
        <v>20</v>
      </c>
      <c r="K1318" s="85">
        <f t="array" ref="K1318">IFERROR(INDEX(Grille_Tarifs_Modulable!$B$2:$B$204,MATCH(Tableau1[[#This Row],[Designation]]&amp;Tableau1[[#This Row],[CL]],Grille_Tarifs_Modulable!$C$2:$C$204&amp;Grille_Tarifs_Modulable!$F$2:$F$204,0)),0)</f>
        <v>4260310553818</v>
      </c>
      <c r="L13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8" s="1">
        <v>120</v>
      </c>
      <c r="O1318" s="60">
        <f>Tableau1[[#This Row],[Prix_Unit_HT]]*Tableau1[[#This Row],[Qte_commande]]</f>
        <v>97.2</v>
      </c>
      <c r="P1318" s="60">
        <f>Tableau1[[#This Row],[Prix_Unit_TTC]]*Tableau1[[#This Row],[Qte_commande]]</f>
        <v>102.54600000000001</v>
      </c>
      <c r="Q1318" s="1">
        <v>34.29</v>
      </c>
      <c r="R13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19" spans="1:18" ht="14.65" customHeight="1" x14ac:dyDescent="0.2">
      <c r="A1319" s="2">
        <v>43446</v>
      </c>
      <c r="B1319" s="1" t="s">
        <v>509</v>
      </c>
      <c r="C1319" s="1" t="s">
        <v>451</v>
      </c>
      <c r="F1319" s="1" t="s">
        <v>1245</v>
      </c>
      <c r="G1319" s="1" t="s">
        <v>452</v>
      </c>
      <c r="H1319" s="1" t="s">
        <v>1186</v>
      </c>
      <c r="I1319" s="1" t="s">
        <v>1272</v>
      </c>
      <c r="J1319" s="59">
        <v>70</v>
      </c>
      <c r="K1319" s="85">
        <f t="array" ref="K1319">IFERROR(INDEX(Grille_Tarifs_Modulable!$B$2:$B$204,MATCH(Tableau1[[#This Row],[Designation]]&amp;Tableau1[[#This Row],[CL]],Grille_Tarifs_Modulable!$C$2:$C$204&amp;Grille_Tarifs_Modulable!$F$2:$F$204,0)),0)</f>
        <v>3257150101904</v>
      </c>
      <c r="L13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1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19" s="1">
        <v>6</v>
      </c>
      <c r="O1319" s="60">
        <f>Tableau1[[#This Row],[Prix_Unit_HT]]*Tableau1[[#This Row],[Qte_commande]]</f>
        <v>98.078897999999995</v>
      </c>
      <c r="P1319" s="60">
        <f>Tableau1[[#This Row],[Prix_Unit_TTC]]*Tableau1[[#This Row],[Qte_commande]]</f>
        <v>117.69467760000001</v>
      </c>
      <c r="Q1319" s="1">
        <v>6</v>
      </c>
      <c r="R13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20" spans="1:18" ht="14.65" customHeight="1" x14ac:dyDescent="0.2">
      <c r="A1320" s="2">
        <v>43446</v>
      </c>
      <c r="B1320" s="1" t="s">
        <v>509</v>
      </c>
      <c r="C1320" s="1" t="s">
        <v>451</v>
      </c>
      <c r="F1320" s="1" t="s">
        <v>1245</v>
      </c>
      <c r="G1320" s="1" t="s">
        <v>452</v>
      </c>
      <c r="H1320" s="1" t="s">
        <v>1187</v>
      </c>
      <c r="I1320" s="1" t="s">
        <v>1272</v>
      </c>
      <c r="J1320" s="59">
        <v>70</v>
      </c>
      <c r="K1320" s="85">
        <f t="array" ref="K1320">IFERROR(INDEX(Grille_Tarifs_Modulable!$B$2:$B$204,MATCH(Tableau1[[#This Row],[Designation]]&amp;Tableau1[[#This Row],[CL]],Grille_Tarifs_Modulable!$C$2:$C$204&amp;Grille_Tarifs_Modulable!$F$2:$F$204,0)),0)</f>
        <v>3257150102017</v>
      </c>
      <c r="L13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20" s="1">
        <v>6</v>
      </c>
      <c r="O1320" s="60">
        <f>Tableau1[[#This Row],[Prix_Unit_HT]]*Tableau1[[#This Row],[Qte_commande]]</f>
        <v>88.165931999999998</v>
      </c>
      <c r="P1320" s="60">
        <f>Tableau1[[#This Row],[Prix_Unit_TTC]]*Tableau1[[#This Row],[Qte_commande]]</f>
        <v>105.7991184</v>
      </c>
      <c r="Q1320" s="1">
        <v>6</v>
      </c>
      <c r="R13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21" spans="1:18" ht="14.65" customHeight="1" x14ac:dyDescent="0.2">
      <c r="A1321" s="2">
        <v>43447</v>
      </c>
      <c r="B1321" s="1" t="s">
        <v>429</v>
      </c>
      <c r="C1321" s="1" t="s">
        <v>82</v>
      </c>
      <c r="F1321" s="1" t="s">
        <v>1245</v>
      </c>
      <c r="G1321" s="1" t="s">
        <v>4</v>
      </c>
      <c r="H1321" s="1" t="s">
        <v>1186</v>
      </c>
      <c r="I1321" s="1" t="s">
        <v>1272</v>
      </c>
      <c r="J1321" s="59">
        <v>70</v>
      </c>
      <c r="K1321" s="85">
        <f t="array" ref="K1321">IFERROR(INDEX(Grille_Tarifs_Modulable!$B$2:$B$204,MATCH(Tableau1[[#This Row],[Designation]]&amp;Tableau1[[#This Row],[CL]],Grille_Tarifs_Modulable!$C$2:$C$204&amp;Grille_Tarifs_Modulable!$F$2:$F$204,0)),0)</f>
        <v>3257150101904</v>
      </c>
      <c r="L13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2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21" s="1">
        <v>12</v>
      </c>
      <c r="O1321" s="60">
        <f>Tableau1[[#This Row],[Prix_Unit_HT]]*Tableau1[[#This Row],[Qte_commande]]</f>
        <v>196.15779599999999</v>
      </c>
      <c r="P1321" s="60">
        <f>Tableau1[[#This Row],[Prix_Unit_TTC]]*Tableau1[[#This Row],[Qte_commande]]</f>
        <v>235.38935520000001</v>
      </c>
      <c r="Q1321" s="1">
        <v>12</v>
      </c>
      <c r="R13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22" spans="1:18" ht="14.65" customHeight="1" x14ac:dyDescent="0.2">
      <c r="A1322" s="2">
        <v>43447</v>
      </c>
      <c r="B1322" s="1" t="s">
        <v>429</v>
      </c>
      <c r="C1322" s="1" t="s">
        <v>82</v>
      </c>
      <c r="F1322" s="1" t="s">
        <v>1245</v>
      </c>
      <c r="G1322" s="1" t="s">
        <v>4</v>
      </c>
      <c r="H1322" s="7" t="s">
        <v>1192</v>
      </c>
      <c r="I1322" s="1" t="s">
        <v>1272</v>
      </c>
      <c r="J1322" s="59">
        <v>70</v>
      </c>
      <c r="K1322" s="85">
        <f t="array" ref="K1322">IFERROR(INDEX(Grille_Tarifs_Modulable!$B$2:$B$204,MATCH(Tableau1[[#This Row],[Designation]]&amp;Tableau1[[#This Row],[CL]],Grille_Tarifs_Modulable!$C$2:$C$204&amp;Grille_Tarifs_Modulable!$F$2:$F$204,0)),0)</f>
        <v>3257150100167</v>
      </c>
      <c r="L13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22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22" s="1">
        <v>12</v>
      </c>
      <c r="O1322" s="60">
        <f>Tableau1[[#This Row],[Prix_Unit_HT]]*Tableau1[[#This Row],[Qte_commande]]</f>
        <v>331.42372800000004</v>
      </c>
      <c r="P1322" s="60">
        <f>Tableau1[[#This Row],[Prix_Unit_TTC]]*Tableau1[[#This Row],[Qte_commande]]</f>
        <v>397.70847360000005</v>
      </c>
      <c r="Q1322" s="1">
        <v>12</v>
      </c>
      <c r="R13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23" spans="1:18" ht="14.65" customHeight="1" x14ac:dyDescent="0.2">
      <c r="A1323" s="2">
        <v>43447</v>
      </c>
      <c r="B1323" s="1" t="s">
        <v>429</v>
      </c>
      <c r="C1323" s="1" t="s">
        <v>82</v>
      </c>
      <c r="F1323" s="1" t="s">
        <v>1245</v>
      </c>
      <c r="G1323" s="1" t="s">
        <v>4</v>
      </c>
      <c r="H1323" s="1" t="s">
        <v>1187</v>
      </c>
      <c r="I1323" s="1" t="s">
        <v>1272</v>
      </c>
      <c r="J1323" s="59">
        <v>70</v>
      </c>
      <c r="K1323" s="85">
        <f t="array" ref="K1323">IFERROR(INDEX(Grille_Tarifs_Modulable!$B$2:$B$204,MATCH(Tableau1[[#This Row],[Designation]]&amp;Tableau1[[#This Row],[CL]],Grille_Tarifs_Modulable!$C$2:$C$204&amp;Grille_Tarifs_Modulable!$F$2:$F$204,0)),0)</f>
        <v>3257150102017</v>
      </c>
      <c r="L13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23" s="1">
        <v>12</v>
      </c>
      <c r="O1323" s="60">
        <f>Tableau1[[#This Row],[Prix_Unit_HT]]*Tableau1[[#This Row],[Qte_commande]]</f>
        <v>176.331864</v>
      </c>
      <c r="P1323" s="60">
        <f>Tableau1[[#This Row],[Prix_Unit_TTC]]*Tableau1[[#This Row],[Qte_commande]]</f>
        <v>211.5982368</v>
      </c>
      <c r="Q1323" s="1">
        <v>12</v>
      </c>
      <c r="R13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24" spans="1:18" ht="14.65" customHeight="1" x14ac:dyDescent="0.2">
      <c r="A1324" s="2">
        <v>43447</v>
      </c>
      <c r="B1324" s="1" t="s">
        <v>429</v>
      </c>
      <c r="C1324" s="1" t="s">
        <v>82</v>
      </c>
      <c r="F1324" s="1" t="s">
        <v>1245</v>
      </c>
      <c r="G1324" s="1" t="s">
        <v>4</v>
      </c>
      <c r="H1324" s="1" t="s">
        <v>1221</v>
      </c>
      <c r="I1324" s="1" t="s">
        <v>1272</v>
      </c>
      <c r="J1324" s="59">
        <v>50</v>
      </c>
      <c r="K1324" s="85">
        <f t="array" ref="K1324">IFERROR(INDEX(Grille_Tarifs_Modulable!$B$2:$B$204,MATCH(Tableau1[[#This Row],[Designation]]&amp;Tableau1[[#This Row],[CL]],Grille_Tarifs_Modulable!$C$2:$C$204&amp;Grille_Tarifs_Modulable!$F$2:$F$204,0)),0)</f>
        <v>4260270192645</v>
      </c>
      <c r="L13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2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24" s="1">
        <v>12</v>
      </c>
      <c r="O1324" s="60">
        <f>Tableau1[[#This Row],[Prix_Unit_HT]]*Tableau1[[#This Row],[Qte_commande]]</f>
        <v>302.31007199999999</v>
      </c>
      <c r="P1324" s="60">
        <f>Tableau1[[#This Row],[Prix_Unit_TTC]]*Tableau1[[#This Row],[Qte_commande]]</f>
        <v>362.77208640000003</v>
      </c>
      <c r="Q1324" s="1">
        <v>8.57</v>
      </c>
      <c r="R13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325" spans="1:18" ht="14.65" customHeight="1" x14ac:dyDescent="0.2">
      <c r="A1325" s="2">
        <v>43448</v>
      </c>
      <c r="B1325" s="1" t="s">
        <v>658</v>
      </c>
      <c r="C1325" s="1" t="s">
        <v>64</v>
      </c>
      <c r="F1325" s="1" t="s">
        <v>1245</v>
      </c>
      <c r="G1325" s="1" t="s">
        <v>66</v>
      </c>
      <c r="H1325" s="1" t="s">
        <v>1174</v>
      </c>
      <c r="I1325" s="1" t="s">
        <v>1272</v>
      </c>
      <c r="J1325" s="59">
        <v>70</v>
      </c>
      <c r="K1325" s="85">
        <f t="array" ref="K1325">IFERROR(INDEX(Grille_Tarifs_Modulable!$B$2:$B$204,MATCH(Tableau1[[#This Row],[Designation]]&amp;Tableau1[[#This Row],[CL]],Grille_Tarifs_Modulable!$C$2:$C$204&amp;Grille_Tarifs_Modulable!$F$2:$F$204,0)),0)</f>
        <v>4067700013859</v>
      </c>
      <c r="L13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2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25" s="1">
        <v>240</v>
      </c>
      <c r="O1325" s="60">
        <f>Tableau1[[#This Row],[Prix_Unit_HT]]*Tableau1[[#This Row],[Qte_commande]]</f>
        <v>3007.8152399999994</v>
      </c>
      <c r="P1325" s="60">
        <f>Tableau1[[#This Row],[Prix_Unit_TTC]]*Tableau1[[#This Row],[Qte_commande]]</f>
        <v>3609.3782879999994</v>
      </c>
      <c r="Q1325" s="1">
        <v>240</v>
      </c>
      <c r="R13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26" spans="1:18" ht="14.65" customHeight="1" x14ac:dyDescent="0.2">
      <c r="A1326" s="2">
        <v>43448</v>
      </c>
      <c r="B1326" s="1" t="s">
        <v>703</v>
      </c>
      <c r="C1326" s="1" t="s">
        <v>157</v>
      </c>
      <c r="F1326" s="1" t="s">
        <v>1245</v>
      </c>
      <c r="G1326" s="1" t="s">
        <v>159</v>
      </c>
      <c r="H1326" s="1" t="s">
        <v>1174</v>
      </c>
      <c r="I1326" s="1" t="s">
        <v>1272</v>
      </c>
      <c r="J1326" s="59">
        <v>100</v>
      </c>
      <c r="K1326" s="85">
        <f t="array" ref="K1326">IFERROR(INDEX(Grille_Tarifs_Modulable!$B$2:$B$204,MATCH(Tableau1[[#This Row],[Designation]]&amp;Tableau1[[#This Row],[CL]],Grille_Tarifs_Modulable!$C$2:$C$204&amp;Grille_Tarifs_Modulable!$F$2:$F$204,0)),0)</f>
        <v>4067700013842</v>
      </c>
      <c r="L13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26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26" s="1">
        <v>306</v>
      </c>
      <c r="O1326" s="60">
        <f>Tableau1[[#This Row],[Prix_Unit_HT]]*Tableau1[[#This Row],[Qte_commande]]</f>
        <v>5232.8463299999994</v>
      </c>
      <c r="P1326" s="60">
        <f>Tableau1[[#This Row],[Prix_Unit_TTC]]*Tableau1[[#This Row],[Qte_commande]]</f>
        <v>6279.4155959999989</v>
      </c>
      <c r="Q1326" s="1">
        <v>437.14</v>
      </c>
      <c r="R13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327" spans="1:18" ht="14.65" customHeight="1" x14ac:dyDescent="0.2">
      <c r="A1327" s="2">
        <v>43448</v>
      </c>
      <c r="B1327" s="1" t="s">
        <v>658</v>
      </c>
      <c r="C1327" s="1" t="s">
        <v>64</v>
      </c>
      <c r="F1327" s="1" t="s">
        <v>1245</v>
      </c>
      <c r="G1327" s="1" t="s">
        <v>66</v>
      </c>
      <c r="H1327" s="1" t="s">
        <v>1293</v>
      </c>
      <c r="I1327" s="1" t="s">
        <v>1273</v>
      </c>
      <c r="J1327" s="59">
        <v>20</v>
      </c>
      <c r="K1327" s="85">
        <f t="array" ref="K1327">IFERROR(INDEX(Grille_Tarifs_Modulable!$B$2:$B$204,MATCH(Tableau1[[#This Row],[Designation]]&amp;Tableau1[[#This Row],[CL]],Grille_Tarifs_Modulable!$C$2:$C$204&amp;Grille_Tarifs_Modulable!$F$2:$F$204,0)),0)</f>
        <v>4260310553849</v>
      </c>
      <c r="L13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7" s="1">
        <v>144</v>
      </c>
      <c r="O1327" s="60">
        <f>Tableau1[[#This Row],[Prix_Unit_HT]]*Tableau1[[#This Row],[Qte_commande]]</f>
        <v>116.64000000000001</v>
      </c>
      <c r="P1327" s="60">
        <f>Tableau1[[#This Row],[Prix_Unit_TTC]]*Tableau1[[#This Row],[Qte_commande]]</f>
        <v>123.0552</v>
      </c>
      <c r="Q1327" s="1">
        <v>41.14</v>
      </c>
      <c r="R13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328" spans="1:18" ht="14.65" customHeight="1" x14ac:dyDescent="0.2">
      <c r="A1328" s="2">
        <v>43448</v>
      </c>
      <c r="B1328" s="1" t="s">
        <v>658</v>
      </c>
      <c r="C1328" s="1" t="s">
        <v>64</v>
      </c>
      <c r="F1328" s="1" t="s">
        <v>1245</v>
      </c>
      <c r="G1328" s="1" t="s">
        <v>66</v>
      </c>
      <c r="H1328" s="1" t="s">
        <v>1288</v>
      </c>
      <c r="I1328" s="1" t="s">
        <v>1273</v>
      </c>
      <c r="J1328" s="59">
        <v>20</v>
      </c>
      <c r="K1328" s="85">
        <f t="array" ref="K1328">IFERROR(INDEX(Grille_Tarifs_Modulable!$B$2:$B$204,MATCH(Tableau1[[#This Row],[Designation]]&amp;Tableau1[[#This Row],[CL]],Grille_Tarifs_Modulable!$C$2:$C$204&amp;Grille_Tarifs_Modulable!$F$2:$F$204,0)),0)</f>
        <v>4260310553818</v>
      </c>
      <c r="L13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8" s="1">
        <v>240</v>
      </c>
      <c r="O1328" s="60">
        <f>Tableau1[[#This Row],[Prix_Unit_HT]]*Tableau1[[#This Row],[Qte_commande]]</f>
        <v>194.4</v>
      </c>
      <c r="P1328" s="60">
        <f>Tableau1[[#This Row],[Prix_Unit_TTC]]*Tableau1[[#This Row],[Qte_commande]]</f>
        <v>205.09200000000001</v>
      </c>
      <c r="Q1328" s="1">
        <v>68.569999999999993</v>
      </c>
      <c r="R13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329" spans="1:18" ht="14.65" customHeight="1" x14ac:dyDescent="0.2">
      <c r="A1329" s="2">
        <v>43451</v>
      </c>
      <c r="B1329" s="1" t="s">
        <v>628</v>
      </c>
      <c r="C1329" s="1" t="s">
        <v>28</v>
      </c>
      <c r="F1329" s="1" t="s">
        <v>1162</v>
      </c>
      <c r="G1329" s="1" t="s">
        <v>177</v>
      </c>
      <c r="H1329" s="1" t="s">
        <v>1187</v>
      </c>
      <c r="I1329" s="1" t="s">
        <v>1272</v>
      </c>
      <c r="J1329" s="59">
        <v>70</v>
      </c>
      <c r="K1329" s="85">
        <f t="array" ref="K1329">IFERROR(INDEX(Grille_Tarifs_Modulable!$B$2:$B$204,MATCH(Tableau1[[#This Row],[Designation]]&amp;Tableau1[[#This Row],[CL]],Grille_Tarifs_Modulable!$C$2:$C$204&amp;Grille_Tarifs_Modulable!$F$2:$F$204,0)),0)</f>
        <v>3257150102017</v>
      </c>
      <c r="L13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2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29" s="1">
        <v>6</v>
      </c>
      <c r="O1329" s="60">
        <f>Tableau1[[#This Row],[Prix_Unit_HT]]*Tableau1[[#This Row],[Qte_commande]]</f>
        <v>101.12593200000001</v>
      </c>
      <c r="P1329" s="60">
        <f>Tableau1[[#This Row],[Prix_Unit_TTC]]*Tableau1[[#This Row],[Qte_commande]]</f>
        <v>121.35111839999999</v>
      </c>
      <c r="Q1329" s="1">
        <v>6</v>
      </c>
      <c r="R13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30" spans="1:18" ht="14.65" customHeight="1" x14ac:dyDescent="0.2">
      <c r="A1330" s="2">
        <v>43453</v>
      </c>
      <c r="B1330" s="1" t="s">
        <v>426</v>
      </c>
      <c r="C1330" s="1" t="s">
        <v>28</v>
      </c>
      <c r="F1330" s="1" t="s">
        <v>1245</v>
      </c>
      <c r="G1330" s="1" t="s">
        <v>30</v>
      </c>
      <c r="H1330" s="7" t="s">
        <v>1287</v>
      </c>
      <c r="I1330" s="7" t="s">
        <v>1272</v>
      </c>
      <c r="J1330" s="59">
        <v>70</v>
      </c>
      <c r="K1330" s="85">
        <f t="array" ref="K1330">IFERROR(INDEX(Grille_Tarifs_Modulable!$B$2:$B$204,MATCH(Tableau1[[#This Row],[Designation]]&amp;Tableau1[[#This Row],[CL]],Grille_Tarifs_Modulable!$C$2:$C$204&amp;Grille_Tarifs_Modulable!$F$2:$F$204,0)),0)</f>
        <v>3257150107012</v>
      </c>
      <c r="L13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3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30" s="1">
        <v>12</v>
      </c>
      <c r="O1330" s="60">
        <f>Tableau1[[#This Row],[Prix_Unit_HT]]*Tableau1[[#This Row],[Qte_commande]]</f>
        <v>357.94372799999996</v>
      </c>
      <c r="P1330" s="60">
        <f>Tableau1[[#This Row],[Prix_Unit_TTC]]*Tableau1[[#This Row],[Qte_commande]]</f>
        <v>429.5324736</v>
      </c>
      <c r="Q1330" s="1">
        <v>12</v>
      </c>
      <c r="R13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31" spans="1:18" ht="14.65" customHeight="1" x14ac:dyDescent="0.2">
      <c r="A1331" s="2">
        <v>43453</v>
      </c>
      <c r="B1331" s="1" t="s">
        <v>426</v>
      </c>
      <c r="C1331" s="1" t="s">
        <v>28</v>
      </c>
      <c r="F1331" s="1" t="s">
        <v>1245</v>
      </c>
      <c r="G1331" s="1" t="s">
        <v>30</v>
      </c>
      <c r="H1331" s="1" t="s">
        <v>1186</v>
      </c>
      <c r="I1331" s="1" t="s">
        <v>1272</v>
      </c>
      <c r="J1331" s="59">
        <v>70</v>
      </c>
      <c r="K1331" s="85">
        <f t="array" ref="K1331">IFERROR(INDEX(Grille_Tarifs_Modulable!$B$2:$B$204,MATCH(Tableau1[[#This Row],[Designation]]&amp;Tableau1[[#This Row],[CL]],Grille_Tarifs_Modulable!$C$2:$C$204&amp;Grille_Tarifs_Modulable!$F$2:$F$204,0)),0)</f>
        <v>3257150101904</v>
      </c>
      <c r="L13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3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31" s="1">
        <v>6</v>
      </c>
      <c r="O1331" s="60">
        <f>Tableau1[[#This Row],[Prix_Unit_HT]]*Tableau1[[#This Row],[Qte_commande]]</f>
        <v>98.078897999999995</v>
      </c>
      <c r="P1331" s="60">
        <f>Tableau1[[#This Row],[Prix_Unit_TTC]]*Tableau1[[#This Row],[Qte_commande]]</f>
        <v>117.69467760000001</v>
      </c>
      <c r="Q1331" s="1">
        <v>6</v>
      </c>
      <c r="R13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32" spans="1:18" ht="14.65" customHeight="1" x14ac:dyDescent="0.2">
      <c r="A1332" s="2">
        <v>43453</v>
      </c>
      <c r="B1332" s="1" t="s">
        <v>426</v>
      </c>
      <c r="C1332" s="1" t="s">
        <v>28</v>
      </c>
      <c r="F1332" s="1" t="s">
        <v>1245</v>
      </c>
      <c r="G1332" s="1" t="s">
        <v>30</v>
      </c>
      <c r="H1332" s="7" t="s">
        <v>1188</v>
      </c>
      <c r="I1332" s="1" t="s">
        <v>1272</v>
      </c>
      <c r="J1332" s="59">
        <v>70</v>
      </c>
      <c r="K1332" s="85">
        <f t="array" ref="K1332">IFERROR(INDEX(Grille_Tarifs_Modulable!$B$2:$B$204,MATCH(Tableau1[[#This Row],[Designation]]&amp;Tableau1[[#This Row],[CL]],Grille_Tarifs_Modulable!$C$2:$C$204&amp;Grille_Tarifs_Modulable!$F$2:$F$204,0)),0)</f>
        <v>3257150100228</v>
      </c>
      <c r="L13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32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32" s="1">
        <v>18</v>
      </c>
      <c r="O1332" s="60">
        <f>Tableau1[[#This Row],[Prix_Unit_HT]]*Tableau1[[#This Row],[Qte_commande]]</f>
        <v>359.97559200000001</v>
      </c>
      <c r="P1332" s="60">
        <f>Tableau1[[#This Row],[Prix_Unit_TTC]]*Tableau1[[#This Row],[Qte_commande]]</f>
        <v>431.97071039999997</v>
      </c>
      <c r="Q1332" s="1">
        <v>18</v>
      </c>
      <c r="R13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33" spans="1:18" ht="14.65" customHeight="1" x14ac:dyDescent="0.2">
      <c r="A1333" s="2">
        <v>43453</v>
      </c>
      <c r="B1333" s="1" t="s">
        <v>426</v>
      </c>
      <c r="C1333" s="1" t="s">
        <v>28</v>
      </c>
      <c r="F1333" s="1" t="s">
        <v>1245</v>
      </c>
      <c r="G1333" s="1" t="s">
        <v>30</v>
      </c>
      <c r="H1333" s="1" t="s">
        <v>1187</v>
      </c>
      <c r="I1333" s="1" t="s">
        <v>1272</v>
      </c>
      <c r="J1333" s="59">
        <v>70</v>
      </c>
      <c r="K1333" s="85">
        <f t="array" ref="K1333">IFERROR(INDEX(Grille_Tarifs_Modulable!$B$2:$B$204,MATCH(Tableau1[[#This Row],[Designation]]&amp;Tableau1[[#This Row],[CL]],Grille_Tarifs_Modulable!$C$2:$C$204&amp;Grille_Tarifs_Modulable!$F$2:$F$204,0)),0)</f>
        <v>3257150102017</v>
      </c>
      <c r="L13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33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33" s="1">
        <v>12</v>
      </c>
      <c r="O1333" s="60">
        <f>Tableau1[[#This Row],[Prix_Unit_HT]]*Tableau1[[#This Row],[Qte_commande]]</f>
        <v>176.331864</v>
      </c>
      <c r="P1333" s="60">
        <f>Tableau1[[#This Row],[Prix_Unit_TTC]]*Tableau1[[#This Row],[Qte_commande]]</f>
        <v>211.5982368</v>
      </c>
      <c r="Q1333" s="1">
        <v>12</v>
      </c>
      <c r="R13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34" spans="1:18" ht="14.65" customHeight="1" x14ac:dyDescent="0.2">
      <c r="A1334" s="2">
        <v>43453</v>
      </c>
      <c r="B1334" s="1" t="s">
        <v>426</v>
      </c>
      <c r="C1334" s="1" t="s">
        <v>28</v>
      </c>
      <c r="G1334" s="1" t="s">
        <v>30</v>
      </c>
      <c r="H1334" s="1" t="s">
        <v>127</v>
      </c>
      <c r="J1334" s="60" t="s">
        <v>5</v>
      </c>
      <c r="K1334" s="85">
        <f t="array" ref="K1334">IFERROR(INDEX(Grille_Tarifs_Modulable!$B$2:$B$204,MATCH(Tableau1[[#This Row],[Designation]]&amp;Tableau1[[#This Row],[CL]],Grille_Tarifs_Modulable!$C$2:$C$204&amp;Grille_Tarifs_Modulable!$F$2:$F$204,0)),0)</f>
        <v>0</v>
      </c>
      <c r="L13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34" s="60">
        <f>IF(Tableau1[[#This Row],[Prix_Unit_HT]]=0,0,Tableau1[[#This Row],[Prix_Unit_HT]]+(Tableau1[[#This Row],[Prix_Unit_HT]]*VLOOKUP(Tableau1[[#This Row],[EAN]],Grille_Tarifs_Modulable!$B$10:$Q$204,16,FALSE)))</f>
        <v>0</v>
      </c>
      <c r="N1334" s="1">
        <v>1</v>
      </c>
      <c r="O1334" s="60">
        <f>Tableau1[[#This Row],[Prix_Unit_HT]]*Tableau1[[#This Row],[Qte_commande]]</f>
        <v>0</v>
      </c>
      <c r="P1334" s="60">
        <f>Tableau1[[#This Row],[Prix_Unit_TTC]]*Tableau1[[#This Row],[Qte_commande]]</f>
        <v>0</v>
      </c>
      <c r="Q1334" s="1">
        <v>1</v>
      </c>
      <c r="R1334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335" spans="1:18" ht="14.65" customHeight="1" x14ac:dyDescent="0.2">
      <c r="A1335" s="2">
        <v>43465</v>
      </c>
      <c r="B1335" s="1" t="s">
        <v>616</v>
      </c>
      <c r="C1335" s="1" t="s">
        <v>135</v>
      </c>
      <c r="F1335" s="1" t="s">
        <v>1162</v>
      </c>
      <c r="G1335" s="1" t="s">
        <v>134</v>
      </c>
      <c r="H1335" s="1" t="s">
        <v>1296</v>
      </c>
      <c r="I1335" s="1" t="s">
        <v>1274</v>
      </c>
      <c r="J1335" s="109">
        <v>3</v>
      </c>
      <c r="K1335" s="85">
        <f t="array" ref="K1335">IFERROR(INDEX(Grille_Tarifs_Modulable!$B$2:$B$204,MATCH(Tableau1[[#This Row],[Designation]]&amp;Tableau1[[#This Row],[CL]],Grille_Tarifs_Modulable!$C$2:$C$204&amp;Grille_Tarifs_Modulable!$F$2:$F$204,0)),0)</f>
        <v>121</v>
      </c>
      <c r="L13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5" s="60">
        <f>IF(Tableau1[[#This Row],[Prix_Unit_HT]]=0,0,Tableau1[[#This Row],[Prix_Unit_HT]]+(Tableau1[[#This Row],[Prix_Unit_HT]]*VLOOKUP(Tableau1[[#This Row],[EAN]],Grille_Tarifs_Modulable!$B$10:$Q$204,16,FALSE)))</f>
        <v>358.8</v>
      </c>
      <c r="N1335" s="1">
        <v>1</v>
      </c>
      <c r="O1335" s="60">
        <f>Tableau1[[#This Row],[Prix_Unit_HT]]*Tableau1[[#This Row],[Qte_commande]]</f>
        <v>299</v>
      </c>
      <c r="P1335" s="60">
        <f>Tableau1[[#This Row],[Prix_Unit_TTC]]*Tableau1[[#This Row],[Qte_commande]]</f>
        <v>358.8</v>
      </c>
      <c r="Q1335" s="1">
        <v>1</v>
      </c>
      <c r="R13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36" spans="1:18" ht="14.65" customHeight="1" x14ac:dyDescent="0.2">
      <c r="A1336" s="2">
        <v>43465</v>
      </c>
      <c r="B1336" s="1" t="s">
        <v>615</v>
      </c>
      <c r="C1336" s="1" t="s">
        <v>2</v>
      </c>
      <c r="F1336" s="1" t="s">
        <v>1162</v>
      </c>
      <c r="G1336" s="1" t="s">
        <v>4</v>
      </c>
      <c r="H1336" s="1" t="s">
        <v>1296</v>
      </c>
      <c r="I1336" s="1" t="s">
        <v>1274</v>
      </c>
      <c r="J1336" s="109">
        <v>3</v>
      </c>
      <c r="K1336" s="85">
        <f t="array" ref="K1336">IFERROR(INDEX(Grille_Tarifs_Modulable!$B$2:$B$204,MATCH(Tableau1[[#This Row],[Designation]]&amp;Tableau1[[#This Row],[CL]],Grille_Tarifs_Modulable!$C$2:$C$204&amp;Grille_Tarifs_Modulable!$F$2:$F$204,0)),0)</f>
        <v>121</v>
      </c>
      <c r="L13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6" s="60">
        <f>IF(Tableau1[[#This Row],[Prix_Unit_HT]]=0,0,Tableau1[[#This Row],[Prix_Unit_HT]]+(Tableau1[[#This Row],[Prix_Unit_HT]]*VLOOKUP(Tableau1[[#This Row],[EAN]],Grille_Tarifs_Modulable!$B$10:$Q$204,16,FALSE)))</f>
        <v>358.8</v>
      </c>
      <c r="N1336" s="1">
        <v>1</v>
      </c>
      <c r="O1336" s="60">
        <f>Tableau1[[#This Row],[Prix_Unit_HT]]*Tableau1[[#This Row],[Qte_commande]]</f>
        <v>299</v>
      </c>
      <c r="P1336" s="60">
        <f>Tableau1[[#This Row],[Prix_Unit_TTC]]*Tableau1[[#This Row],[Qte_commande]]</f>
        <v>358.8</v>
      </c>
      <c r="Q1336" s="1">
        <v>1</v>
      </c>
      <c r="R13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37" spans="1:18" ht="14.65" customHeight="1" x14ac:dyDescent="0.2">
      <c r="A1337" s="2">
        <v>43465</v>
      </c>
      <c r="B1337" s="1" t="s">
        <v>617</v>
      </c>
      <c r="C1337" s="1" t="s">
        <v>70</v>
      </c>
      <c r="F1337" s="1" t="s">
        <v>1162</v>
      </c>
      <c r="G1337" s="1" t="s">
        <v>20</v>
      </c>
      <c r="H1337" s="1" t="s">
        <v>1296</v>
      </c>
      <c r="I1337" s="1" t="s">
        <v>1274</v>
      </c>
      <c r="J1337" s="109">
        <v>3</v>
      </c>
      <c r="K1337" s="85">
        <f t="array" ref="K1337">IFERROR(INDEX(Grille_Tarifs_Modulable!$B$2:$B$204,MATCH(Tableau1[[#This Row],[Designation]]&amp;Tableau1[[#This Row],[CL]],Grille_Tarifs_Modulable!$C$2:$C$204&amp;Grille_Tarifs_Modulable!$F$2:$F$204,0)),0)</f>
        <v>121</v>
      </c>
      <c r="L13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7" s="60">
        <f>IF(Tableau1[[#This Row],[Prix_Unit_HT]]=0,0,Tableau1[[#This Row],[Prix_Unit_HT]]+(Tableau1[[#This Row],[Prix_Unit_HT]]*VLOOKUP(Tableau1[[#This Row],[EAN]],Grille_Tarifs_Modulable!$B$10:$Q$204,16,FALSE)))</f>
        <v>358.8</v>
      </c>
      <c r="N1337" s="1">
        <v>1</v>
      </c>
      <c r="O1337" s="60">
        <f>Tableau1[[#This Row],[Prix_Unit_HT]]*Tableau1[[#This Row],[Qte_commande]]</f>
        <v>299</v>
      </c>
      <c r="P1337" s="60">
        <f>Tableau1[[#This Row],[Prix_Unit_TTC]]*Tableau1[[#This Row],[Qte_commande]]</f>
        <v>358.8</v>
      </c>
      <c r="Q1337" s="1">
        <v>1</v>
      </c>
      <c r="R13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338" spans="1:18" ht="14.65" customHeight="1" x14ac:dyDescent="0.2">
      <c r="A1338" s="2">
        <v>43467</v>
      </c>
      <c r="B1338" s="1" t="s">
        <v>100</v>
      </c>
      <c r="C1338" s="1" t="s">
        <v>99</v>
      </c>
      <c r="F1338" s="1" t="s">
        <v>1245</v>
      </c>
      <c r="G1338" s="1" t="s">
        <v>4</v>
      </c>
      <c r="H1338" s="1" t="s">
        <v>1174</v>
      </c>
      <c r="I1338" s="1" t="s">
        <v>1272</v>
      </c>
      <c r="J1338" s="59">
        <v>70</v>
      </c>
      <c r="K1338" s="85">
        <f t="array" ref="K1338">IFERROR(INDEX(Grille_Tarifs_Modulable!$B$2:$B$204,MATCH(Tableau1[[#This Row],[Designation]]&amp;Tableau1[[#This Row],[CL]],Grille_Tarifs_Modulable!$C$2:$C$204&amp;Grille_Tarifs_Modulable!$F$2:$F$204,0)),0)</f>
        <v>4067700013859</v>
      </c>
      <c r="L13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3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38" s="1">
        <v>18</v>
      </c>
      <c r="O1338" s="60">
        <f>Tableau1[[#This Row],[Prix_Unit_HT]]*Tableau1[[#This Row],[Qte_commande]]</f>
        <v>225.58614299999996</v>
      </c>
      <c r="P1338" s="60">
        <f>Tableau1[[#This Row],[Prix_Unit_TTC]]*Tableau1[[#This Row],[Qte_commande]]</f>
        <v>270.70337159999997</v>
      </c>
      <c r="Q1338" s="1">
        <v>18</v>
      </c>
      <c r="R13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39" spans="1:18" ht="14.65" customHeight="1" x14ac:dyDescent="0.2">
      <c r="A1339" s="2">
        <v>43467</v>
      </c>
      <c r="B1339" s="1" t="s">
        <v>100</v>
      </c>
      <c r="C1339" s="1" t="s">
        <v>99</v>
      </c>
      <c r="F1339" s="1" t="s">
        <v>1245</v>
      </c>
      <c r="G1339" s="1" t="s">
        <v>4</v>
      </c>
      <c r="H1339" s="1" t="s">
        <v>1174</v>
      </c>
      <c r="I1339" s="1" t="s">
        <v>1272</v>
      </c>
      <c r="J1339" s="59">
        <v>100</v>
      </c>
      <c r="K1339" s="85">
        <f t="array" ref="K1339">IFERROR(INDEX(Grille_Tarifs_Modulable!$B$2:$B$204,MATCH(Tableau1[[#This Row],[Designation]]&amp;Tableau1[[#This Row],[CL]],Grille_Tarifs_Modulable!$C$2:$C$204&amp;Grille_Tarifs_Modulable!$F$2:$F$204,0)),0)</f>
        <v>4067700013842</v>
      </c>
      <c r="L13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9" s="1">
        <v>120</v>
      </c>
      <c r="O1339" s="60">
        <f>Tableau1[[#This Row],[Prix_Unit_HT]]*Tableau1[[#This Row],[Qte_commande]]</f>
        <v>2052.0965999999999</v>
      </c>
      <c r="P1339" s="60">
        <f>Tableau1[[#This Row],[Prix_Unit_TTC]]*Tableau1[[#This Row],[Qte_commande]]</f>
        <v>2462.5159199999998</v>
      </c>
      <c r="Q1339" s="1">
        <v>171.43</v>
      </c>
      <c r="R13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340" spans="1:18" ht="14.65" customHeight="1" x14ac:dyDescent="0.2">
      <c r="A1340" s="2">
        <v>43467</v>
      </c>
      <c r="B1340" s="1" t="s">
        <v>100</v>
      </c>
      <c r="C1340" s="1" t="s">
        <v>99</v>
      </c>
      <c r="F1340" s="1" t="s">
        <v>1245</v>
      </c>
      <c r="G1340" s="1" t="s">
        <v>4</v>
      </c>
      <c r="H1340" s="1" t="s">
        <v>1186</v>
      </c>
      <c r="I1340" s="1" t="s">
        <v>1272</v>
      </c>
      <c r="J1340" s="59">
        <v>70</v>
      </c>
      <c r="K1340" s="85">
        <f t="array" ref="K1340">IFERROR(INDEX(Grille_Tarifs_Modulable!$B$2:$B$204,MATCH(Tableau1[[#This Row],[Designation]]&amp;Tableau1[[#This Row],[CL]],Grille_Tarifs_Modulable!$C$2:$C$204&amp;Grille_Tarifs_Modulable!$F$2:$F$204,0)),0)</f>
        <v>3257150101904</v>
      </c>
      <c r="L13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0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40" s="1">
        <v>18</v>
      </c>
      <c r="O1340" s="60">
        <f>Tableau1[[#This Row],[Prix_Unit_HT]]*Tableau1[[#This Row],[Qte_commande]]</f>
        <v>294.236694</v>
      </c>
      <c r="P1340" s="60">
        <f>Tableau1[[#This Row],[Prix_Unit_TTC]]*Tableau1[[#This Row],[Qte_commande]]</f>
        <v>353.08403279999999</v>
      </c>
      <c r="Q1340" s="1">
        <v>18</v>
      </c>
      <c r="R13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41" spans="1:18" ht="14.65" customHeight="1" x14ac:dyDescent="0.2">
      <c r="A1341" s="2">
        <v>43467</v>
      </c>
      <c r="B1341" s="1" t="s">
        <v>100</v>
      </c>
      <c r="C1341" s="1" t="s">
        <v>99</v>
      </c>
      <c r="F1341" s="1" t="s">
        <v>1245</v>
      </c>
      <c r="G1341" s="1" t="s">
        <v>4</v>
      </c>
      <c r="H1341" s="1" t="s">
        <v>1186</v>
      </c>
      <c r="I1341" s="1" t="s">
        <v>1272</v>
      </c>
      <c r="J1341" s="59">
        <v>70</v>
      </c>
      <c r="K1341" s="85">
        <f t="array" ref="K1341">IFERROR(INDEX(Grille_Tarifs_Modulable!$B$2:$B$204,MATCH(Tableau1[[#This Row],[Designation]]&amp;Tableau1[[#This Row],[CL]],Grille_Tarifs_Modulable!$C$2:$C$204&amp;Grille_Tarifs_Modulable!$F$2:$F$204,0)),0)</f>
        <v>3257150101904</v>
      </c>
      <c r="L13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41" s="1">
        <v>30</v>
      </c>
      <c r="O1341" s="60">
        <f>Tableau1[[#This Row],[Prix_Unit_HT]]*Tableau1[[#This Row],[Qte_commande]]</f>
        <v>490.39448999999996</v>
      </c>
      <c r="P1341" s="60">
        <f>Tableau1[[#This Row],[Prix_Unit_TTC]]*Tableau1[[#This Row],[Qte_commande]]</f>
        <v>588.473388</v>
      </c>
      <c r="Q1341" s="1">
        <v>30</v>
      </c>
      <c r="R13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342" spans="1:18" ht="14.65" customHeight="1" x14ac:dyDescent="0.2">
      <c r="A1342" s="2">
        <v>43467</v>
      </c>
      <c r="B1342" s="1" t="s">
        <v>100</v>
      </c>
      <c r="C1342" s="1" t="s">
        <v>99</v>
      </c>
      <c r="F1342" s="1" t="s">
        <v>1245</v>
      </c>
      <c r="G1342" s="1" t="s">
        <v>4</v>
      </c>
      <c r="H1342" s="1" t="s">
        <v>1187</v>
      </c>
      <c r="I1342" s="1" t="s">
        <v>1272</v>
      </c>
      <c r="J1342" s="59">
        <v>70</v>
      </c>
      <c r="K1342" s="85">
        <f t="array" ref="K1342">IFERROR(INDEX(Grille_Tarifs_Modulable!$B$2:$B$204,MATCH(Tableau1[[#This Row],[Designation]]&amp;Tableau1[[#This Row],[CL]],Grille_Tarifs_Modulable!$C$2:$C$204&amp;Grille_Tarifs_Modulable!$F$2:$F$204,0)),0)</f>
        <v>3257150102017</v>
      </c>
      <c r="L13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4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42" s="1">
        <v>12</v>
      </c>
      <c r="O1342" s="60">
        <f>Tableau1[[#This Row],[Prix_Unit_HT]]*Tableau1[[#This Row],[Qte_commande]]</f>
        <v>176.331864</v>
      </c>
      <c r="P1342" s="60">
        <f>Tableau1[[#This Row],[Prix_Unit_TTC]]*Tableau1[[#This Row],[Qte_commande]]</f>
        <v>211.5982368</v>
      </c>
      <c r="Q1342" s="1">
        <v>12</v>
      </c>
      <c r="R13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43" spans="1:18" ht="14.65" customHeight="1" x14ac:dyDescent="0.2">
      <c r="A1343" s="2">
        <v>43467</v>
      </c>
      <c r="B1343" s="1" t="s">
        <v>130</v>
      </c>
      <c r="C1343" s="1" t="s">
        <v>129</v>
      </c>
      <c r="F1343" s="1" t="s">
        <v>1162</v>
      </c>
      <c r="G1343" s="1" t="s">
        <v>131</v>
      </c>
      <c r="H1343" s="1" t="s">
        <v>1296</v>
      </c>
      <c r="I1343" s="1" t="s">
        <v>1274</v>
      </c>
      <c r="J1343" s="109">
        <v>3</v>
      </c>
      <c r="K1343" s="85">
        <f t="array" ref="K1343">IFERROR(INDEX(Grille_Tarifs_Modulable!$B$2:$B$204,MATCH(Tableau1[[#This Row],[Designation]]&amp;Tableau1[[#This Row],[CL]],Grille_Tarifs_Modulable!$C$2:$C$204&amp;Grille_Tarifs_Modulable!$F$2:$F$204,0)),0)</f>
        <v>121</v>
      </c>
      <c r="L13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43" s="60">
        <f>IF(Tableau1[[#This Row],[Prix_Unit_HT]]=0,0,Tableau1[[#This Row],[Prix_Unit_HT]]+(Tableau1[[#This Row],[Prix_Unit_HT]]*VLOOKUP(Tableau1[[#This Row],[EAN]],Grille_Tarifs_Modulable!$B$10:$Q$204,16,FALSE)))</f>
        <v>358.8</v>
      </c>
      <c r="N1343" s="1">
        <v>2</v>
      </c>
      <c r="O1343" s="60">
        <f>Tableau1[[#This Row],[Prix_Unit_HT]]*Tableau1[[#This Row],[Qte_commande]]</f>
        <v>598</v>
      </c>
      <c r="P1343" s="60">
        <f>Tableau1[[#This Row],[Prix_Unit_TTC]]*Tableau1[[#This Row],[Qte_commande]]</f>
        <v>717.6</v>
      </c>
      <c r="Q1343" s="1">
        <v>2</v>
      </c>
      <c r="R13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344" spans="1:18" ht="14.65" customHeight="1" x14ac:dyDescent="0.2">
      <c r="A1344" s="2">
        <v>43473</v>
      </c>
      <c r="B1344" s="1" t="s">
        <v>226</v>
      </c>
      <c r="C1344" s="1" t="s">
        <v>225</v>
      </c>
      <c r="F1344" s="1" t="s">
        <v>1245</v>
      </c>
      <c r="G1344" s="1" t="s">
        <v>227</v>
      </c>
      <c r="H1344" s="1" t="s">
        <v>1174</v>
      </c>
      <c r="I1344" s="1" t="s">
        <v>1272</v>
      </c>
      <c r="J1344" s="59">
        <v>70</v>
      </c>
      <c r="K1344" s="85">
        <f t="array" ref="K1344">IFERROR(INDEX(Grille_Tarifs_Modulable!$B$2:$B$204,MATCH(Tableau1[[#This Row],[Designation]]&amp;Tableau1[[#This Row],[CL]],Grille_Tarifs_Modulable!$C$2:$C$204&amp;Grille_Tarifs_Modulable!$F$2:$F$204,0)),0)</f>
        <v>4067700013859</v>
      </c>
      <c r="L13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4" s="1">
        <v>150</v>
      </c>
      <c r="O1344" s="60">
        <f>Tableau1[[#This Row],[Prix_Unit_HT]]*Tableau1[[#This Row],[Qte_commande]]</f>
        <v>1879.8845249999997</v>
      </c>
      <c r="P1344" s="60">
        <f>Tableau1[[#This Row],[Prix_Unit_TTC]]*Tableau1[[#This Row],[Qte_commande]]</f>
        <v>2255.8614299999999</v>
      </c>
      <c r="Q1344" s="1">
        <v>150</v>
      </c>
      <c r="R13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45" spans="1:18" ht="14.65" customHeight="1" x14ac:dyDescent="0.2">
      <c r="A1345" s="2">
        <v>43473</v>
      </c>
      <c r="B1345" s="1" t="s">
        <v>256</v>
      </c>
      <c r="C1345" s="1" t="s">
        <v>94</v>
      </c>
      <c r="F1345" s="1" t="s">
        <v>1245</v>
      </c>
      <c r="G1345" s="1" t="s">
        <v>96</v>
      </c>
      <c r="H1345" s="1" t="s">
        <v>1174</v>
      </c>
      <c r="I1345" s="1" t="s">
        <v>1272</v>
      </c>
      <c r="J1345" s="59">
        <v>175</v>
      </c>
      <c r="K1345" s="85">
        <f t="array" ref="K1345">IFERROR(INDEX(Grille_Tarifs_Modulable!$B$2:$B$204,MATCH(Tableau1[[#This Row],[Designation]]&amp;Tableau1[[#This Row],[CL]],Grille_Tarifs_Modulable!$C$2:$C$204&amp;Grille_Tarifs_Modulable!$F$2:$F$204,0)),0)</f>
        <v>4067700013835</v>
      </c>
      <c r="L13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4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45" s="1">
        <v>96</v>
      </c>
      <c r="O1345" s="60">
        <f>Tableau1[[#This Row],[Prix_Unit_HT]]*Tableau1[[#This Row],[Qte_commande]]</f>
        <v>2775.9752400000002</v>
      </c>
      <c r="P1345" s="60">
        <f>Tableau1[[#This Row],[Prix_Unit_TTC]]*Tableau1[[#This Row],[Qte_commande]]</f>
        <v>3331.1702880000003</v>
      </c>
      <c r="Q1345" s="1">
        <v>240</v>
      </c>
      <c r="R13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46" spans="1:18" ht="14.65" customHeight="1" x14ac:dyDescent="0.2">
      <c r="A1346" s="2">
        <v>43474</v>
      </c>
      <c r="B1346" s="1" t="s">
        <v>80</v>
      </c>
      <c r="C1346" s="1" t="s">
        <v>12</v>
      </c>
      <c r="F1346" s="1" t="s">
        <v>1245</v>
      </c>
      <c r="G1346" s="1" t="s">
        <v>14</v>
      </c>
      <c r="H1346" s="1" t="s">
        <v>1243</v>
      </c>
      <c r="I1346" s="1" t="s">
        <v>1272</v>
      </c>
      <c r="J1346" s="59">
        <v>70</v>
      </c>
      <c r="K1346" s="85">
        <f t="array" ref="K1346">IFERROR(INDEX(Grille_Tarifs_Modulable!$B$2:$B$204,MATCH(Tableau1[[#This Row],[Designation]]&amp;Tableau1[[#This Row],[CL]],Grille_Tarifs_Modulable!$C$2:$C$204&amp;Grille_Tarifs_Modulable!$F$2:$F$204,0)),0)</f>
        <v>3257150688009</v>
      </c>
      <c r="L13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346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346" s="1">
        <v>90</v>
      </c>
      <c r="O1346" s="60">
        <f>Tableau1[[#This Row],[Prix_Unit_HT]]*Tableau1[[#This Row],[Qte_commande]]</f>
        <v>1130.1223679999998</v>
      </c>
      <c r="P1346" s="60">
        <f>Tableau1[[#This Row],[Prix_Unit_TTC]]*Tableau1[[#This Row],[Qte_commande]]</f>
        <v>1356.1468416</v>
      </c>
      <c r="Q1346" s="1">
        <v>90</v>
      </c>
      <c r="R13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347" spans="1:18" ht="14.65" customHeight="1" x14ac:dyDescent="0.2">
      <c r="A1347" s="2">
        <v>43479</v>
      </c>
      <c r="B1347" s="1" t="s">
        <v>200</v>
      </c>
      <c r="C1347" s="1" t="s">
        <v>64</v>
      </c>
      <c r="F1347" s="1" t="s">
        <v>1245</v>
      </c>
      <c r="G1347" s="1" t="s">
        <v>66</v>
      </c>
      <c r="H1347" s="7" t="s">
        <v>1294</v>
      </c>
      <c r="I1347" s="7" t="s">
        <v>1273</v>
      </c>
      <c r="J1347" s="59">
        <v>20</v>
      </c>
      <c r="K1347" s="85">
        <f t="array" ref="K1347">IFERROR(INDEX(Grille_Tarifs_Modulable!$B$2:$B$204,MATCH(Tableau1[[#This Row],[Designation]]&amp;Tableau1[[#This Row],[CL]],Grille_Tarifs_Modulable!$C$2:$C$204&amp;Grille_Tarifs_Modulable!$F$2:$F$204,0)),0)</f>
        <v>4260310553863</v>
      </c>
      <c r="L13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47" s="1">
        <v>120</v>
      </c>
      <c r="O1347" s="60">
        <f>Tableau1[[#This Row],[Prix_Unit_HT]]*Tableau1[[#This Row],[Qte_commande]]</f>
        <v>97.2</v>
      </c>
      <c r="P1347" s="60">
        <f>Tableau1[[#This Row],[Prix_Unit_TTC]]*Tableau1[[#This Row],[Qte_commande]]</f>
        <v>102.54600000000001</v>
      </c>
      <c r="Q1347" s="1">
        <v>34.29</v>
      </c>
      <c r="R13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48" spans="1:18" ht="14.65" customHeight="1" x14ac:dyDescent="0.2">
      <c r="A1348" s="2">
        <v>43479</v>
      </c>
      <c r="B1348" s="1" t="s">
        <v>200</v>
      </c>
      <c r="C1348" s="1" t="s">
        <v>64</v>
      </c>
      <c r="F1348" s="1" t="s">
        <v>1245</v>
      </c>
      <c r="G1348" s="1" t="s">
        <v>66</v>
      </c>
      <c r="H1348" s="1" t="s">
        <v>1174</v>
      </c>
      <c r="I1348" s="1" t="s">
        <v>1272</v>
      </c>
      <c r="J1348" s="59">
        <v>70</v>
      </c>
      <c r="K1348" s="85">
        <f t="array" ref="K1348">IFERROR(INDEX(Grille_Tarifs_Modulable!$B$2:$B$204,MATCH(Tableau1[[#This Row],[Designation]]&amp;Tableau1[[#This Row],[CL]],Grille_Tarifs_Modulable!$C$2:$C$204&amp;Grille_Tarifs_Modulable!$F$2:$F$204,0)),0)</f>
        <v>4067700013859</v>
      </c>
      <c r="L13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8" s="1">
        <v>168</v>
      </c>
      <c r="O1348" s="60">
        <f>Tableau1[[#This Row],[Prix_Unit_HT]]*Tableau1[[#This Row],[Qte_commande]]</f>
        <v>2105.4706679999999</v>
      </c>
      <c r="P1348" s="60">
        <f>Tableau1[[#This Row],[Prix_Unit_TTC]]*Tableau1[[#This Row],[Qte_commande]]</f>
        <v>2526.5648015999996</v>
      </c>
      <c r="Q1348" s="1">
        <v>168</v>
      </c>
      <c r="R13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168</v>
      </c>
    </row>
    <row r="1349" spans="1:18" ht="14.65" customHeight="1" x14ac:dyDescent="0.2">
      <c r="A1349" s="2">
        <v>43479</v>
      </c>
      <c r="B1349" s="1" t="s">
        <v>200</v>
      </c>
      <c r="C1349" s="1" t="s">
        <v>64</v>
      </c>
      <c r="F1349" s="1" t="s">
        <v>1245</v>
      </c>
      <c r="G1349" s="1" t="s">
        <v>66</v>
      </c>
      <c r="H1349" s="1" t="s">
        <v>1174</v>
      </c>
      <c r="I1349" s="1" t="s">
        <v>1272</v>
      </c>
      <c r="J1349" s="59">
        <v>70</v>
      </c>
      <c r="K1349" s="85">
        <f t="array" ref="K1349">IFERROR(INDEX(Grille_Tarifs_Modulable!$B$2:$B$204,MATCH(Tableau1[[#This Row],[Designation]]&amp;Tableau1[[#This Row],[CL]],Grille_Tarifs_Modulable!$C$2:$C$204&amp;Grille_Tarifs_Modulable!$F$2:$F$204,0)),0)</f>
        <v>4067700013859</v>
      </c>
      <c r="L13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9" s="1">
        <v>72</v>
      </c>
      <c r="O1349" s="60">
        <f>Tableau1[[#This Row],[Prix_Unit_HT]]*Tableau1[[#This Row],[Qte_commande]]</f>
        <v>902.34457199999986</v>
      </c>
      <c r="P1349" s="60">
        <f>Tableau1[[#This Row],[Prix_Unit_TTC]]*Tableau1[[#This Row],[Qte_commande]]</f>
        <v>1082.8134863999999</v>
      </c>
      <c r="Q1349" s="1">
        <v>72</v>
      </c>
      <c r="R13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1350" spans="1:18" ht="14.65" customHeight="1" x14ac:dyDescent="0.2">
      <c r="A1350" s="2">
        <v>43479</v>
      </c>
      <c r="B1350" s="1" t="s">
        <v>200</v>
      </c>
      <c r="C1350" s="1" t="s">
        <v>64</v>
      </c>
      <c r="F1350" s="1" t="s">
        <v>1245</v>
      </c>
      <c r="G1350" s="1" t="s">
        <v>66</v>
      </c>
      <c r="H1350" s="1" t="s">
        <v>1293</v>
      </c>
      <c r="I1350" s="1" t="s">
        <v>1273</v>
      </c>
      <c r="J1350" s="59">
        <v>20</v>
      </c>
      <c r="K1350" s="85">
        <f t="array" ref="K1350">IFERROR(INDEX(Grille_Tarifs_Modulable!$B$2:$B$204,MATCH(Tableau1[[#This Row],[Designation]]&amp;Tableau1[[#This Row],[CL]],Grille_Tarifs_Modulable!$C$2:$C$204&amp;Grille_Tarifs_Modulable!$F$2:$F$204,0)),0)</f>
        <v>4260310553849</v>
      </c>
      <c r="L13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0" s="1">
        <v>120</v>
      </c>
      <c r="O1350" s="60">
        <f>Tableau1[[#This Row],[Prix_Unit_HT]]*Tableau1[[#This Row],[Qte_commande]]</f>
        <v>97.2</v>
      </c>
      <c r="P1350" s="60">
        <f>Tableau1[[#This Row],[Prix_Unit_TTC]]*Tableau1[[#This Row],[Qte_commande]]</f>
        <v>102.54600000000001</v>
      </c>
      <c r="Q1350" s="1">
        <v>34.29</v>
      </c>
      <c r="R13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51" spans="1:18" ht="14.65" customHeight="1" x14ac:dyDescent="0.2">
      <c r="A1351" s="2">
        <v>43480</v>
      </c>
      <c r="B1351" s="1" t="s">
        <v>83</v>
      </c>
      <c r="C1351" s="1" t="s">
        <v>82</v>
      </c>
      <c r="F1351" s="1" t="s">
        <v>1162</v>
      </c>
      <c r="G1351" s="1" t="s">
        <v>4</v>
      </c>
      <c r="H1351" s="1" t="s">
        <v>1186</v>
      </c>
      <c r="I1351" s="1" t="s">
        <v>1272</v>
      </c>
      <c r="J1351" s="59">
        <v>70</v>
      </c>
      <c r="K1351" s="85">
        <f t="array" ref="K1351">IFERROR(INDEX(Grille_Tarifs_Modulable!$B$2:$B$204,MATCH(Tableau1[[#This Row],[Designation]]&amp;Tableau1[[#This Row],[CL]],Grille_Tarifs_Modulable!$C$2:$C$204&amp;Grille_Tarifs_Modulable!$F$2:$F$204,0)),0)</f>
        <v>3257150101904</v>
      </c>
      <c r="L13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51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51" s="1">
        <v>-12</v>
      </c>
      <c r="O1351" s="60">
        <f>Tableau1[[#This Row],[Prix_Unit_HT]]*Tableau1[[#This Row],[Qte_commande]]</f>
        <v>-222.07779600000003</v>
      </c>
      <c r="P1351" s="60">
        <f>Tableau1[[#This Row],[Prix_Unit_TTC]]*Tableau1[[#This Row],[Qte_commande]]</f>
        <v>-266.4933552</v>
      </c>
      <c r="Q1351" s="1">
        <v>-12</v>
      </c>
      <c r="R13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1352" spans="1:18" ht="14.65" customHeight="1" x14ac:dyDescent="0.2">
      <c r="A1352" s="2">
        <v>43480</v>
      </c>
      <c r="B1352" s="1" t="s">
        <v>83</v>
      </c>
      <c r="C1352" s="1" t="s">
        <v>82</v>
      </c>
      <c r="F1352" s="1" t="s">
        <v>1162</v>
      </c>
      <c r="G1352" s="1" t="s">
        <v>4</v>
      </c>
      <c r="H1352" s="7" t="s">
        <v>1192</v>
      </c>
      <c r="I1352" s="1" t="s">
        <v>1272</v>
      </c>
      <c r="J1352" s="59">
        <v>70</v>
      </c>
      <c r="K1352" s="85">
        <f t="array" ref="K1352">IFERROR(INDEX(Grille_Tarifs_Modulable!$B$2:$B$204,MATCH(Tableau1[[#This Row],[Designation]]&amp;Tableau1[[#This Row],[CL]],Grille_Tarifs_Modulable!$C$2:$C$204&amp;Grille_Tarifs_Modulable!$F$2:$F$204,0)),0)</f>
        <v>3257150100167</v>
      </c>
      <c r="L13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52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52" s="1">
        <v>-12</v>
      </c>
      <c r="O1352" s="60">
        <f>Tableau1[[#This Row],[Prix_Unit_HT]]*Tableau1[[#This Row],[Qte_commande]]</f>
        <v>-359.38372800000002</v>
      </c>
      <c r="P1352" s="60">
        <f>Tableau1[[#This Row],[Prix_Unit_TTC]]*Tableau1[[#This Row],[Qte_commande]]</f>
        <v>-431.26047360000007</v>
      </c>
      <c r="Q1352" s="1">
        <v>-12</v>
      </c>
      <c r="R13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1353" spans="1:18" ht="14.65" customHeight="1" x14ac:dyDescent="0.2">
      <c r="A1353" s="2">
        <v>43480</v>
      </c>
      <c r="B1353" s="1" t="s">
        <v>83</v>
      </c>
      <c r="C1353" s="1" t="s">
        <v>82</v>
      </c>
      <c r="F1353" s="1" t="s">
        <v>1162</v>
      </c>
      <c r="G1353" s="1" t="s">
        <v>4</v>
      </c>
      <c r="H1353" s="1" t="s">
        <v>1187</v>
      </c>
      <c r="I1353" s="1" t="s">
        <v>1272</v>
      </c>
      <c r="J1353" s="59">
        <v>70</v>
      </c>
      <c r="K1353" s="85">
        <f t="array" ref="K1353">IFERROR(INDEX(Grille_Tarifs_Modulable!$B$2:$B$204,MATCH(Tableau1[[#This Row],[Designation]]&amp;Tableau1[[#This Row],[CL]],Grille_Tarifs_Modulable!$C$2:$C$204&amp;Grille_Tarifs_Modulable!$F$2:$F$204,0)),0)</f>
        <v>3257150102017</v>
      </c>
      <c r="L13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5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53" s="1">
        <v>-12</v>
      </c>
      <c r="O1353" s="60">
        <f>Tableau1[[#This Row],[Prix_Unit_HT]]*Tableau1[[#This Row],[Qte_commande]]</f>
        <v>-202.25186400000001</v>
      </c>
      <c r="P1353" s="60">
        <f>Tableau1[[#This Row],[Prix_Unit_TTC]]*Tableau1[[#This Row],[Qte_commande]]</f>
        <v>-242.70223679999998</v>
      </c>
      <c r="Q1353" s="1">
        <v>-12</v>
      </c>
      <c r="R13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-12.000000000000002</v>
      </c>
    </row>
    <row r="1354" spans="1:18" ht="14.65" customHeight="1" x14ac:dyDescent="0.2">
      <c r="A1354" s="2">
        <v>43480</v>
      </c>
      <c r="B1354" s="1" t="s">
        <v>83</v>
      </c>
      <c r="C1354" s="1" t="s">
        <v>82</v>
      </c>
      <c r="F1354" s="1" t="s">
        <v>1162</v>
      </c>
      <c r="G1354" s="1" t="s">
        <v>4</v>
      </c>
      <c r="H1354" s="1" t="s">
        <v>1221</v>
      </c>
      <c r="I1354" s="1" t="s">
        <v>1272</v>
      </c>
      <c r="J1354" s="59">
        <v>50</v>
      </c>
      <c r="K1354" s="85">
        <f t="array" ref="K1354">IFERROR(INDEX(Grille_Tarifs_Modulable!$B$2:$B$204,MATCH(Tableau1[[#This Row],[Designation]]&amp;Tableau1[[#This Row],[CL]],Grille_Tarifs_Modulable!$C$2:$C$204&amp;Grille_Tarifs_Modulable!$F$2:$F$204,0)),0)</f>
        <v>4260270192645</v>
      </c>
      <c r="L13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54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54" s="1">
        <v>-12</v>
      </c>
      <c r="O1354" s="60">
        <f>Tableau1[[#This Row],[Prix_Unit_HT]]*Tableau1[[#This Row],[Qte_commande]]</f>
        <v>-336.63007200000004</v>
      </c>
      <c r="P1354" s="60">
        <f>Tableau1[[#This Row],[Prix_Unit_TTC]]*Tableau1[[#This Row],[Qte_commande]]</f>
        <v>-403.9560864</v>
      </c>
      <c r="Q1354" s="1">
        <v>-8.57</v>
      </c>
      <c r="R13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-8.5714285714285712</v>
      </c>
    </row>
    <row r="1355" spans="1:18" ht="14.65" customHeight="1" x14ac:dyDescent="0.2">
      <c r="A1355" s="2">
        <v>43488</v>
      </c>
      <c r="B1355" s="1" t="s">
        <v>181</v>
      </c>
      <c r="C1355" s="1" t="s">
        <v>61</v>
      </c>
      <c r="F1355" s="1" t="s">
        <v>1245</v>
      </c>
      <c r="G1355" s="1" t="s">
        <v>63</v>
      </c>
      <c r="H1355" s="7" t="s">
        <v>1292</v>
      </c>
      <c r="I1355" s="7" t="s">
        <v>1273</v>
      </c>
      <c r="J1355" s="59">
        <v>20</v>
      </c>
      <c r="K1355" s="85">
        <f t="array" ref="K1355">IFERROR(INDEX(Grille_Tarifs_Modulable!$B$2:$B$204,MATCH(Tableau1[[#This Row],[Designation]]&amp;Tableau1[[#This Row],[CL]],Grille_Tarifs_Modulable!$C$2:$C$204&amp;Grille_Tarifs_Modulable!$F$2:$F$204,0)),0)</f>
        <v>4260310552941</v>
      </c>
      <c r="L13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5" s="1">
        <v>24</v>
      </c>
      <c r="O1355" s="60">
        <f>Tableau1[[#This Row],[Prix_Unit_HT]]*Tableau1[[#This Row],[Qte_commande]]</f>
        <v>19.440000000000001</v>
      </c>
      <c r="P1355" s="60">
        <f>Tableau1[[#This Row],[Prix_Unit_TTC]]*Tableau1[[#This Row],[Qte_commande]]</f>
        <v>20.5092</v>
      </c>
      <c r="Q1355" s="1">
        <v>6.86</v>
      </c>
      <c r="R13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56" spans="1:18" ht="14.65" customHeight="1" x14ac:dyDescent="0.2">
      <c r="A1356" s="2">
        <v>43488</v>
      </c>
      <c r="B1356" s="1" t="s">
        <v>181</v>
      </c>
      <c r="C1356" s="1" t="s">
        <v>61</v>
      </c>
      <c r="F1356" s="1" t="s">
        <v>1245</v>
      </c>
      <c r="G1356" s="1" t="s">
        <v>63</v>
      </c>
      <c r="H1356" s="7" t="s">
        <v>1294</v>
      </c>
      <c r="I1356" s="7" t="s">
        <v>1273</v>
      </c>
      <c r="J1356" s="59">
        <v>20</v>
      </c>
      <c r="K1356" s="85">
        <f t="array" ref="K1356">IFERROR(INDEX(Grille_Tarifs_Modulable!$B$2:$B$204,MATCH(Tableau1[[#This Row],[Designation]]&amp;Tableau1[[#This Row],[CL]],Grille_Tarifs_Modulable!$C$2:$C$204&amp;Grille_Tarifs_Modulable!$F$2:$F$204,0)),0)</f>
        <v>4260310553863</v>
      </c>
      <c r="L13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6" s="1">
        <v>24</v>
      </c>
      <c r="O1356" s="60">
        <f>Tableau1[[#This Row],[Prix_Unit_HT]]*Tableau1[[#This Row],[Qte_commande]]</f>
        <v>19.440000000000001</v>
      </c>
      <c r="P1356" s="60">
        <f>Tableau1[[#This Row],[Prix_Unit_TTC]]*Tableau1[[#This Row],[Qte_commande]]</f>
        <v>20.5092</v>
      </c>
      <c r="Q1356" s="1">
        <v>6.86</v>
      </c>
      <c r="R13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57" spans="1:18" ht="14.65" customHeight="1" x14ac:dyDescent="0.2">
      <c r="A1357" s="2">
        <v>43488</v>
      </c>
      <c r="B1357" s="1" t="s">
        <v>181</v>
      </c>
      <c r="C1357" s="1" t="s">
        <v>61</v>
      </c>
      <c r="F1357" s="1" t="s">
        <v>1245</v>
      </c>
      <c r="G1357" s="1" t="s">
        <v>63</v>
      </c>
      <c r="H1357" s="1" t="s">
        <v>1289</v>
      </c>
      <c r="I1357" s="1" t="s">
        <v>1273</v>
      </c>
      <c r="J1357" s="59">
        <v>20</v>
      </c>
      <c r="K1357" s="85">
        <f t="array" ref="K1357">IFERROR(INDEX(Grille_Tarifs_Modulable!$B$2:$B$204,MATCH(Tableau1[[#This Row],[Designation]]&amp;Tableau1[[#This Row],[CL]],Grille_Tarifs_Modulable!$C$2:$C$204&amp;Grille_Tarifs_Modulable!$F$2:$F$204,0)),0)</f>
        <v>4260310553832</v>
      </c>
      <c r="L13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7" s="1">
        <v>48</v>
      </c>
      <c r="O1357" s="60">
        <f>Tableau1[[#This Row],[Prix_Unit_HT]]*Tableau1[[#This Row],[Qte_commande]]</f>
        <v>38.880000000000003</v>
      </c>
      <c r="P1357" s="60">
        <f>Tableau1[[#This Row],[Prix_Unit_TTC]]*Tableau1[[#This Row],[Qte_commande]]</f>
        <v>41.0184</v>
      </c>
      <c r="Q1357" s="1">
        <v>13.71</v>
      </c>
      <c r="R13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358" spans="1:18" ht="14.65" customHeight="1" x14ac:dyDescent="0.2">
      <c r="A1358" s="2">
        <v>43488</v>
      </c>
      <c r="B1358" s="1" t="s">
        <v>181</v>
      </c>
      <c r="C1358" s="1" t="s">
        <v>61</v>
      </c>
      <c r="F1358" s="1" t="s">
        <v>1245</v>
      </c>
      <c r="G1358" s="1" t="s">
        <v>63</v>
      </c>
      <c r="H1358" s="1" t="s">
        <v>1211</v>
      </c>
      <c r="I1358" s="1" t="s">
        <v>1272</v>
      </c>
      <c r="J1358" s="59">
        <v>70</v>
      </c>
      <c r="K1358" s="85">
        <f t="array" ref="K1358">IFERROR(INDEX(Grille_Tarifs_Modulable!$B$2:$B$204,MATCH(Tableau1[[#This Row],[Designation]]&amp;Tableau1[[#This Row],[CL]],Grille_Tarifs_Modulable!$C$2:$C$204&amp;Grille_Tarifs_Modulable!$F$2:$F$204,0)),0)</f>
        <v>8017450002104</v>
      </c>
      <c r="L13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5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58" s="1">
        <v>12</v>
      </c>
      <c r="O1358" s="60">
        <f>Tableau1[[#This Row],[Prix_Unit_HT]]*Tableau1[[#This Row],[Qte_commande]]</f>
        <v>171.19779599999998</v>
      </c>
      <c r="P1358" s="60">
        <f>Tableau1[[#This Row],[Prix_Unit_TTC]]*Tableau1[[#This Row],[Qte_commande]]</f>
        <v>205.43735520000001</v>
      </c>
      <c r="Q1358" s="1">
        <v>12</v>
      </c>
      <c r="R13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59" spans="1:18" ht="14.65" customHeight="1" x14ac:dyDescent="0.2">
      <c r="A1359" s="2">
        <v>43488</v>
      </c>
      <c r="B1359" s="1" t="s">
        <v>181</v>
      </c>
      <c r="C1359" s="1" t="s">
        <v>61</v>
      </c>
      <c r="F1359" s="1" t="s">
        <v>1245</v>
      </c>
      <c r="G1359" s="1" t="s">
        <v>63</v>
      </c>
      <c r="H1359" s="1" t="s">
        <v>1293</v>
      </c>
      <c r="I1359" s="1" t="s">
        <v>1273</v>
      </c>
      <c r="J1359" s="59">
        <v>20</v>
      </c>
      <c r="K1359" s="85">
        <f t="array" ref="K1359">IFERROR(INDEX(Grille_Tarifs_Modulable!$B$2:$B$204,MATCH(Tableau1[[#This Row],[Designation]]&amp;Tableau1[[#This Row],[CL]],Grille_Tarifs_Modulable!$C$2:$C$204&amp;Grille_Tarifs_Modulable!$F$2:$F$204,0)),0)</f>
        <v>4260310553849</v>
      </c>
      <c r="L13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9" s="1">
        <v>144</v>
      </c>
      <c r="O1359" s="60">
        <f>Tableau1[[#This Row],[Prix_Unit_HT]]*Tableau1[[#This Row],[Qte_commande]]</f>
        <v>116.64000000000001</v>
      </c>
      <c r="P1359" s="60">
        <f>Tableau1[[#This Row],[Prix_Unit_TTC]]*Tableau1[[#This Row],[Qte_commande]]</f>
        <v>123.0552</v>
      </c>
      <c r="Q1359" s="1">
        <v>41.14</v>
      </c>
      <c r="R13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360" spans="1:18" ht="14.65" customHeight="1" x14ac:dyDescent="0.2">
      <c r="A1360" s="2">
        <v>43488</v>
      </c>
      <c r="B1360" s="1" t="s">
        <v>181</v>
      </c>
      <c r="C1360" s="1" t="s">
        <v>61</v>
      </c>
      <c r="F1360" s="1" t="s">
        <v>1245</v>
      </c>
      <c r="G1360" s="1" t="s">
        <v>63</v>
      </c>
      <c r="H1360" s="1" t="s">
        <v>1288</v>
      </c>
      <c r="I1360" s="1" t="s">
        <v>1273</v>
      </c>
      <c r="J1360" s="59">
        <v>20</v>
      </c>
      <c r="K1360" s="85">
        <f t="array" ref="K1360">IFERROR(INDEX(Grille_Tarifs_Modulable!$B$2:$B$204,MATCH(Tableau1[[#This Row],[Designation]]&amp;Tableau1[[#This Row],[CL]],Grille_Tarifs_Modulable!$C$2:$C$204&amp;Grille_Tarifs_Modulable!$F$2:$F$204,0)),0)</f>
        <v>4260310553818</v>
      </c>
      <c r="L13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6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60" s="1">
        <v>192</v>
      </c>
      <c r="O1360" s="60">
        <f>Tableau1[[#This Row],[Prix_Unit_HT]]*Tableau1[[#This Row],[Qte_commande]]</f>
        <v>155.52000000000001</v>
      </c>
      <c r="P1360" s="60">
        <f>Tableau1[[#This Row],[Prix_Unit_TTC]]*Tableau1[[#This Row],[Qte_commande]]</f>
        <v>164.0736</v>
      </c>
      <c r="Q1360" s="1">
        <v>54.86</v>
      </c>
      <c r="R13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361" spans="1:18" ht="14.65" customHeight="1" x14ac:dyDescent="0.2">
      <c r="A1361" s="2">
        <v>43490</v>
      </c>
      <c r="B1361" s="1" t="s">
        <v>228</v>
      </c>
      <c r="C1361" s="1" t="s">
        <v>225</v>
      </c>
      <c r="F1361" s="1" t="s">
        <v>1245</v>
      </c>
      <c r="G1361" s="1" t="s">
        <v>227</v>
      </c>
      <c r="H1361" s="1" t="s">
        <v>1174</v>
      </c>
      <c r="I1361" s="1" t="s">
        <v>1272</v>
      </c>
      <c r="J1361" s="59">
        <v>70</v>
      </c>
      <c r="K1361" s="85">
        <f t="array" ref="K1361">IFERROR(INDEX(Grille_Tarifs_Modulable!$B$2:$B$204,MATCH(Tableau1[[#This Row],[Designation]]&amp;Tableau1[[#This Row],[CL]],Grille_Tarifs_Modulable!$C$2:$C$204&amp;Grille_Tarifs_Modulable!$F$2:$F$204,0)),0)</f>
        <v>4067700013859</v>
      </c>
      <c r="L13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61" s="1">
        <v>150</v>
      </c>
      <c r="O1361" s="60">
        <f>Tableau1[[#This Row],[Prix_Unit_HT]]*Tableau1[[#This Row],[Qte_commande]]</f>
        <v>1879.8845249999997</v>
      </c>
      <c r="P1361" s="60">
        <f>Tableau1[[#This Row],[Prix_Unit_TTC]]*Tableau1[[#This Row],[Qte_commande]]</f>
        <v>2255.8614299999999</v>
      </c>
      <c r="Q1361" s="1">
        <v>150</v>
      </c>
      <c r="R13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362" spans="1:18" ht="14.65" customHeight="1" x14ac:dyDescent="0.2">
      <c r="A1362" s="2">
        <v>43490</v>
      </c>
      <c r="B1362" s="1" t="s">
        <v>84</v>
      </c>
      <c r="C1362" s="1" t="s">
        <v>82</v>
      </c>
      <c r="F1362" s="1" t="s">
        <v>1162</v>
      </c>
      <c r="G1362" s="1" t="s">
        <v>4</v>
      </c>
      <c r="H1362" s="1" t="s">
        <v>1186</v>
      </c>
      <c r="I1362" s="1" t="s">
        <v>1272</v>
      </c>
      <c r="J1362" s="59">
        <v>70</v>
      </c>
      <c r="K1362" s="85">
        <f t="array" ref="K1362">IFERROR(INDEX(Grille_Tarifs_Modulable!$B$2:$B$204,MATCH(Tableau1[[#This Row],[Designation]]&amp;Tableau1[[#This Row],[CL]],Grille_Tarifs_Modulable!$C$2:$C$204&amp;Grille_Tarifs_Modulable!$F$2:$F$204,0)),0)</f>
        <v>3257150101904</v>
      </c>
      <c r="L13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2" s="1">
        <v>6</v>
      </c>
      <c r="O1362" s="60">
        <f>Tableau1[[#This Row],[Prix_Unit_HT]]*Tableau1[[#This Row],[Qte_commande]]</f>
        <v>111.03889800000002</v>
      </c>
      <c r="P1362" s="60">
        <f>Tableau1[[#This Row],[Prix_Unit_TTC]]*Tableau1[[#This Row],[Qte_commande]]</f>
        <v>133.2466776</v>
      </c>
      <c r="Q1362" s="1">
        <v>6</v>
      </c>
      <c r="R13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63" spans="1:18" ht="14.65" customHeight="1" x14ac:dyDescent="0.2">
      <c r="A1363" s="2">
        <v>43490</v>
      </c>
      <c r="B1363" s="1" t="s">
        <v>84</v>
      </c>
      <c r="C1363" s="1" t="s">
        <v>82</v>
      </c>
      <c r="F1363" s="1" t="s">
        <v>1162</v>
      </c>
      <c r="G1363" s="1" t="s">
        <v>4</v>
      </c>
      <c r="H1363" s="1" t="s">
        <v>1186</v>
      </c>
      <c r="I1363" s="1" t="s">
        <v>1272</v>
      </c>
      <c r="J1363" s="59">
        <v>70</v>
      </c>
      <c r="K1363" s="85">
        <f t="array" ref="K1363">IFERROR(INDEX(Grille_Tarifs_Modulable!$B$2:$B$204,MATCH(Tableau1[[#This Row],[Designation]]&amp;Tableau1[[#This Row],[CL]],Grille_Tarifs_Modulable!$C$2:$C$204&amp;Grille_Tarifs_Modulable!$F$2:$F$204,0)),0)</f>
        <v>3257150101904</v>
      </c>
      <c r="L13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3" s="1">
        <v>6</v>
      </c>
      <c r="O1363" s="60">
        <f>Tableau1[[#This Row],[Prix_Unit_HT]]*Tableau1[[#This Row],[Qte_commande]]</f>
        <v>111.03889800000002</v>
      </c>
      <c r="P1363" s="60">
        <f>Tableau1[[#This Row],[Prix_Unit_TTC]]*Tableau1[[#This Row],[Qte_commande]]</f>
        <v>133.2466776</v>
      </c>
      <c r="Q1363" s="1">
        <v>6</v>
      </c>
      <c r="R13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64" spans="1:18" ht="14.65" customHeight="1" x14ac:dyDescent="0.2">
      <c r="A1364" s="2">
        <v>43490</v>
      </c>
      <c r="B1364" s="1" t="s">
        <v>84</v>
      </c>
      <c r="C1364" s="1" t="s">
        <v>82</v>
      </c>
      <c r="F1364" s="1" t="s">
        <v>1162</v>
      </c>
      <c r="G1364" s="1" t="s">
        <v>4</v>
      </c>
      <c r="H1364" s="7" t="s">
        <v>1192</v>
      </c>
      <c r="I1364" s="1" t="s">
        <v>1272</v>
      </c>
      <c r="J1364" s="59">
        <v>70</v>
      </c>
      <c r="K1364" s="85">
        <f t="array" ref="K1364">IFERROR(INDEX(Grille_Tarifs_Modulable!$B$2:$B$204,MATCH(Tableau1[[#This Row],[Designation]]&amp;Tableau1[[#This Row],[CL]],Grille_Tarifs_Modulable!$C$2:$C$204&amp;Grille_Tarifs_Modulable!$F$2:$F$204,0)),0)</f>
        <v>3257150100167</v>
      </c>
      <c r="L13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64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64" s="1">
        <v>12</v>
      </c>
      <c r="O1364" s="60">
        <f>Tableau1[[#This Row],[Prix_Unit_HT]]*Tableau1[[#This Row],[Qte_commande]]</f>
        <v>359.38372800000002</v>
      </c>
      <c r="P1364" s="60">
        <f>Tableau1[[#This Row],[Prix_Unit_TTC]]*Tableau1[[#This Row],[Qte_commande]]</f>
        <v>431.26047360000007</v>
      </c>
      <c r="Q1364" s="1">
        <v>12</v>
      </c>
      <c r="R13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65" spans="1:18" ht="14.65" customHeight="1" x14ac:dyDescent="0.2">
      <c r="A1365" s="2">
        <v>43490</v>
      </c>
      <c r="B1365" s="1" t="s">
        <v>84</v>
      </c>
      <c r="C1365" s="1" t="s">
        <v>82</v>
      </c>
      <c r="F1365" s="1" t="s">
        <v>1162</v>
      </c>
      <c r="G1365" s="1" t="s">
        <v>4</v>
      </c>
      <c r="H1365" s="1" t="s">
        <v>1187</v>
      </c>
      <c r="I1365" s="1" t="s">
        <v>1272</v>
      </c>
      <c r="J1365" s="59">
        <v>70</v>
      </c>
      <c r="K1365" s="85">
        <f t="array" ref="K1365">IFERROR(INDEX(Grille_Tarifs_Modulable!$B$2:$B$204,MATCH(Tableau1[[#This Row],[Designation]]&amp;Tableau1[[#This Row],[CL]],Grille_Tarifs_Modulable!$C$2:$C$204&amp;Grille_Tarifs_Modulable!$F$2:$F$204,0)),0)</f>
        <v>3257150102017</v>
      </c>
      <c r="L13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65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65" s="1">
        <v>12</v>
      </c>
      <c r="O1365" s="60">
        <f>Tableau1[[#This Row],[Prix_Unit_HT]]*Tableau1[[#This Row],[Qte_commande]]</f>
        <v>202.25186400000001</v>
      </c>
      <c r="P1365" s="60">
        <f>Tableau1[[#This Row],[Prix_Unit_TTC]]*Tableau1[[#This Row],[Qte_commande]]</f>
        <v>242.70223679999998</v>
      </c>
      <c r="Q1365" s="1">
        <v>12</v>
      </c>
      <c r="R13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66" spans="1:18" ht="14.65" customHeight="1" x14ac:dyDescent="0.2">
      <c r="A1366" s="2">
        <v>43490</v>
      </c>
      <c r="B1366" s="1" t="s">
        <v>84</v>
      </c>
      <c r="C1366" s="1" t="s">
        <v>82</v>
      </c>
      <c r="F1366" s="1" t="s">
        <v>1162</v>
      </c>
      <c r="G1366" s="1" t="s">
        <v>4</v>
      </c>
      <c r="H1366" s="1" t="s">
        <v>1221</v>
      </c>
      <c r="I1366" s="1" t="s">
        <v>1272</v>
      </c>
      <c r="J1366" s="59">
        <v>50</v>
      </c>
      <c r="K1366" s="85">
        <f t="array" ref="K1366">IFERROR(INDEX(Grille_Tarifs_Modulable!$B$2:$B$204,MATCH(Tableau1[[#This Row],[Designation]]&amp;Tableau1[[#This Row],[CL]],Grille_Tarifs_Modulable!$C$2:$C$204&amp;Grille_Tarifs_Modulable!$F$2:$F$204,0)),0)</f>
        <v>4260270192645</v>
      </c>
      <c r="L13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6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66" s="1">
        <v>12</v>
      </c>
      <c r="O1366" s="60">
        <f>Tableau1[[#This Row],[Prix_Unit_HT]]*Tableau1[[#This Row],[Qte_commande]]</f>
        <v>336.63007200000004</v>
      </c>
      <c r="P1366" s="60">
        <f>Tableau1[[#This Row],[Prix_Unit_TTC]]*Tableau1[[#This Row],[Qte_commande]]</f>
        <v>403.9560864</v>
      </c>
      <c r="Q1366" s="1">
        <v>8.57</v>
      </c>
      <c r="R13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367" spans="1:18" ht="14.65" customHeight="1" x14ac:dyDescent="0.2">
      <c r="A1367" s="2">
        <v>43493</v>
      </c>
      <c r="B1367" s="1" t="s">
        <v>257</v>
      </c>
      <c r="C1367" s="1" t="s">
        <v>162</v>
      </c>
      <c r="F1367" s="1" t="s">
        <v>1245</v>
      </c>
      <c r="G1367" s="1" t="s">
        <v>164</v>
      </c>
      <c r="H1367" s="1" t="s">
        <v>1174</v>
      </c>
      <c r="I1367" s="1" t="s">
        <v>1272</v>
      </c>
      <c r="J1367" s="59">
        <v>175</v>
      </c>
      <c r="K1367" s="85">
        <f t="array" ref="K1367">IFERROR(INDEX(Grille_Tarifs_Modulable!$B$2:$B$204,MATCH(Tableau1[[#This Row],[Designation]]&amp;Tableau1[[#This Row],[CL]],Grille_Tarifs_Modulable!$C$2:$C$204&amp;Grille_Tarifs_Modulable!$F$2:$F$204,0)),0)</f>
        <v>4067700013835</v>
      </c>
      <c r="L13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6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67" s="1">
        <v>96</v>
      </c>
      <c r="O1367" s="60">
        <f>Tableau1[[#This Row],[Prix_Unit_HT]]*Tableau1[[#This Row],[Qte_commande]]</f>
        <v>2775.9752400000002</v>
      </c>
      <c r="P1367" s="60">
        <f>Tableau1[[#This Row],[Prix_Unit_TTC]]*Tableau1[[#This Row],[Qte_commande]]</f>
        <v>3331.1702880000003</v>
      </c>
      <c r="Q1367" s="1">
        <v>240</v>
      </c>
      <c r="R13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68" spans="1:18" ht="14.65" customHeight="1" x14ac:dyDescent="0.2">
      <c r="A1368" s="2">
        <v>43494</v>
      </c>
      <c r="B1368" s="1" t="s">
        <v>101</v>
      </c>
      <c r="C1368" s="1" t="s">
        <v>45</v>
      </c>
      <c r="F1368" s="1" t="s">
        <v>1245</v>
      </c>
      <c r="G1368" s="1" t="s">
        <v>47</v>
      </c>
      <c r="H1368" s="7" t="s">
        <v>1287</v>
      </c>
      <c r="I1368" s="7" t="s">
        <v>1272</v>
      </c>
      <c r="J1368" s="59">
        <v>70</v>
      </c>
      <c r="K1368" s="85">
        <f t="array" ref="K1368">IFERROR(INDEX(Grille_Tarifs_Modulable!$B$2:$B$204,MATCH(Tableau1[[#This Row],[Designation]]&amp;Tableau1[[#This Row],[CL]],Grille_Tarifs_Modulable!$C$2:$C$204&amp;Grille_Tarifs_Modulable!$F$2:$F$204,0)),0)</f>
        <v>3257150107012</v>
      </c>
      <c r="L13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6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68" s="1">
        <v>12</v>
      </c>
      <c r="O1368" s="60">
        <f>Tableau1[[#This Row],[Prix_Unit_HT]]*Tableau1[[#This Row],[Qte_commande]]</f>
        <v>357.94372799999996</v>
      </c>
      <c r="P1368" s="60">
        <f>Tableau1[[#This Row],[Prix_Unit_TTC]]*Tableau1[[#This Row],[Qte_commande]]</f>
        <v>429.5324736</v>
      </c>
      <c r="Q1368" s="1">
        <v>12</v>
      </c>
      <c r="R13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69" spans="1:18" ht="14.65" customHeight="1" x14ac:dyDescent="0.2">
      <c r="A1369" s="2">
        <v>43494</v>
      </c>
      <c r="B1369" s="1" t="s">
        <v>101</v>
      </c>
      <c r="C1369" s="1" t="s">
        <v>45</v>
      </c>
      <c r="F1369" s="1" t="s">
        <v>1245</v>
      </c>
      <c r="G1369" s="1" t="s">
        <v>47</v>
      </c>
      <c r="H1369" s="1" t="s">
        <v>1186</v>
      </c>
      <c r="I1369" s="1" t="s">
        <v>1272</v>
      </c>
      <c r="J1369" s="59">
        <v>70</v>
      </c>
      <c r="K1369" s="85">
        <f t="array" ref="K1369">IFERROR(INDEX(Grille_Tarifs_Modulable!$B$2:$B$204,MATCH(Tableau1[[#This Row],[Designation]]&amp;Tableau1[[#This Row],[CL]],Grille_Tarifs_Modulable!$C$2:$C$204&amp;Grille_Tarifs_Modulable!$F$2:$F$204,0)),0)</f>
        <v>3257150101904</v>
      </c>
      <c r="L13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69" s="1">
        <v>12</v>
      </c>
      <c r="O1369" s="60">
        <f>Tableau1[[#This Row],[Prix_Unit_HT]]*Tableau1[[#This Row],[Qte_commande]]</f>
        <v>196.15779599999999</v>
      </c>
      <c r="P1369" s="60">
        <f>Tableau1[[#This Row],[Prix_Unit_TTC]]*Tableau1[[#This Row],[Qte_commande]]</f>
        <v>235.38935520000001</v>
      </c>
      <c r="Q1369" s="1">
        <v>12</v>
      </c>
      <c r="R13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0" spans="1:18" ht="14.65" customHeight="1" x14ac:dyDescent="0.2">
      <c r="A1370" s="2">
        <v>43494</v>
      </c>
      <c r="B1370" s="1" t="s">
        <v>101</v>
      </c>
      <c r="C1370" s="1" t="s">
        <v>45</v>
      </c>
      <c r="F1370" s="1" t="s">
        <v>1245</v>
      </c>
      <c r="G1370" s="1" t="s">
        <v>47</v>
      </c>
      <c r="H1370" s="1" t="s">
        <v>1187</v>
      </c>
      <c r="I1370" s="1" t="s">
        <v>1272</v>
      </c>
      <c r="J1370" s="59">
        <v>70</v>
      </c>
      <c r="K1370" s="85">
        <f t="array" ref="K1370">IFERROR(INDEX(Grille_Tarifs_Modulable!$B$2:$B$204,MATCH(Tableau1[[#This Row],[Designation]]&amp;Tableau1[[#This Row],[CL]],Grille_Tarifs_Modulable!$C$2:$C$204&amp;Grille_Tarifs_Modulable!$F$2:$F$204,0)),0)</f>
        <v>3257150102017</v>
      </c>
      <c r="L13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7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70" s="1">
        <v>12</v>
      </c>
      <c r="O1370" s="60">
        <f>Tableau1[[#This Row],[Prix_Unit_HT]]*Tableau1[[#This Row],[Qte_commande]]</f>
        <v>176.331864</v>
      </c>
      <c r="P1370" s="60">
        <f>Tableau1[[#This Row],[Prix_Unit_TTC]]*Tableau1[[#This Row],[Qte_commande]]</f>
        <v>211.5982368</v>
      </c>
      <c r="Q1370" s="1">
        <v>12</v>
      </c>
      <c r="R13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1" spans="1:18" ht="14.65" customHeight="1" x14ac:dyDescent="0.2">
      <c r="A1371" s="2">
        <v>43494</v>
      </c>
      <c r="B1371" s="1" t="s">
        <v>101</v>
      </c>
      <c r="C1371" s="1" t="s">
        <v>45</v>
      </c>
      <c r="F1371" s="1" t="s">
        <v>1245</v>
      </c>
      <c r="G1371" s="1" t="s">
        <v>47</v>
      </c>
      <c r="H1371" s="1" t="s">
        <v>1221</v>
      </c>
      <c r="I1371" s="1" t="s">
        <v>1272</v>
      </c>
      <c r="J1371" s="59">
        <v>50</v>
      </c>
      <c r="K1371" s="85">
        <f t="array" ref="K1371">IFERROR(INDEX(Grille_Tarifs_Modulable!$B$2:$B$204,MATCH(Tableau1[[#This Row],[Designation]]&amp;Tableau1[[#This Row],[CL]],Grille_Tarifs_Modulable!$C$2:$C$204&amp;Grille_Tarifs_Modulable!$F$2:$F$204,0)),0)</f>
        <v>4260270192645</v>
      </c>
      <c r="L13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1" s="1">
        <v>6</v>
      </c>
      <c r="O1371" s="60">
        <f>Tableau1[[#This Row],[Prix_Unit_HT]]*Tableau1[[#This Row],[Qte_commande]]</f>
        <v>151.155036</v>
      </c>
      <c r="P1371" s="60">
        <f>Tableau1[[#This Row],[Prix_Unit_TTC]]*Tableau1[[#This Row],[Qte_commande]]</f>
        <v>181.38604320000002</v>
      </c>
      <c r="Q1371" s="1">
        <v>4.29</v>
      </c>
      <c r="R13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372" spans="1:18" ht="14.65" customHeight="1" x14ac:dyDescent="0.2">
      <c r="A1372" s="2">
        <v>43494</v>
      </c>
      <c r="B1372" s="1" t="s">
        <v>101</v>
      </c>
      <c r="C1372" s="1" t="s">
        <v>45</v>
      </c>
      <c r="F1372" s="1" t="s">
        <v>1245</v>
      </c>
      <c r="G1372" s="1" t="s">
        <v>47</v>
      </c>
      <c r="H1372" s="1" t="s">
        <v>1221</v>
      </c>
      <c r="I1372" s="1" t="s">
        <v>1272</v>
      </c>
      <c r="J1372" s="59">
        <v>50</v>
      </c>
      <c r="K1372" s="85">
        <f t="array" ref="K1372">IFERROR(INDEX(Grille_Tarifs_Modulable!$B$2:$B$204,MATCH(Tableau1[[#This Row],[Designation]]&amp;Tableau1[[#This Row],[CL]],Grille_Tarifs_Modulable!$C$2:$C$204&amp;Grille_Tarifs_Modulable!$F$2:$F$204,0)),0)</f>
        <v>4260270192645</v>
      </c>
      <c r="L13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2" s="1">
        <v>18</v>
      </c>
      <c r="O1372" s="60">
        <f>Tableau1[[#This Row],[Prix_Unit_HT]]*Tableau1[[#This Row],[Qte_commande]]</f>
        <v>453.46510800000004</v>
      </c>
      <c r="P1372" s="60">
        <f>Tableau1[[#This Row],[Prix_Unit_TTC]]*Tableau1[[#This Row],[Qte_commande]]</f>
        <v>544.15812960000005</v>
      </c>
      <c r="Q1372" s="1">
        <v>12.86</v>
      </c>
      <c r="R13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373" spans="1:18" ht="14.65" customHeight="1" x14ac:dyDescent="0.2">
      <c r="A1373" s="2">
        <v>43497</v>
      </c>
      <c r="B1373" s="1" t="s">
        <v>232</v>
      </c>
      <c r="C1373" s="1" t="s">
        <v>225</v>
      </c>
      <c r="F1373" s="1" t="s">
        <v>1245</v>
      </c>
      <c r="G1373" s="1" t="s">
        <v>227</v>
      </c>
      <c r="H1373" s="1" t="s">
        <v>1174</v>
      </c>
      <c r="I1373" s="1" t="s">
        <v>1272</v>
      </c>
      <c r="J1373" s="59">
        <v>70</v>
      </c>
      <c r="K1373" s="85">
        <f t="array" ref="K1373">IFERROR(INDEX(Grille_Tarifs_Modulable!$B$2:$B$204,MATCH(Tableau1[[#This Row],[Designation]]&amp;Tableau1[[#This Row],[CL]],Grille_Tarifs_Modulable!$C$2:$C$204&amp;Grille_Tarifs_Modulable!$F$2:$F$204,0)),0)</f>
        <v>4067700013859</v>
      </c>
      <c r="L13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3" s="1">
        <v>120</v>
      </c>
      <c r="O1373" s="60">
        <f>Tableau1[[#This Row],[Prix_Unit_HT]]*Tableau1[[#This Row],[Qte_commande]]</f>
        <v>1503.9076199999997</v>
      </c>
      <c r="P1373" s="60">
        <f>Tableau1[[#This Row],[Prix_Unit_TTC]]*Tableau1[[#This Row],[Qte_commande]]</f>
        <v>1804.6891439999997</v>
      </c>
      <c r="Q1373" s="1">
        <v>120</v>
      </c>
      <c r="R13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374" spans="1:18" ht="14.65" customHeight="1" x14ac:dyDescent="0.2">
      <c r="A1374" s="2">
        <v>43500</v>
      </c>
      <c r="B1374" s="1" t="s">
        <v>65</v>
      </c>
      <c r="C1374" s="1" t="s">
        <v>64</v>
      </c>
      <c r="F1374" s="1" t="s">
        <v>1245</v>
      </c>
      <c r="G1374" s="1" t="s">
        <v>66</v>
      </c>
      <c r="H1374" s="1" t="s">
        <v>1289</v>
      </c>
      <c r="I1374" s="1" t="s">
        <v>1273</v>
      </c>
      <c r="J1374" s="59">
        <v>20</v>
      </c>
      <c r="K1374" s="85">
        <f t="array" ref="K1374">IFERROR(INDEX(Grille_Tarifs_Modulable!$B$2:$B$204,MATCH(Tableau1[[#This Row],[Designation]]&amp;Tableau1[[#This Row],[CL]],Grille_Tarifs_Modulable!$C$2:$C$204&amp;Grille_Tarifs_Modulable!$F$2:$F$204,0)),0)</f>
        <v>4260310553832</v>
      </c>
      <c r="L13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7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74" s="1">
        <v>48</v>
      </c>
      <c r="O1374" s="60">
        <f>Tableau1[[#This Row],[Prix_Unit_HT]]*Tableau1[[#This Row],[Qte_commande]]</f>
        <v>38.880000000000003</v>
      </c>
      <c r="P1374" s="60">
        <f>Tableau1[[#This Row],[Prix_Unit_TTC]]*Tableau1[[#This Row],[Qte_commande]]</f>
        <v>41.0184</v>
      </c>
      <c r="Q1374" s="1">
        <v>13.71</v>
      </c>
      <c r="R13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375" spans="1:18" ht="14.65" customHeight="1" x14ac:dyDescent="0.2">
      <c r="A1375" s="2">
        <v>43500</v>
      </c>
      <c r="B1375" s="1" t="s">
        <v>65</v>
      </c>
      <c r="C1375" s="1" t="s">
        <v>64</v>
      </c>
      <c r="F1375" s="1" t="s">
        <v>1245</v>
      </c>
      <c r="G1375" s="1" t="s">
        <v>66</v>
      </c>
      <c r="H1375" s="1" t="s">
        <v>1174</v>
      </c>
      <c r="I1375" s="1" t="s">
        <v>1272</v>
      </c>
      <c r="J1375" s="59">
        <v>70</v>
      </c>
      <c r="K1375" s="85">
        <f t="array" ref="K1375">IFERROR(INDEX(Grille_Tarifs_Modulable!$B$2:$B$204,MATCH(Tableau1[[#This Row],[Designation]]&amp;Tableau1[[#This Row],[CL]],Grille_Tarifs_Modulable!$C$2:$C$204&amp;Grille_Tarifs_Modulable!$F$2:$F$204,0)),0)</f>
        <v>4067700013859</v>
      </c>
      <c r="L13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5" s="1">
        <v>6</v>
      </c>
      <c r="O1375" s="60">
        <f>Tableau1[[#This Row],[Prix_Unit_HT]]*Tableau1[[#This Row],[Qte_commande]]</f>
        <v>75.195380999999998</v>
      </c>
      <c r="P1375" s="60">
        <f>Tableau1[[#This Row],[Prix_Unit_TTC]]*Tableau1[[#This Row],[Qte_commande]]</f>
        <v>90.234457199999994</v>
      </c>
      <c r="Q1375" s="1">
        <v>6</v>
      </c>
      <c r="R13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76" spans="1:18" ht="14.65" customHeight="1" x14ac:dyDescent="0.2">
      <c r="A1376" s="2">
        <v>43500</v>
      </c>
      <c r="B1376" s="1" t="s">
        <v>65</v>
      </c>
      <c r="C1376" s="1" t="s">
        <v>64</v>
      </c>
      <c r="F1376" s="1" t="s">
        <v>1245</v>
      </c>
      <c r="G1376" s="1" t="s">
        <v>66</v>
      </c>
      <c r="H1376" s="1" t="s">
        <v>1174</v>
      </c>
      <c r="I1376" s="1" t="s">
        <v>1272</v>
      </c>
      <c r="J1376" s="59">
        <v>70</v>
      </c>
      <c r="K1376" s="85">
        <f t="array" ref="K1376">IFERROR(INDEX(Grille_Tarifs_Modulable!$B$2:$B$204,MATCH(Tableau1[[#This Row],[Designation]]&amp;Tableau1[[#This Row],[CL]],Grille_Tarifs_Modulable!$C$2:$C$204&amp;Grille_Tarifs_Modulable!$F$2:$F$204,0)),0)</f>
        <v>4067700013859</v>
      </c>
      <c r="L13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6" s="1">
        <v>234</v>
      </c>
      <c r="O1376" s="60">
        <f>Tableau1[[#This Row],[Prix_Unit_HT]]*Tableau1[[#This Row],[Qte_commande]]</f>
        <v>2932.6198589999995</v>
      </c>
      <c r="P1376" s="60">
        <f>Tableau1[[#This Row],[Prix_Unit_TTC]]*Tableau1[[#This Row],[Qte_commande]]</f>
        <v>3519.1438307999997</v>
      </c>
      <c r="Q1376" s="1">
        <v>234</v>
      </c>
      <c r="R13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234.00000000000003</v>
      </c>
    </row>
    <row r="1377" spans="1:18" ht="14.65" customHeight="1" x14ac:dyDescent="0.2">
      <c r="A1377" s="2">
        <v>43500</v>
      </c>
      <c r="B1377" s="1" t="s">
        <v>65</v>
      </c>
      <c r="C1377" s="1" t="s">
        <v>64</v>
      </c>
      <c r="F1377" s="1" t="s">
        <v>1245</v>
      </c>
      <c r="G1377" s="1" t="s">
        <v>66</v>
      </c>
      <c r="H1377" s="1" t="s">
        <v>1215</v>
      </c>
      <c r="I1377" s="1" t="s">
        <v>1272</v>
      </c>
      <c r="J1377" s="59">
        <v>70</v>
      </c>
      <c r="K1377" s="85">
        <f t="array" ref="K1377">IFERROR(INDEX(Grille_Tarifs_Modulable!$B$2:$B$204,MATCH(Tableau1[[#This Row],[Designation]]&amp;Tableau1[[#This Row],[CL]],Grille_Tarifs_Modulable!$C$2:$C$204&amp;Grille_Tarifs_Modulable!$F$2:$F$204,0)),0)</f>
        <v>8500000917008</v>
      </c>
      <c r="L13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377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377" s="1">
        <v>12</v>
      </c>
      <c r="O1377" s="60">
        <f>Tableau1[[#This Row],[Prix_Unit_HT]]*Tableau1[[#This Row],[Qte_commande]]</f>
        <v>132.33854160000001</v>
      </c>
      <c r="P1377" s="60">
        <f>Tableau1[[#This Row],[Prix_Unit_TTC]]*Tableau1[[#This Row],[Qte_commande]]</f>
        <v>158.80624992000003</v>
      </c>
      <c r="Q1377" s="1">
        <v>12</v>
      </c>
      <c r="R13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8" spans="1:18" ht="14.65" customHeight="1" x14ac:dyDescent="0.2">
      <c r="A1378" s="2">
        <v>43501</v>
      </c>
      <c r="B1378" s="1" t="s">
        <v>160</v>
      </c>
      <c r="C1378" s="1" t="s">
        <v>157</v>
      </c>
      <c r="F1378" s="1" t="s">
        <v>1245</v>
      </c>
      <c r="G1378" s="1" t="s">
        <v>159</v>
      </c>
      <c r="H1378" s="1" t="s">
        <v>1242</v>
      </c>
      <c r="I1378" s="7" t="s">
        <v>1272</v>
      </c>
      <c r="J1378" s="59">
        <v>70</v>
      </c>
      <c r="K1378" s="85">
        <f t="array" ref="K1378">IFERROR(INDEX(Grille_Tarifs_Modulable!$B$2:$B$204,MATCH(Tableau1[[#This Row],[Designation]]&amp;Tableau1[[#This Row],[CL]],Grille_Tarifs_Modulable!$C$2:$C$204&amp;Grille_Tarifs_Modulable!$F$2:$F$204,0)),0)</f>
        <v>4055800060200</v>
      </c>
      <c r="L13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378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378" s="1">
        <v>12</v>
      </c>
      <c r="O1378" s="60">
        <f>Tableau1[[#This Row],[Prix_Unit_HT]]*Tableau1[[#This Row],[Qte_commande]]</f>
        <v>208.90372800000003</v>
      </c>
      <c r="P1378" s="60">
        <f>Tableau1[[#This Row],[Prix_Unit_TTC]]*Tableau1[[#This Row],[Qte_commande]]</f>
        <v>250.68447360000002</v>
      </c>
      <c r="Q1378" s="1">
        <v>12</v>
      </c>
      <c r="R13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79" spans="1:18" ht="14.65" customHeight="1" x14ac:dyDescent="0.2">
      <c r="A1379" s="2">
        <v>43501</v>
      </c>
      <c r="B1379" s="1" t="s">
        <v>184</v>
      </c>
      <c r="C1379" s="1" t="s">
        <v>64</v>
      </c>
      <c r="F1379" s="1" t="s">
        <v>1245</v>
      </c>
      <c r="G1379" s="1" t="s">
        <v>66</v>
      </c>
      <c r="H1379" s="1" t="s">
        <v>1174</v>
      </c>
      <c r="I1379" s="1" t="s">
        <v>1272</v>
      </c>
      <c r="J1379" s="59">
        <v>70</v>
      </c>
      <c r="K1379" s="85">
        <f t="array" ref="K1379">IFERROR(INDEX(Grille_Tarifs_Modulable!$B$2:$B$204,MATCH(Tableau1[[#This Row],[Designation]]&amp;Tableau1[[#This Row],[CL]],Grille_Tarifs_Modulable!$C$2:$C$204&amp;Grille_Tarifs_Modulable!$F$2:$F$204,0)),0)</f>
        <v>4067700013859</v>
      </c>
      <c r="L13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9" s="1">
        <v>240</v>
      </c>
      <c r="O1379" s="60">
        <f>Tableau1[[#This Row],[Prix_Unit_HT]]*Tableau1[[#This Row],[Qte_commande]]</f>
        <v>3007.8152399999994</v>
      </c>
      <c r="P1379" s="60">
        <f>Tableau1[[#This Row],[Prix_Unit_TTC]]*Tableau1[[#This Row],[Qte_commande]]</f>
        <v>3609.3782879999994</v>
      </c>
      <c r="Q1379" s="1">
        <v>240</v>
      </c>
      <c r="R13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380" spans="1:18" ht="14.65" customHeight="1" x14ac:dyDescent="0.2">
      <c r="A1380" s="2">
        <v>43501</v>
      </c>
      <c r="B1380" s="1" t="s">
        <v>230</v>
      </c>
      <c r="C1380" s="1" t="s">
        <v>229</v>
      </c>
      <c r="F1380" s="1" t="s">
        <v>1245</v>
      </c>
      <c r="G1380" s="1" t="s">
        <v>231</v>
      </c>
      <c r="H1380" s="1" t="s">
        <v>1174</v>
      </c>
      <c r="I1380" s="1" t="s">
        <v>1272</v>
      </c>
      <c r="J1380" s="59">
        <v>70</v>
      </c>
      <c r="K1380" s="85">
        <f t="array" ref="K1380">IFERROR(INDEX(Grille_Tarifs_Modulable!$B$2:$B$204,MATCH(Tableau1[[#This Row],[Designation]]&amp;Tableau1[[#This Row],[CL]],Grille_Tarifs_Modulable!$C$2:$C$204&amp;Grille_Tarifs_Modulable!$F$2:$F$204,0)),0)</f>
        <v>4067700013859</v>
      </c>
      <c r="L13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0" s="1">
        <v>480</v>
      </c>
      <c r="O1380" s="60">
        <f>Tableau1[[#This Row],[Prix_Unit_HT]]*Tableau1[[#This Row],[Qte_commande]]</f>
        <v>6015.6304799999989</v>
      </c>
      <c r="P1380" s="60">
        <f>Tableau1[[#This Row],[Prix_Unit_TTC]]*Tableau1[[#This Row],[Qte_commande]]</f>
        <v>7218.7565759999989</v>
      </c>
      <c r="Q1380" s="1">
        <v>480</v>
      </c>
      <c r="R13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381" spans="1:18" ht="14.65" customHeight="1" x14ac:dyDescent="0.2">
      <c r="A1381" s="2">
        <v>43501</v>
      </c>
      <c r="B1381" s="1" t="s">
        <v>160</v>
      </c>
      <c r="C1381" s="1" t="s">
        <v>157</v>
      </c>
      <c r="F1381" s="1" t="s">
        <v>1245</v>
      </c>
      <c r="G1381" s="1" t="s">
        <v>159</v>
      </c>
      <c r="H1381" s="1" t="s">
        <v>1174</v>
      </c>
      <c r="I1381" s="1" t="s">
        <v>1272</v>
      </c>
      <c r="J1381" s="59">
        <v>100</v>
      </c>
      <c r="K1381" s="85">
        <f t="array" ref="K1381">IFERROR(INDEX(Grille_Tarifs_Modulable!$B$2:$B$204,MATCH(Tableau1[[#This Row],[Designation]]&amp;Tableau1[[#This Row],[CL]],Grille_Tarifs_Modulable!$C$2:$C$204&amp;Grille_Tarifs_Modulable!$F$2:$F$204,0)),0)</f>
        <v>4067700013842</v>
      </c>
      <c r="L13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8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81" s="1">
        <v>306</v>
      </c>
      <c r="O1381" s="60">
        <f>Tableau1[[#This Row],[Prix_Unit_HT]]*Tableau1[[#This Row],[Qte_commande]]</f>
        <v>5232.8463299999994</v>
      </c>
      <c r="P1381" s="60">
        <f>Tableau1[[#This Row],[Prix_Unit_TTC]]*Tableau1[[#This Row],[Qte_commande]]</f>
        <v>6279.4155959999989</v>
      </c>
      <c r="Q1381" s="1">
        <v>437.14</v>
      </c>
      <c r="R13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382" spans="1:18" ht="14.65" customHeight="1" x14ac:dyDescent="0.2">
      <c r="A1382" s="2">
        <v>43501</v>
      </c>
      <c r="B1382" s="1" t="s">
        <v>184</v>
      </c>
      <c r="C1382" s="1" t="s">
        <v>64</v>
      </c>
      <c r="F1382" s="1" t="s">
        <v>1245</v>
      </c>
      <c r="G1382" s="1" t="s">
        <v>66</v>
      </c>
      <c r="H1382" s="1" t="s">
        <v>1293</v>
      </c>
      <c r="I1382" s="1" t="s">
        <v>1273</v>
      </c>
      <c r="J1382" s="59">
        <v>20</v>
      </c>
      <c r="K1382" s="85">
        <f t="array" ref="K1382">IFERROR(INDEX(Grille_Tarifs_Modulable!$B$2:$B$204,MATCH(Tableau1[[#This Row],[Designation]]&amp;Tableau1[[#This Row],[CL]],Grille_Tarifs_Modulable!$C$2:$C$204&amp;Grille_Tarifs_Modulable!$F$2:$F$204,0)),0)</f>
        <v>4260310553849</v>
      </c>
      <c r="L13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2" s="1">
        <v>120</v>
      </c>
      <c r="O1382" s="60">
        <f>Tableau1[[#This Row],[Prix_Unit_HT]]*Tableau1[[#This Row],[Qte_commande]]</f>
        <v>97.2</v>
      </c>
      <c r="P1382" s="60">
        <f>Tableau1[[#This Row],[Prix_Unit_TTC]]*Tableau1[[#This Row],[Qte_commande]]</f>
        <v>102.54600000000001</v>
      </c>
      <c r="Q1382" s="1">
        <v>34.29</v>
      </c>
      <c r="R13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83" spans="1:18" ht="14.65" customHeight="1" x14ac:dyDescent="0.2">
      <c r="A1383" s="2">
        <v>43501</v>
      </c>
      <c r="B1383" s="1" t="s">
        <v>184</v>
      </c>
      <c r="C1383" s="1" t="s">
        <v>64</v>
      </c>
      <c r="F1383" s="1" t="s">
        <v>1245</v>
      </c>
      <c r="G1383" s="1" t="s">
        <v>66</v>
      </c>
      <c r="H1383" s="1" t="s">
        <v>1288</v>
      </c>
      <c r="I1383" s="1" t="s">
        <v>1273</v>
      </c>
      <c r="J1383" s="59">
        <v>20</v>
      </c>
      <c r="K1383" s="85">
        <f t="array" ref="K1383">IFERROR(INDEX(Grille_Tarifs_Modulable!$B$2:$B$204,MATCH(Tableau1[[#This Row],[Designation]]&amp;Tableau1[[#This Row],[CL]],Grille_Tarifs_Modulable!$C$2:$C$204&amp;Grille_Tarifs_Modulable!$F$2:$F$204,0)),0)</f>
        <v>4260310553818</v>
      </c>
      <c r="L13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3" s="1">
        <v>120</v>
      </c>
      <c r="O1383" s="60">
        <f>Tableau1[[#This Row],[Prix_Unit_HT]]*Tableau1[[#This Row],[Qte_commande]]</f>
        <v>97.2</v>
      </c>
      <c r="P1383" s="60">
        <f>Tableau1[[#This Row],[Prix_Unit_TTC]]*Tableau1[[#This Row],[Qte_commande]]</f>
        <v>102.54600000000001</v>
      </c>
      <c r="Q1383" s="1">
        <v>34.29</v>
      </c>
      <c r="R13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384" spans="1:18" ht="14.65" customHeight="1" x14ac:dyDescent="0.2">
      <c r="A1384" s="2">
        <v>43503</v>
      </c>
      <c r="B1384" s="1" t="s">
        <v>102</v>
      </c>
      <c r="C1384" s="1" t="s">
        <v>97</v>
      </c>
      <c r="F1384" s="1" t="s">
        <v>1245</v>
      </c>
      <c r="G1384" s="1" t="s">
        <v>20</v>
      </c>
      <c r="H1384" s="1" t="s">
        <v>1174</v>
      </c>
      <c r="I1384" s="1" t="s">
        <v>1272</v>
      </c>
      <c r="J1384" s="59">
        <v>70</v>
      </c>
      <c r="K1384" s="85">
        <f t="array" ref="K1384">IFERROR(INDEX(Grille_Tarifs_Modulable!$B$2:$B$204,MATCH(Tableau1[[#This Row],[Designation]]&amp;Tableau1[[#This Row],[CL]],Grille_Tarifs_Modulable!$C$2:$C$204&amp;Grille_Tarifs_Modulable!$F$2:$F$204,0)),0)</f>
        <v>4067700013859</v>
      </c>
      <c r="L13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4" s="1">
        <v>66</v>
      </c>
      <c r="O1384" s="60">
        <f>Tableau1[[#This Row],[Prix_Unit_HT]]*Tableau1[[#This Row],[Qte_commande]]</f>
        <v>827.14919099999986</v>
      </c>
      <c r="P1384" s="60">
        <f>Tableau1[[#This Row],[Prix_Unit_TTC]]*Tableau1[[#This Row],[Qte_commande]]</f>
        <v>992.57902919999992</v>
      </c>
      <c r="Q1384" s="1">
        <v>66</v>
      </c>
      <c r="R13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66.000000000000014</v>
      </c>
    </row>
    <row r="1385" spans="1:18" ht="14.65" customHeight="1" x14ac:dyDescent="0.2">
      <c r="A1385" s="2">
        <v>43503</v>
      </c>
      <c r="B1385" s="1" t="s">
        <v>102</v>
      </c>
      <c r="C1385" s="1" t="s">
        <v>97</v>
      </c>
      <c r="F1385" s="1" t="s">
        <v>1245</v>
      </c>
      <c r="G1385" s="1" t="s">
        <v>20</v>
      </c>
      <c r="H1385" s="1" t="s">
        <v>1186</v>
      </c>
      <c r="I1385" s="1" t="s">
        <v>1272</v>
      </c>
      <c r="J1385" s="59">
        <v>70</v>
      </c>
      <c r="K1385" s="85">
        <f t="array" ref="K1385">IFERROR(INDEX(Grille_Tarifs_Modulable!$B$2:$B$204,MATCH(Tableau1[[#This Row],[Designation]]&amp;Tableau1[[#This Row],[CL]],Grille_Tarifs_Modulable!$C$2:$C$204&amp;Grille_Tarifs_Modulable!$F$2:$F$204,0)),0)</f>
        <v>3257150101904</v>
      </c>
      <c r="L13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85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85" s="1">
        <v>12</v>
      </c>
      <c r="O1385" s="60">
        <f>Tableau1[[#This Row],[Prix_Unit_HT]]*Tableau1[[#This Row],[Qte_commande]]</f>
        <v>196.15779599999999</v>
      </c>
      <c r="P1385" s="60">
        <f>Tableau1[[#This Row],[Prix_Unit_TTC]]*Tableau1[[#This Row],[Qte_commande]]</f>
        <v>235.38935520000001</v>
      </c>
      <c r="Q1385" s="1">
        <v>12</v>
      </c>
      <c r="R13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86" spans="1:18" ht="14.65" customHeight="1" x14ac:dyDescent="0.2">
      <c r="A1386" s="2">
        <v>43503</v>
      </c>
      <c r="B1386" s="1" t="s">
        <v>102</v>
      </c>
      <c r="C1386" s="1" t="s">
        <v>97</v>
      </c>
      <c r="F1386" s="1" t="s">
        <v>1245</v>
      </c>
      <c r="G1386" s="1" t="s">
        <v>20</v>
      </c>
      <c r="H1386" s="1" t="s">
        <v>1187</v>
      </c>
      <c r="I1386" s="1" t="s">
        <v>1272</v>
      </c>
      <c r="J1386" s="59">
        <v>70</v>
      </c>
      <c r="K1386" s="85">
        <f t="array" ref="K1386">IFERROR(INDEX(Grille_Tarifs_Modulable!$B$2:$B$204,MATCH(Tableau1[[#This Row],[Designation]]&amp;Tableau1[[#This Row],[CL]],Grille_Tarifs_Modulable!$C$2:$C$204&amp;Grille_Tarifs_Modulable!$F$2:$F$204,0)),0)</f>
        <v>3257150102017</v>
      </c>
      <c r="L13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8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386" s="1">
        <v>12</v>
      </c>
      <c r="O1386" s="60">
        <f>Tableau1[[#This Row],[Prix_Unit_HT]]*Tableau1[[#This Row],[Qte_commande]]</f>
        <v>176.331864</v>
      </c>
      <c r="P1386" s="60">
        <f>Tableau1[[#This Row],[Prix_Unit_TTC]]*Tableau1[[#This Row],[Qte_commande]]</f>
        <v>211.5982368</v>
      </c>
      <c r="Q1386" s="1">
        <v>12</v>
      </c>
      <c r="R13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87" spans="1:18" ht="14.65" customHeight="1" x14ac:dyDescent="0.2">
      <c r="A1387" s="2">
        <v>43507</v>
      </c>
      <c r="B1387" s="1" t="s">
        <v>258</v>
      </c>
      <c r="C1387" s="1" t="s">
        <v>94</v>
      </c>
      <c r="F1387" s="1" t="s">
        <v>1245</v>
      </c>
      <c r="G1387" s="1" t="s">
        <v>96</v>
      </c>
      <c r="H1387" s="7" t="s">
        <v>1287</v>
      </c>
      <c r="I1387" s="7" t="s">
        <v>1272</v>
      </c>
      <c r="J1387" s="59">
        <v>70</v>
      </c>
      <c r="K1387" s="85">
        <f t="array" ref="K1387">IFERROR(INDEX(Grille_Tarifs_Modulable!$B$2:$B$204,MATCH(Tableau1[[#This Row],[Designation]]&amp;Tableau1[[#This Row],[CL]],Grille_Tarifs_Modulable!$C$2:$C$204&amp;Grille_Tarifs_Modulable!$F$2:$F$204,0)),0)</f>
        <v>3257150107012</v>
      </c>
      <c r="L13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8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87" s="1">
        <v>6</v>
      </c>
      <c r="O1387" s="60">
        <f>Tableau1[[#This Row],[Prix_Unit_HT]]*Tableau1[[#This Row],[Qte_commande]]</f>
        <v>178.97186399999998</v>
      </c>
      <c r="P1387" s="60">
        <f>Tableau1[[#This Row],[Prix_Unit_TTC]]*Tableau1[[#This Row],[Qte_commande]]</f>
        <v>214.7662368</v>
      </c>
      <c r="Q1387" s="1">
        <v>6</v>
      </c>
      <c r="R13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88" spans="1:18" ht="14.65" customHeight="1" x14ac:dyDescent="0.2">
      <c r="A1388" s="2">
        <v>43507</v>
      </c>
      <c r="B1388" s="1" t="s">
        <v>233</v>
      </c>
      <c r="C1388" s="1" t="s">
        <v>225</v>
      </c>
      <c r="F1388" s="1" t="s">
        <v>1245</v>
      </c>
      <c r="G1388" s="1" t="s">
        <v>227</v>
      </c>
      <c r="H1388" s="1" t="s">
        <v>1174</v>
      </c>
      <c r="I1388" s="1" t="s">
        <v>1272</v>
      </c>
      <c r="J1388" s="59">
        <v>70</v>
      </c>
      <c r="K1388" s="85">
        <f t="array" ref="K1388">IFERROR(INDEX(Grille_Tarifs_Modulable!$B$2:$B$204,MATCH(Tableau1[[#This Row],[Designation]]&amp;Tableau1[[#This Row],[CL]],Grille_Tarifs_Modulable!$C$2:$C$204&amp;Grille_Tarifs_Modulable!$F$2:$F$204,0)),0)</f>
        <v>4067700013859</v>
      </c>
      <c r="L13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8" s="1">
        <v>174</v>
      </c>
      <c r="O1388" s="60">
        <f>Tableau1[[#This Row],[Prix_Unit_HT]]*Tableau1[[#This Row],[Qte_commande]]</f>
        <v>2180.6660489999999</v>
      </c>
      <c r="P1388" s="60">
        <f>Tableau1[[#This Row],[Prix_Unit_TTC]]*Tableau1[[#This Row],[Qte_commande]]</f>
        <v>2616.7992587999997</v>
      </c>
      <c r="Q1388" s="1">
        <v>174</v>
      </c>
      <c r="R13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174</v>
      </c>
    </row>
    <row r="1389" spans="1:18" ht="14.65" customHeight="1" x14ac:dyDescent="0.2">
      <c r="A1389" s="2">
        <v>43507</v>
      </c>
      <c r="B1389" s="1" t="s">
        <v>233</v>
      </c>
      <c r="C1389" s="1" t="s">
        <v>225</v>
      </c>
      <c r="F1389" s="1" t="s">
        <v>1245</v>
      </c>
      <c r="G1389" s="1" t="s">
        <v>227</v>
      </c>
      <c r="H1389" s="1" t="s">
        <v>1174</v>
      </c>
      <c r="I1389" s="1" t="s">
        <v>1272</v>
      </c>
      <c r="J1389" s="59">
        <v>70</v>
      </c>
      <c r="K1389" s="85">
        <f t="array" ref="K1389">IFERROR(INDEX(Grille_Tarifs_Modulable!$B$2:$B$204,MATCH(Tableau1[[#This Row],[Designation]]&amp;Tableau1[[#This Row],[CL]],Grille_Tarifs_Modulable!$C$2:$C$204&amp;Grille_Tarifs_Modulable!$F$2:$F$204,0)),0)</f>
        <v>4067700013859</v>
      </c>
      <c r="L13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9" s="1">
        <v>66</v>
      </c>
      <c r="O1389" s="60">
        <f>Tableau1[[#This Row],[Prix_Unit_HT]]*Tableau1[[#This Row],[Qte_commande]]</f>
        <v>827.14919099999986</v>
      </c>
      <c r="P1389" s="60">
        <f>Tableau1[[#This Row],[Prix_Unit_TTC]]*Tableau1[[#This Row],[Qte_commande]]</f>
        <v>992.57902919999992</v>
      </c>
      <c r="Q1389" s="1">
        <v>66</v>
      </c>
      <c r="R13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66.000000000000014</v>
      </c>
    </row>
    <row r="1390" spans="1:18" ht="14.65" customHeight="1" x14ac:dyDescent="0.2">
      <c r="A1390" s="2">
        <v>43507</v>
      </c>
      <c r="B1390" s="1" t="s">
        <v>258</v>
      </c>
      <c r="C1390" s="1" t="s">
        <v>94</v>
      </c>
      <c r="F1390" s="1" t="s">
        <v>1245</v>
      </c>
      <c r="G1390" s="1" t="s">
        <v>96</v>
      </c>
      <c r="H1390" s="1" t="s">
        <v>1174</v>
      </c>
      <c r="I1390" s="1" t="s">
        <v>1272</v>
      </c>
      <c r="J1390" s="59">
        <v>175</v>
      </c>
      <c r="K1390" s="85">
        <f t="array" ref="K1390">IFERROR(INDEX(Grille_Tarifs_Modulable!$B$2:$B$204,MATCH(Tableau1[[#This Row],[Designation]]&amp;Tableau1[[#This Row],[CL]],Grille_Tarifs_Modulable!$C$2:$C$204&amp;Grille_Tarifs_Modulable!$F$2:$F$204,0)),0)</f>
        <v>4067700013835</v>
      </c>
      <c r="L13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9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90" s="1">
        <v>90</v>
      </c>
      <c r="O1390" s="60">
        <f>Tableau1[[#This Row],[Prix_Unit_HT]]*Tableau1[[#This Row],[Qte_commande]]</f>
        <v>2602.4767875000002</v>
      </c>
      <c r="P1390" s="60">
        <f>Tableau1[[#This Row],[Prix_Unit_TTC]]*Tableau1[[#This Row],[Qte_commande]]</f>
        <v>3122.9721450000002</v>
      </c>
      <c r="Q1390" s="1">
        <v>225</v>
      </c>
      <c r="R13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225.00000000000003</v>
      </c>
    </row>
    <row r="1391" spans="1:18" ht="14.65" customHeight="1" x14ac:dyDescent="0.2">
      <c r="A1391" s="2">
        <v>43508</v>
      </c>
      <c r="B1391" s="1" t="s">
        <v>3</v>
      </c>
      <c r="C1391" s="1" t="s">
        <v>2</v>
      </c>
      <c r="F1391" s="1" t="s">
        <v>1245</v>
      </c>
      <c r="G1391" s="1" t="s">
        <v>4</v>
      </c>
      <c r="H1391" s="7" t="s">
        <v>1292</v>
      </c>
      <c r="I1391" s="7" t="s">
        <v>1273</v>
      </c>
      <c r="J1391" s="59">
        <v>20</v>
      </c>
      <c r="K1391" s="85">
        <f t="array" ref="K1391">IFERROR(INDEX(Grille_Tarifs_Modulable!$B$2:$B$204,MATCH(Tableau1[[#This Row],[Designation]]&amp;Tableau1[[#This Row],[CL]],Grille_Tarifs_Modulable!$C$2:$C$204&amp;Grille_Tarifs_Modulable!$F$2:$F$204,0)),0)</f>
        <v>4260310552941</v>
      </c>
      <c r="L13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1" s="1">
        <v>48</v>
      </c>
      <c r="O1391" s="60">
        <f>Tableau1[[#This Row],[Prix_Unit_HT]]*Tableau1[[#This Row],[Qte_commande]]</f>
        <v>38.880000000000003</v>
      </c>
      <c r="P1391" s="60">
        <f>Tableau1[[#This Row],[Prix_Unit_TTC]]*Tableau1[[#This Row],[Qte_commande]]</f>
        <v>41.0184</v>
      </c>
      <c r="Q1391" s="1">
        <v>13.71</v>
      </c>
      <c r="R13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392" spans="1:18" ht="14.65" customHeight="1" x14ac:dyDescent="0.2">
      <c r="A1392" s="2">
        <v>43508</v>
      </c>
      <c r="B1392" s="1" t="s">
        <v>3</v>
      </c>
      <c r="C1392" s="1" t="s">
        <v>2</v>
      </c>
      <c r="F1392" s="1" t="s">
        <v>1245</v>
      </c>
      <c r="G1392" s="1" t="s">
        <v>4</v>
      </c>
      <c r="H1392" s="7" t="s">
        <v>1287</v>
      </c>
      <c r="I1392" s="7" t="s">
        <v>1272</v>
      </c>
      <c r="J1392" s="59">
        <v>70</v>
      </c>
      <c r="K1392" s="85">
        <f t="array" ref="K1392">IFERROR(INDEX(Grille_Tarifs_Modulable!$B$2:$B$204,MATCH(Tableau1[[#This Row],[Designation]]&amp;Tableau1[[#This Row],[CL]],Grille_Tarifs_Modulable!$C$2:$C$204&amp;Grille_Tarifs_Modulable!$F$2:$F$204,0)),0)</f>
        <v>3257150107012</v>
      </c>
      <c r="L13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92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92" s="1">
        <v>12</v>
      </c>
      <c r="O1392" s="60">
        <f>Tableau1[[#This Row],[Prix_Unit_HT]]*Tableau1[[#This Row],[Qte_commande]]</f>
        <v>357.94372799999996</v>
      </c>
      <c r="P1392" s="60">
        <f>Tableau1[[#This Row],[Prix_Unit_TTC]]*Tableau1[[#This Row],[Qte_commande]]</f>
        <v>429.5324736</v>
      </c>
      <c r="Q1392" s="1">
        <v>12</v>
      </c>
      <c r="R13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93" spans="1:18" ht="14.65" customHeight="1" x14ac:dyDescent="0.2">
      <c r="A1393" s="2">
        <v>43508</v>
      </c>
      <c r="B1393" s="1" t="s">
        <v>3</v>
      </c>
      <c r="C1393" s="1" t="s">
        <v>2</v>
      </c>
      <c r="F1393" s="1" t="s">
        <v>1245</v>
      </c>
      <c r="G1393" s="1" t="s">
        <v>4</v>
      </c>
      <c r="H1393" s="1" t="s">
        <v>1289</v>
      </c>
      <c r="I1393" s="1" t="s">
        <v>1273</v>
      </c>
      <c r="J1393" s="59">
        <v>20</v>
      </c>
      <c r="K1393" s="85">
        <f t="array" ref="K1393">IFERROR(INDEX(Grille_Tarifs_Modulable!$B$2:$B$204,MATCH(Tableau1[[#This Row],[Designation]]&amp;Tableau1[[#This Row],[CL]],Grille_Tarifs_Modulable!$C$2:$C$204&amp;Grille_Tarifs_Modulable!$F$2:$F$204,0)),0)</f>
        <v>4260310553832</v>
      </c>
      <c r="L13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3" s="1">
        <v>24</v>
      </c>
      <c r="O1393" s="60">
        <f>Tableau1[[#This Row],[Prix_Unit_HT]]*Tableau1[[#This Row],[Qte_commande]]</f>
        <v>19.440000000000001</v>
      </c>
      <c r="P1393" s="60">
        <f>Tableau1[[#This Row],[Prix_Unit_TTC]]*Tableau1[[#This Row],[Qte_commande]]</f>
        <v>20.5092</v>
      </c>
      <c r="Q1393" s="1">
        <v>6.86</v>
      </c>
      <c r="R13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394" spans="1:18" ht="14.65" customHeight="1" x14ac:dyDescent="0.2">
      <c r="A1394" s="2">
        <v>43508</v>
      </c>
      <c r="B1394" s="1" t="s">
        <v>3</v>
      </c>
      <c r="C1394" s="1" t="s">
        <v>2</v>
      </c>
      <c r="F1394" s="1" t="s">
        <v>1245</v>
      </c>
      <c r="G1394" s="1" t="s">
        <v>4</v>
      </c>
      <c r="H1394" s="1" t="s">
        <v>1285</v>
      </c>
      <c r="I1394" s="1" t="s">
        <v>1272</v>
      </c>
      <c r="J1394" s="59">
        <v>70</v>
      </c>
      <c r="K1394" s="85">
        <f t="array" ref="K1394">IFERROR(INDEX(Grille_Tarifs_Modulable!$B$2:$B$204,MATCH(Tableau1[[#This Row],[Designation]]&amp;Tableau1[[#This Row],[CL]],Grille_Tarifs_Modulable!$C$2:$C$204&amp;Grille_Tarifs_Modulable!$F$2:$F$204,0)),0)</f>
        <v>3257150673005</v>
      </c>
      <c r="L13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394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394" s="1">
        <v>12</v>
      </c>
      <c r="O1394" s="60">
        <f>Tableau1[[#This Row],[Prix_Unit_HT]]*Tableau1[[#This Row],[Qte_commande]]</f>
        <v>241.90372800000003</v>
      </c>
      <c r="P1394" s="60">
        <f>Tableau1[[#This Row],[Prix_Unit_TTC]]*Tableau1[[#This Row],[Qte_commande]]</f>
        <v>290.28447360000001</v>
      </c>
      <c r="Q1394" s="1">
        <v>12</v>
      </c>
      <c r="R13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95" spans="1:18" ht="14.65" customHeight="1" x14ac:dyDescent="0.2">
      <c r="A1395" s="2">
        <v>43508</v>
      </c>
      <c r="B1395" s="1" t="s">
        <v>3</v>
      </c>
      <c r="C1395" s="1" t="s">
        <v>2</v>
      </c>
      <c r="F1395" s="1" t="s">
        <v>1245</v>
      </c>
      <c r="G1395" s="1" t="s">
        <v>4</v>
      </c>
      <c r="H1395" s="1" t="s">
        <v>1174</v>
      </c>
      <c r="I1395" s="1" t="s">
        <v>1272</v>
      </c>
      <c r="J1395" s="59">
        <v>70</v>
      </c>
      <c r="K1395" s="85">
        <f t="array" ref="K1395">IFERROR(INDEX(Grille_Tarifs_Modulable!$B$2:$B$204,MATCH(Tableau1[[#This Row],[Designation]]&amp;Tableau1[[#This Row],[CL]],Grille_Tarifs_Modulable!$C$2:$C$204&amp;Grille_Tarifs_Modulable!$F$2:$F$204,0)),0)</f>
        <v>4067700013859</v>
      </c>
      <c r="L13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9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95" s="1">
        <v>60</v>
      </c>
      <c r="O1395" s="60">
        <f>Tableau1[[#This Row],[Prix_Unit_HT]]*Tableau1[[#This Row],[Qte_commande]]</f>
        <v>751.95380999999986</v>
      </c>
      <c r="P1395" s="60">
        <f>Tableau1[[#This Row],[Prix_Unit_TTC]]*Tableau1[[#This Row],[Qte_commande]]</f>
        <v>902.34457199999986</v>
      </c>
      <c r="Q1395" s="1">
        <v>60</v>
      </c>
      <c r="R13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396" spans="1:18" ht="14.65" customHeight="1" x14ac:dyDescent="0.2">
      <c r="A1396" s="2">
        <v>43508</v>
      </c>
      <c r="B1396" s="1" t="s">
        <v>3</v>
      </c>
      <c r="C1396" s="1" t="s">
        <v>2</v>
      </c>
      <c r="F1396" s="1" t="s">
        <v>1245</v>
      </c>
      <c r="G1396" s="1" t="s">
        <v>4</v>
      </c>
      <c r="H1396" s="1" t="s">
        <v>1186</v>
      </c>
      <c r="I1396" s="1" t="s">
        <v>1272</v>
      </c>
      <c r="J1396" s="59">
        <v>70</v>
      </c>
      <c r="K1396" s="85">
        <f t="array" ref="K1396">IFERROR(INDEX(Grille_Tarifs_Modulable!$B$2:$B$204,MATCH(Tableau1[[#This Row],[Designation]]&amp;Tableau1[[#This Row],[CL]],Grille_Tarifs_Modulable!$C$2:$C$204&amp;Grille_Tarifs_Modulable!$F$2:$F$204,0)),0)</f>
        <v>3257150101904</v>
      </c>
      <c r="L13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9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396" s="1">
        <v>12</v>
      </c>
      <c r="O1396" s="60">
        <f>Tableau1[[#This Row],[Prix_Unit_HT]]*Tableau1[[#This Row],[Qte_commande]]</f>
        <v>196.15779599999999</v>
      </c>
      <c r="P1396" s="60">
        <f>Tableau1[[#This Row],[Prix_Unit_TTC]]*Tableau1[[#This Row],[Qte_commande]]</f>
        <v>235.38935520000001</v>
      </c>
      <c r="Q1396" s="1">
        <v>12</v>
      </c>
      <c r="R13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397" spans="1:18" ht="14.65" customHeight="1" x14ac:dyDescent="0.2">
      <c r="A1397" s="2">
        <v>43508</v>
      </c>
      <c r="B1397" s="1" t="s">
        <v>3</v>
      </c>
      <c r="C1397" s="1" t="s">
        <v>2</v>
      </c>
      <c r="F1397" s="1" t="s">
        <v>1245</v>
      </c>
      <c r="G1397" s="1" t="s">
        <v>4</v>
      </c>
      <c r="H1397" s="7" t="s">
        <v>1188</v>
      </c>
      <c r="I1397" s="1" t="s">
        <v>1272</v>
      </c>
      <c r="J1397" s="59">
        <v>70</v>
      </c>
      <c r="K1397" s="85">
        <f t="array" ref="K1397">IFERROR(INDEX(Grille_Tarifs_Modulable!$B$2:$B$204,MATCH(Tableau1[[#This Row],[Designation]]&amp;Tableau1[[#This Row],[CL]],Grille_Tarifs_Modulable!$C$2:$C$204&amp;Grille_Tarifs_Modulable!$F$2:$F$204,0)),0)</f>
        <v>3257150100228</v>
      </c>
      <c r="L13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9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97" s="1">
        <v>18</v>
      </c>
      <c r="O1397" s="60">
        <f>Tableau1[[#This Row],[Prix_Unit_HT]]*Tableau1[[#This Row],[Qte_commande]]</f>
        <v>359.97559200000001</v>
      </c>
      <c r="P1397" s="60">
        <f>Tableau1[[#This Row],[Prix_Unit_TTC]]*Tableau1[[#This Row],[Qte_commande]]</f>
        <v>431.97071039999997</v>
      </c>
      <c r="Q1397" s="1">
        <v>18</v>
      </c>
      <c r="R13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398" spans="1:18" ht="14.65" customHeight="1" x14ac:dyDescent="0.2">
      <c r="A1398" s="2">
        <v>43508</v>
      </c>
      <c r="B1398" s="1" t="s">
        <v>3</v>
      </c>
      <c r="C1398" s="1" t="s">
        <v>2</v>
      </c>
      <c r="F1398" s="1" t="s">
        <v>1245</v>
      </c>
      <c r="G1398" s="1" t="s">
        <v>4</v>
      </c>
      <c r="H1398" s="7" t="s">
        <v>1197</v>
      </c>
      <c r="I1398" s="1" t="s">
        <v>1272</v>
      </c>
      <c r="J1398" s="59">
        <v>70</v>
      </c>
      <c r="K1398" s="85">
        <f t="array" ref="K1398">IFERROR(INDEX(Grille_Tarifs_Modulable!$B$2:$B$204,MATCH(Tableau1[[#This Row],[Designation]]&amp;Tableau1[[#This Row],[CL]],Grille_Tarifs_Modulable!$C$2:$C$204&amp;Grille_Tarifs_Modulable!$F$2:$F$204,0)),0)</f>
        <v>3257150100792</v>
      </c>
      <c r="L13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39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398" s="1">
        <v>6</v>
      </c>
      <c r="O1398" s="60">
        <f>Tableau1[[#This Row],[Prix_Unit_HT]]*Tableau1[[#This Row],[Qte_commande]]</f>
        <v>428.45186400000006</v>
      </c>
      <c r="P1398" s="60">
        <f>Tableau1[[#This Row],[Prix_Unit_TTC]]*Tableau1[[#This Row],[Qte_commande]]</f>
        <v>514.14223680000009</v>
      </c>
      <c r="Q1398" s="1">
        <v>6</v>
      </c>
      <c r="R13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399" spans="1:18" ht="14.65" customHeight="1" x14ac:dyDescent="0.2">
      <c r="A1399" s="2">
        <v>43508</v>
      </c>
      <c r="B1399" s="1" t="s">
        <v>3</v>
      </c>
      <c r="C1399" s="1" t="s">
        <v>2</v>
      </c>
      <c r="F1399" s="1" t="s">
        <v>1245</v>
      </c>
      <c r="G1399" s="1" t="s">
        <v>4</v>
      </c>
      <c r="H1399" s="1" t="s">
        <v>1293</v>
      </c>
      <c r="I1399" s="1" t="s">
        <v>1273</v>
      </c>
      <c r="J1399" s="59">
        <v>20</v>
      </c>
      <c r="K1399" s="85">
        <f t="array" ref="K1399">IFERROR(INDEX(Grille_Tarifs_Modulable!$B$2:$B$204,MATCH(Tableau1[[#This Row],[Designation]]&amp;Tableau1[[#This Row],[CL]],Grille_Tarifs_Modulable!$C$2:$C$204&amp;Grille_Tarifs_Modulable!$F$2:$F$204,0)),0)</f>
        <v>4260310553849</v>
      </c>
      <c r="L13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9" s="1">
        <v>48</v>
      </c>
      <c r="O1399" s="60">
        <f>Tableau1[[#This Row],[Prix_Unit_HT]]*Tableau1[[#This Row],[Qte_commande]]</f>
        <v>38.880000000000003</v>
      </c>
      <c r="P1399" s="60">
        <f>Tableau1[[#This Row],[Prix_Unit_TTC]]*Tableau1[[#This Row],[Qte_commande]]</f>
        <v>41.0184</v>
      </c>
      <c r="Q1399" s="1">
        <v>13.71</v>
      </c>
      <c r="R13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0" spans="1:18" ht="14.65" customHeight="1" x14ac:dyDescent="0.2">
      <c r="A1400" s="2">
        <v>43511</v>
      </c>
      <c r="B1400" s="1" t="s">
        <v>185</v>
      </c>
      <c r="C1400" s="1" t="s">
        <v>61</v>
      </c>
      <c r="F1400" s="1" t="s">
        <v>1245</v>
      </c>
      <c r="G1400" s="1" t="s">
        <v>63</v>
      </c>
      <c r="H1400" s="7" t="s">
        <v>1291</v>
      </c>
      <c r="I1400" s="7" t="s">
        <v>1273</v>
      </c>
      <c r="J1400" s="59">
        <v>20</v>
      </c>
      <c r="K1400" s="85">
        <f t="array" ref="K1400">IFERROR(INDEX(Grille_Tarifs_Modulable!$B$2:$B$204,MATCH(Tableau1[[#This Row],[Designation]]&amp;Tableau1[[#This Row],[CL]],Grille_Tarifs_Modulable!$C$2:$C$204&amp;Grille_Tarifs_Modulable!$F$2:$F$204,0)),0)</f>
        <v>4260310550305</v>
      </c>
      <c r="L14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0" s="1">
        <v>48</v>
      </c>
      <c r="O1400" s="60">
        <f>Tableau1[[#This Row],[Prix_Unit_HT]]*Tableau1[[#This Row],[Qte_commande]]</f>
        <v>38.880000000000003</v>
      </c>
      <c r="P1400" s="60">
        <f>Tableau1[[#This Row],[Prix_Unit_TTC]]*Tableau1[[#This Row],[Qte_commande]]</f>
        <v>41.0184</v>
      </c>
      <c r="Q1400" s="1">
        <v>13.71</v>
      </c>
      <c r="R14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1" spans="1:18" ht="14.65" customHeight="1" x14ac:dyDescent="0.2">
      <c r="A1401" s="2">
        <v>43511</v>
      </c>
      <c r="B1401" s="1" t="s">
        <v>185</v>
      </c>
      <c r="C1401" s="1" t="s">
        <v>61</v>
      </c>
      <c r="F1401" s="1" t="s">
        <v>1245</v>
      </c>
      <c r="G1401" s="1" t="s">
        <v>63</v>
      </c>
      <c r="H1401" s="7" t="s">
        <v>1292</v>
      </c>
      <c r="I1401" s="7" t="s">
        <v>1273</v>
      </c>
      <c r="J1401" s="59">
        <v>20</v>
      </c>
      <c r="K1401" s="85">
        <f t="array" ref="K1401">IFERROR(INDEX(Grille_Tarifs_Modulable!$B$2:$B$204,MATCH(Tableau1[[#This Row],[Designation]]&amp;Tableau1[[#This Row],[CL]],Grille_Tarifs_Modulable!$C$2:$C$204&amp;Grille_Tarifs_Modulable!$F$2:$F$204,0)),0)</f>
        <v>4260310552941</v>
      </c>
      <c r="L14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1" s="1">
        <v>24</v>
      </c>
      <c r="O1401" s="60">
        <f>Tableau1[[#This Row],[Prix_Unit_HT]]*Tableau1[[#This Row],[Qte_commande]]</f>
        <v>19.440000000000001</v>
      </c>
      <c r="P1401" s="60">
        <f>Tableau1[[#This Row],[Prix_Unit_TTC]]*Tableau1[[#This Row],[Qte_commande]]</f>
        <v>20.5092</v>
      </c>
      <c r="Q1401" s="1">
        <v>6.86</v>
      </c>
      <c r="R14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02" spans="1:18" ht="14.65" customHeight="1" x14ac:dyDescent="0.2">
      <c r="A1402" s="2">
        <v>43511</v>
      </c>
      <c r="B1402" s="1" t="s">
        <v>185</v>
      </c>
      <c r="C1402" s="1" t="s">
        <v>61</v>
      </c>
      <c r="F1402" s="1" t="s">
        <v>1245</v>
      </c>
      <c r="G1402" s="1" t="s">
        <v>63</v>
      </c>
      <c r="H1402" s="7" t="s">
        <v>1294</v>
      </c>
      <c r="I1402" s="7" t="s">
        <v>1273</v>
      </c>
      <c r="J1402" s="59">
        <v>20</v>
      </c>
      <c r="K1402" s="85">
        <f t="array" ref="K1402">IFERROR(INDEX(Grille_Tarifs_Modulable!$B$2:$B$204,MATCH(Tableau1[[#This Row],[Designation]]&amp;Tableau1[[#This Row],[CL]],Grille_Tarifs_Modulable!$C$2:$C$204&amp;Grille_Tarifs_Modulable!$F$2:$F$204,0)),0)</f>
        <v>4260310553863</v>
      </c>
      <c r="L14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2" s="1">
        <v>24</v>
      </c>
      <c r="O1402" s="60">
        <f>Tableau1[[#This Row],[Prix_Unit_HT]]*Tableau1[[#This Row],[Qte_commande]]</f>
        <v>19.440000000000001</v>
      </c>
      <c r="P1402" s="60">
        <f>Tableau1[[#This Row],[Prix_Unit_TTC]]*Tableau1[[#This Row],[Qte_commande]]</f>
        <v>20.5092</v>
      </c>
      <c r="Q1402" s="1">
        <v>6.86</v>
      </c>
      <c r="R14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03" spans="1:18" ht="14.65" customHeight="1" x14ac:dyDescent="0.2">
      <c r="A1403" s="2">
        <v>43511</v>
      </c>
      <c r="B1403" s="1" t="s">
        <v>185</v>
      </c>
      <c r="C1403" s="1" t="s">
        <v>61</v>
      </c>
      <c r="F1403" s="1" t="s">
        <v>1245</v>
      </c>
      <c r="G1403" s="1" t="s">
        <v>63</v>
      </c>
      <c r="H1403" s="1" t="s">
        <v>1289</v>
      </c>
      <c r="I1403" s="1" t="s">
        <v>1273</v>
      </c>
      <c r="J1403" s="59">
        <v>20</v>
      </c>
      <c r="K1403" s="85">
        <f t="array" ref="K1403">IFERROR(INDEX(Grille_Tarifs_Modulable!$B$2:$B$204,MATCH(Tableau1[[#This Row],[Designation]]&amp;Tableau1[[#This Row],[CL]],Grille_Tarifs_Modulable!$C$2:$C$204&amp;Grille_Tarifs_Modulable!$F$2:$F$204,0)),0)</f>
        <v>4260310553832</v>
      </c>
      <c r="L14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3" s="1">
        <v>48</v>
      </c>
      <c r="O1403" s="60">
        <f>Tableau1[[#This Row],[Prix_Unit_HT]]*Tableau1[[#This Row],[Qte_commande]]</f>
        <v>38.880000000000003</v>
      </c>
      <c r="P1403" s="60">
        <f>Tableau1[[#This Row],[Prix_Unit_TTC]]*Tableau1[[#This Row],[Qte_commande]]</f>
        <v>41.0184</v>
      </c>
      <c r="Q1403" s="1">
        <v>13.71</v>
      </c>
      <c r="R14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4" spans="1:18" ht="14.65" customHeight="1" x14ac:dyDescent="0.2">
      <c r="A1404" s="2">
        <v>43511</v>
      </c>
      <c r="B1404" s="1" t="s">
        <v>75</v>
      </c>
      <c r="C1404" s="1" t="s">
        <v>70</v>
      </c>
      <c r="F1404" s="1" t="s">
        <v>1245</v>
      </c>
      <c r="G1404" s="1" t="s">
        <v>20</v>
      </c>
      <c r="H1404" s="1" t="s">
        <v>1174</v>
      </c>
      <c r="I1404" s="1" t="s">
        <v>1272</v>
      </c>
      <c r="J1404" s="59">
        <v>175</v>
      </c>
      <c r="K1404" s="85">
        <f t="array" ref="K1404">IFERROR(INDEX(Grille_Tarifs_Modulable!$B$2:$B$204,MATCH(Tableau1[[#This Row],[Designation]]&amp;Tableau1[[#This Row],[CL]],Grille_Tarifs_Modulable!$C$2:$C$204&amp;Grille_Tarifs_Modulable!$F$2:$F$204,0)),0)</f>
        <v>4067700013835</v>
      </c>
      <c r="L14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0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04" s="1">
        <v>12</v>
      </c>
      <c r="O1404" s="60">
        <f>Tableau1[[#This Row],[Prix_Unit_HT]]*Tableau1[[#This Row],[Qte_commande]]</f>
        <v>346.99690500000003</v>
      </c>
      <c r="P1404" s="60">
        <f>Tableau1[[#This Row],[Prix_Unit_TTC]]*Tableau1[[#This Row],[Qte_commande]]</f>
        <v>416.39628600000003</v>
      </c>
      <c r="Q1404" s="1">
        <v>30</v>
      </c>
      <c r="R14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405" spans="1:18" ht="14.65" customHeight="1" x14ac:dyDescent="0.2">
      <c r="A1405" s="2">
        <v>43511</v>
      </c>
      <c r="B1405" s="1" t="s">
        <v>185</v>
      </c>
      <c r="C1405" s="1" t="s">
        <v>61</v>
      </c>
      <c r="F1405" s="1" t="s">
        <v>1162</v>
      </c>
      <c r="G1405" s="1" t="s">
        <v>63</v>
      </c>
      <c r="H1405" s="1" t="s">
        <v>1295</v>
      </c>
      <c r="I1405" s="1" t="s">
        <v>1273</v>
      </c>
      <c r="J1405" s="59">
        <v>20</v>
      </c>
      <c r="K1405" s="85">
        <f t="array" ref="K1405">IFERROR(INDEX(Grille_Tarifs_Modulable!$B$2:$B$204,MATCH(Tableau1[[#This Row],[Designation]]&amp;Tableau1[[#This Row],[CL]],Grille_Tarifs_Modulable!$C$2:$C$204&amp;Grille_Tarifs_Modulable!$F$2:$F$204,0)),0)</f>
        <v>4260310554785</v>
      </c>
      <c r="L14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0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05" s="1">
        <v>48</v>
      </c>
      <c r="O1405" s="60">
        <f>Tableau1[[#This Row],[Prix_Unit_HT]]*Tableau1[[#This Row],[Qte_commande]]</f>
        <v>42.72</v>
      </c>
      <c r="P1405" s="60">
        <f>Tableau1[[#This Row],[Prix_Unit_TTC]]*Tableau1[[#This Row],[Qte_commande]]</f>
        <v>45.069600000000001</v>
      </c>
      <c r="Q1405" s="1">
        <v>13.71</v>
      </c>
      <c r="R14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06" spans="1:18" ht="14.65" customHeight="1" x14ac:dyDescent="0.2">
      <c r="A1406" s="2">
        <v>43511</v>
      </c>
      <c r="B1406" s="1" t="s">
        <v>75</v>
      </c>
      <c r="C1406" s="1" t="s">
        <v>70</v>
      </c>
      <c r="F1406" s="1" t="s">
        <v>1162</v>
      </c>
      <c r="G1406" s="1" t="s">
        <v>20</v>
      </c>
      <c r="H1406" s="1" t="s">
        <v>1214</v>
      </c>
      <c r="I1406" s="1" t="s">
        <v>1272</v>
      </c>
      <c r="J1406" s="59">
        <v>100</v>
      </c>
      <c r="K1406" s="85">
        <f t="array" ref="K1406">IFERROR(INDEX(Grille_Tarifs_Modulable!$B$2:$B$204,MATCH(Tableau1[[#This Row],[Designation]]&amp;Tableau1[[#This Row],[CL]],Grille_Tarifs_Modulable!$C$2:$C$204&amp;Grille_Tarifs_Modulable!$F$2:$F$204,0)),0)</f>
        <v>0</v>
      </c>
      <c r="L14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06" s="60">
        <f>IF(Tableau1[[#This Row],[Prix_Unit_HT]]=0,0,Tableau1[[#This Row],[Prix_Unit_HT]]+(Tableau1[[#This Row],[Prix_Unit_HT]]*VLOOKUP(Tableau1[[#This Row],[EAN]],Grille_Tarifs_Modulable!$B$10:$Q$204,16,FALSE)))</f>
        <v>0</v>
      </c>
      <c r="N1406" s="1">
        <v>36</v>
      </c>
      <c r="O1406" s="60">
        <f>Tableau1[[#This Row],[Prix_Unit_HT]]*Tableau1[[#This Row],[Qte_commande]]</f>
        <v>0</v>
      </c>
      <c r="P1406" s="60">
        <f>Tableau1[[#This Row],[Prix_Unit_TTC]]*Tableau1[[#This Row],[Qte_commande]]</f>
        <v>0</v>
      </c>
      <c r="Q1406" s="1">
        <v>51.43</v>
      </c>
      <c r="R14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51.428571428571431</v>
      </c>
    </row>
    <row r="1407" spans="1:18" ht="14.65" customHeight="1" x14ac:dyDescent="0.2">
      <c r="A1407" s="2">
        <v>43511</v>
      </c>
      <c r="B1407" s="1" t="s">
        <v>185</v>
      </c>
      <c r="C1407" s="1" t="s">
        <v>61</v>
      </c>
      <c r="F1407" s="1" t="s">
        <v>1245</v>
      </c>
      <c r="G1407" s="1" t="s">
        <v>63</v>
      </c>
      <c r="H1407" s="1" t="s">
        <v>1293</v>
      </c>
      <c r="I1407" s="1" t="s">
        <v>1273</v>
      </c>
      <c r="J1407" s="59">
        <v>20</v>
      </c>
      <c r="K1407" s="85">
        <f t="array" ref="K1407">IFERROR(INDEX(Grille_Tarifs_Modulable!$B$2:$B$204,MATCH(Tableau1[[#This Row],[Designation]]&amp;Tableau1[[#This Row],[CL]],Grille_Tarifs_Modulable!$C$2:$C$204&amp;Grille_Tarifs_Modulable!$F$2:$F$204,0)),0)</f>
        <v>4260310553849</v>
      </c>
      <c r="L14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7" s="1">
        <v>120</v>
      </c>
      <c r="O1407" s="60">
        <f>Tableau1[[#This Row],[Prix_Unit_HT]]*Tableau1[[#This Row],[Qte_commande]]</f>
        <v>97.2</v>
      </c>
      <c r="P1407" s="60">
        <f>Tableau1[[#This Row],[Prix_Unit_TTC]]*Tableau1[[#This Row],[Qte_commande]]</f>
        <v>102.54600000000001</v>
      </c>
      <c r="Q1407" s="1">
        <v>34.29</v>
      </c>
      <c r="R14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08" spans="1:18" ht="14.65" customHeight="1" x14ac:dyDescent="0.2">
      <c r="A1408" s="2">
        <v>43511</v>
      </c>
      <c r="B1408" s="1" t="s">
        <v>185</v>
      </c>
      <c r="C1408" s="1" t="s">
        <v>61</v>
      </c>
      <c r="F1408" s="1" t="s">
        <v>1245</v>
      </c>
      <c r="G1408" s="1" t="s">
        <v>63</v>
      </c>
      <c r="H1408" s="1" t="s">
        <v>1288</v>
      </c>
      <c r="I1408" s="1" t="s">
        <v>1273</v>
      </c>
      <c r="J1408" s="59">
        <v>20</v>
      </c>
      <c r="K1408" s="85">
        <f t="array" ref="K1408">IFERROR(INDEX(Grille_Tarifs_Modulable!$B$2:$B$204,MATCH(Tableau1[[#This Row],[Designation]]&amp;Tableau1[[#This Row],[CL]],Grille_Tarifs_Modulable!$C$2:$C$204&amp;Grille_Tarifs_Modulable!$F$2:$F$204,0)),0)</f>
        <v>4260310553818</v>
      </c>
      <c r="L14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8" s="1">
        <v>192</v>
      </c>
      <c r="O1408" s="60">
        <f>Tableau1[[#This Row],[Prix_Unit_HT]]*Tableau1[[#This Row],[Qte_commande]]</f>
        <v>155.52000000000001</v>
      </c>
      <c r="P1408" s="60">
        <f>Tableau1[[#This Row],[Prix_Unit_TTC]]*Tableau1[[#This Row],[Qte_commande]]</f>
        <v>164.0736</v>
      </c>
      <c r="Q1408" s="1">
        <v>54.86</v>
      </c>
      <c r="R14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409" spans="1:18" ht="14.65" customHeight="1" x14ac:dyDescent="0.2">
      <c r="A1409" s="2">
        <v>43515</v>
      </c>
      <c r="B1409" s="1" t="s">
        <v>222</v>
      </c>
      <c r="C1409" s="1" t="s">
        <v>64</v>
      </c>
      <c r="F1409" s="1" t="s">
        <v>1245</v>
      </c>
      <c r="G1409" s="1" t="s">
        <v>66</v>
      </c>
      <c r="H1409" s="7" t="s">
        <v>1292</v>
      </c>
      <c r="I1409" s="7" t="s">
        <v>1273</v>
      </c>
      <c r="J1409" s="59">
        <v>20</v>
      </c>
      <c r="K1409" s="85">
        <f t="array" ref="K1409">IFERROR(INDEX(Grille_Tarifs_Modulable!$B$2:$B$204,MATCH(Tableau1[[#This Row],[Designation]]&amp;Tableau1[[#This Row],[CL]],Grille_Tarifs_Modulable!$C$2:$C$204&amp;Grille_Tarifs_Modulable!$F$2:$F$204,0)),0)</f>
        <v>4260310552941</v>
      </c>
      <c r="L14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9" s="1">
        <v>96</v>
      </c>
      <c r="O1409" s="60">
        <f>Tableau1[[#This Row],[Prix_Unit_HT]]*Tableau1[[#This Row],[Qte_commande]]</f>
        <v>77.760000000000005</v>
      </c>
      <c r="P1409" s="60">
        <f>Tableau1[[#This Row],[Prix_Unit_TTC]]*Tableau1[[#This Row],[Qte_commande]]</f>
        <v>82.036799999999999</v>
      </c>
      <c r="Q1409" s="1">
        <v>27.43</v>
      </c>
      <c r="R14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10" spans="1:18" ht="14.65" customHeight="1" x14ac:dyDescent="0.2">
      <c r="A1410" s="2">
        <v>43515</v>
      </c>
      <c r="B1410" s="1" t="s">
        <v>222</v>
      </c>
      <c r="C1410" s="1" t="s">
        <v>64</v>
      </c>
      <c r="F1410" s="1" t="s">
        <v>1245</v>
      </c>
      <c r="G1410" s="1" t="s">
        <v>66</v>
      </c>
      <c r="H1410" s="1" t="s">
        <v>1174</v>
      </c>
      <c r="I1410" s="1" t="s">
        <v>1272</v>
      </c>
      <c r="J1410" s="59">
        <v>70</v>
      </c>
      <c r="K1410" s="85">
        <f t="array" ref="K1410">IFERROR(INDEX(Grille_Tarifs_Modulable!$B$2:$B$204,MATCH(Tableau1[[#This Row],[Designation]]&amp;Tableau1[[#This Row],[CL]],Grille_Tarifs_Modulable!$C$2:$C$204&amp;Grille_Tarifs_Modulable!$F$2:$F$204,0)),0)</f>
        <v>4067700013859</v>
      </c>
      <c r="L14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1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10" s="1">
        <v>240</v>
      </c>
      <c r="O1410" s="60">
        <f>Tableau1[[#This Row],[Prix_Unit_HT]]*Tableau1[[#This Row],[Qte_commande]]</f>
        <v>3007.8152399999994</v>
      </c>
      <c r="P1410" s="60">
        <f>Tableau1[[#This Row],[Prix_Unit_TTC]]*Tableau1[[#This Row],[Qte_commande]]</f>
        <v>3609.3782879999994</v>
      </c>
      <c r="Q1410" s="1">
        <v>240</v>
      </c>
      <c r="R14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11" spans="1:18" ht="14.65" customHeight="1" x14ac:dyDescent="0.2">
      <c r="A1411" s="2">
        <v>43531</v>
      </c>
      <c r="B1411" s="1" t="s">
        <v>7</v>
      </c>
      <c r="C1411" s="1" t="s">
        <v>6</v>
      </c>
      <c r="F1411" s="1" t="s">
        <v>1245</v>
      </c>
      <c r="G1411" s="1" t="s">
        <v>8</v>
      </c>
      <c r="H1411" s="7" t="s">
        <v>1287</v>
      </c>
      <c r="I1411" s="7" t="s">
        <v>1272</v>
      </c>
      <c r="J1411" s="59">
        <v>70</v>
      </c>
      <c r="K1411" s="85">
        <f t="array" ref="K1411">IFERROR(INDEX(Grille_Tarifs_Modulable!$B$2:$B$204,MATCH(Tableau1[[#This Row],[Designation]]&amp;Tableau1[[#This Row],[CL]],Grille_Tarifs_Modulable!$C$2:$C$204&amp;Grille_Tarifs_Modulable!$F$2:$F$204,0)),0)</f>
        <v>3257150107012</v>
      </c>
      <c r="L14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1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11" s="1">
        <v>6</v>
      </c>
      <c r="O1411" s="60">
        <f>Tableau1[[#This Row],[Prix_Unit_HT]]*Tableau1[[#This Row],[Qte_commande]]</f>
        <v>178.97186399999998</v>
      </c>
      <c r="P1411" s="60">
        <f>Tableau1[[#This Row],[Prix_Unit_TTC]]*Tableau1[[#This Row],[Qte_commande]]</f>
        <v>214.7662368</v>
      </c>
      <c r="Q1411" s="1">
        <v>6</v>
      </c>
      <c r="R14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12" spans="1:18" ht="14.65" customHeight="1" x14ac:dyDescent="0.2">
      <c r="A1412" s="2">
        <v>43531</v>
      </c>
      <c r="B1412" s="1" t="s">
        <v>7</v>
      </c>
      <c r="C1412" s="1" t="s">
        <v>6</v>
      </c>
      <c r="F1412" s="1" t="s">
        <v>1245</v>
      </c>
      <c r="G1412" s="1" t="s">
        <v>8</v>
      </c>
      <c r="H1412" s="1" t="s">
        <v>1285</v>
      </c>
      <c r="I1412" s="1" t="s">
        <v>1272</v>
      </c>
      <c r="J1412" s="59">
        <v>70</v>
      </c>
      <c r="K1412" s="85">
        <f t="array" ref="K1412">IFERROR(INDEX(Grille_Tarifs_Modulable!$B$2:$B$204,MATCH(Tableau1[[#This Row],[Designation]]&amp;Tableau1[[#This Row],[CL]],Grille_Tarifs_Modulable!$C$2:$C$204&amp;Grille_Tarifs_Modulable!$F$2:$F$204,0)),0)</f>
        <v>3257150673005</v>
      </c>
      <c r="L14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412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412" s="1">
        <v>6</v>
      </c>
      <c r="O1412" s="60">
        <f>Tableau1[[#This Row],[Prix_Unit_HT]]*Tableau1[[#This Row],[Qte_commande]]</f>
        <v>120.95186400000001</v>
      </c>
      <c r="P1412" s="60">
        <f>Tableau1[[#This Row],[Prix_Unit_TTC]]*Tableau1[[#This Row],[Qte_commande]]</f>
        <v>145.14223680000001</v>
      </c>
      <c r="Q1412" s="1">
        <v>6</v>
      </c>
      <c r="R14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13" spans="1:18" ht="14.65" customHeight="1" x14ac:dyDescent="0.2">
      <c r="A1413" s="2">
        <v>43531</v>
      </c>
      <c r="B1413" s="1" t="s">
        <v>7</v>
      </c>
      <c r="C1413" s="1" t="s">
        <v>6</v>
      </c>
      <c r="F1413" s="1" t="s">
        <v>1245</v>
      </c>
      <c r="G1413" s="1" t="s">
        <v>8</v>
      </c>
      <c r="H1413" s="1" t="s">
        <v>1174</v>
      </c>
      <c r="I1413" s="1" t="s">
        <v>1272</v>
      </c>
      <c r="J1413" s="59">
        <v>100</v>
      </c>
      <c r="K1413" s="85">
        <f t="array" ref="K1413">IFERROR(INDEX(Grille_Tarifs_Modulable!$B$2:$B$204,MATCH(Tableau1[[#This Row],[Designation]]&amp;Tableau1[[#This Row],[CL]],Grille_Tarifs_Modulable!$C$2:$C$204&amp;Grille_Tarifs_Modulable!$F$2:$F$204,0)),0)</f>
        <v>4067700013842</v>
      </c>
      <c r="L14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1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13" s="1">
        <v>108</v>
      </c>
      <c r="O1413" s="60">
        <f>Tableau1[[#This Row],[Prix_Unit_HT]]*Tableau1[[#This Row],[Qte_commande]]</f>
        <v>1846.8869399999996</v>
      </c>
      <c r="P1413" s="60">
        <f>Tableau1[[#This Row],[Prix_Unit_TTC]]*Tableau1[[#This Row],[Qte_commande]]</f>
        <v>2216.2643279999998</v>
      </c>
      <c r="Q1413" s="1">
        <v>154.29</v>
      </c>
      <c r="R14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154.28571428571431</v>
      </c>
    </row>
    <row r="1414" spans="1:18" ht="14.65" customHeight="1" x14ac:dyDescent="0.2">
      <c r="A1414" s="2">
        <v>43531</v>
      </c>
      <c r="B1414" s="1" t="s">
        <v>7</v>
      </c>
      <c r="C1414" s="1" t="s">
        <v>6</v>
      </c>
      <c r="F1414" s="1" t="s">
        <v>1245</v>
      </c>
      <c r="G1414" s="1" t="s">
        <v>8</v>
      </c>
      <c r="H1414" s="7" t="s">
        <v>1188</v>
      </c>
      <c r="I1414" s="1" t="s">
        <v>1272</v>
      </c>
      <c r="J1414" s="59">
        <v>70</v>
      </c>
      <c r="K1414" s="85">
        <f t="array" ref="K1414">IFERROR(INDEX(Grille_Tarifs_Modulable!$B$2:$B$204,MATCH(Tableau1[[#This Row],[Designation]]&amp;Tableau1[[#This Row],[CL]],Grille_Tarifs_Modulable!$C$2:$C$204&amp;Grille_Tarifs_Modulable!$F$2:$F$204,0)),0)</f>
        <v>3257150100228</v>
      </c>
      <c r="L14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1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14" s="1">
        <v>6</v>
      </c>
      <c r="O1414" s="60">
        <f>Tableau1[[#This Row],[Prix_Unit_HT]]*Tableau1[[#This Row],[Qte_commande]]</f>
        <v>119.99186399999999</v>
      </c>
      <c r="P1414" s="60">
        <f>Tableau1[[#This Row],[Prix_Unit_TTC]]*Tableau1[[#This Row],[Qte_commande]]</f>
        <v>143.99023679999999</v>
      </c>
      <c r="Q1414" s="1">
        <v>6</v>
      </c>
      <c r="R14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15" spans="1:18" ht="14.65" customHeight="1" x14ac:dyDescent="0.2">
      <c r="A1415" s="2">
        <v>43531</v>
      </c>
      <c r="B1415" s="1" t="s">
        <v>7</v>
      </c>
      <c r="C1415" s="1" t="s">
        <v>6</v>
      </c>
      <c r="F1415" s="1" t="s">
        <v>1245</v>
      </c>
      <c r="G1415" s="1" t="s">
        <v>8</v>
      </c>
      <c r="H1415" s="1" t="s">
        <v>1216</v>
      </c>
      <c r="I1415" s="1" t="s">
        <v>1272</v>
      </c>
      <c r="J1415" s="59">
        <v>100</v>
      </c>
      <c r="K1415" s="85">
        <f t="array" ref="K1415">IFERROR(INDEX(Grille_Tarifs_Modulable!$B$2:$B$204,MATCH(Tableau1[[#This Row],[Designation]]&amp;Tableau1[[#This Row],[CL]],Grille_Tarifs_Modulable!$C$2:$C$204&amp;Grille_Tarifs_Modulable!$F$2:$F$204,0)),0)</f>
        <v>3257150410167</v>
      </c>
      <c r="L14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15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15" s="1">
        <v>114</v>
      </c>
      <c r="O1415" s="60">
        <f>Tableau1[[#This Row],[Prix_Unit_HT]]*Tableau1[[#This Row],[Qte_commande]]</f>
        <v>1798.7916359999999</v>
      </c>
      <c r="P1415" s="60">
        <f>Tableau1[[#This Row],[Prix_Unit_TTC]]*Tableau1[[#This Row],[Qte_commande]]</f>
        <v>2158.5499632000001</v>
      </c>
      <c r="Q1415" s="1">
        <v>162.86000000000001</v>
      </c>
      <c r="R14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162.85714285714286</v>
      </c>
    </row>
    <row r="1416" spans="1:18" ht="14.65" customHeight="1" x14ac:dyDescent="0.2">
      <c r="A1416" s="2">
        <v>43532</v>
      </c>
      <c r="B1416" s="1" t="s">
        <v>186</v>
      </c>
      <c r="C1416" s="1" t="s">
        <v>61</v>
      </c>
      <c r="F1416" s="1" t="s">
        <v>1245</v>
      </c>
      <c r="G1416" s="1" t="s">
        <v>63</v>
      </c>
      <c r="H1416" s="7" t="s">
        <v>1292</v>
      </c>
      <c r="I1416" s="7" t="s">
        <v>1273</v>
      </c>
      <c r="J1416" s="59">
        <v>20</v>
      </c>
      <c r="K1416" s="85">
        <f t="array" ref="K1416">IFERROR(INDEX(Grille_Tarifs_Modulable!$B$2:$B$204,MATCH(Tableau1[[#This Row],[Designation]]&amp;Tableau1[[#This Row],[CL]],Grille_Tarifs_Modulable!$C$2:$C$204&amp;Grille_Tarifs_Modulable!$F$2:$F$204,0)),0)</f>
        <v>4260310552941</v>
      </c>
      <c r="L14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6" s="1">
        <v>24</v>
      </c>
      <c r="O1416" s="60">
        <f>Tableau1[[#This Row],[Prix_Unit_HT]]*Tableau1[[#This Row],[Qte_commande]]</f>
        <v>19.440000000000001</v>
      </c>
      <c r="P1416" s="60">
        <f>Tableau1[[#This Row],[Prix_Unit_TTC]]*Tableau1[[#This Row],[Qte_commande]]</f>
        <v>20.5092</v>
      </c>
      <c r="Q1416" s="1">
        <v>6.86</v>
      </c>
      <c r="R14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17" spans="1:18" ht="14.65" customHeight="1" x14ac:dyDescent="0.2">
      <c r="A1417" s="2">
        <v>43532</v>
      </c>
      <c r="B1417" s="1" t="s">
        <v>186</v>
      </c>
      <c r="C1417" s="1" t="s">
        <v>61</v>
      </c>
      <c r="F1417" s="1" t="s">
        <v>1245</v>
      </c>
      <c r="G1417" s="1" t="s">
        <v>63</v>
      </c>
      <c r="H1417" s="7" t="s">
        <v>1294</v>
      </c>
      <c r="I1417" s="7" t="s">
        <v>1273</v>
      </c>
      <c r="J1417" s="59">
        <v>20</v>
      </c>
      <c r="K1417" s="85">
        <f t="array" ref="K1417">IFERROR(INDEX(Grille_Tarifs_Modulable!$B$2:$B$204,MATCH(Tableau1[[#This Row],[Designation]]&amp;Tableau1[[#This Row],[CL]],Grille_Tarifs_Modulable!$C$2:$C$204&amp;Grille_Tarifs_Modulable!$F$2:$F$204,0)),0)</f>
        <v>4260310553863</v>
      </c>
      <c r="L14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7" s="1">
        <v>120</v>
      </c>
      <c r="O1417" s="60">
        <f>Tableau1[[#This Row],[Prix_Unit_HT]]*Tableau1[[#This Row],[Qte_commande]]</f>
        <v>97.2</v>
      </c>
      <c r="P1417" s="60">
        <f>Tableau1[[#This Row],[Prix_Unit_TTC]]*Tableau1[[#This Row],[Qte_commande]]</f>
        <v>102.54600000000001</v>
      </c>
      <c r="Q1417" s="1">
        <v>34.29</v>
      </c>
      <c r="R14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18" spans="1:18" ht="14.65" customHeight="1" x14ac:dyDescent="0.2">
      <c r="A1418" s="2">
        <v>43532</v>
      </c>
      <c r="B1418" s="1" t="s">
        <v>186</v>
      </c>
      <c r="C1418" s="1" t="s">
        <v>61</v>
      </c>
      <c r="F1418" s="1" t="s">
        <v>1245</v>
      </c>
      <c r="G1418" s="1" t="s">
        <v>63</v>
      </c>
      <c r="H1418" s="1" t="s">
        <v>1289</v>
      </c>
      <c r="I1418" s="1" t="s">
        <v>1273</v>
      </c>
      <c r="J1418" s="59">
        <v>20</v>
      </c>
      <c r="K1418" s="85">
        <f t="array" ref="K1418">IFERROR(INDEX(Grille_Tarifs_Modulable!$B$2:$B$204,MATCH(Tableau1[[#This Row],[Designation]]&amp;Tableau1[[#This Row],[CL]],Grille_Tarifs_Modulable!$C$2:$C$204&amp;Grille_Tarifs_Modulable!$F$2:$F$204,0)),0)</f>
        <v>4260310553832</v>
      </c>
      <c r="L14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8" s="1">
        <v>72</v>
      </c>
      <c r="O1418" s="60">
        <f>Tableau1[[#This Row],[Prix_Unit_HT]]*Tableau1[[#This Row],[Qte_commande]]</f>
        <v>58.320000000000007</v>
      </c>
      <c r="P1418" s="60">
        <f>Tableau1[[#This Row],[Prix_Unit_TTC]]*Tableau1[[#This Row],[Qte_commande]]</f>
        <v>61.5276</v>
      </c>
      <c r="Q1418" s="1">
        <v>20.57</v>
      </c>
      <c r="R14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19" spans="1:18" ht="14.65" customHeight="1" x14ac:dyDescent="0.2">
      <c r="A1419" s="2">
        <v>43532</v>
      </c>
      <c r="B1419" s="1" t="s">
        <v>186</v>
      </c>
      <c r="C1419" s="1" t="s">
        <v>61</v>
      </c>
      <c r="F1419" s="1" t="s">
        <v>1245</v>
      </c>
      <c r="G1419" s="1" t="s">
        <v>63</v>
      </c>
      <c r="H1419" s="1" t="s">
        <v>1293</v>
      </c>
      <c r="I1419" s="1" t="s">
        <v>1273</v>
      </c>
      <c r="J1419" s="59">
        <v>20</v>
      </c>
      <c r="K1419" s="85">
        <f t="array" ref="K1419">IFERROR(INDEX(Grille_Tarifs_Modulable!$B$2:$B$204,MATCH(Tableau1[[#This Row],[Designation]]&amp;Tableau1[[#This Row],[CL]],Grille_Tarifs_Modulable!$C$2:$C$204&amp;Grille_Tarifs_Modulable!$F$2:$F$204,0)),0)</f>
        <v>4260310553849</v>
      </c>
      <c r="L14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9" s="1">
        <v>168</v>
      </c>
      <c r="O1419" s="60">
        <f>Tableau1[[#This Row],[Prix_Unit_HT]]*Tableau1[[#This Row],[Qte_commande]]</f>
        <v>136.08000000000001</v>
      </c>
      <c r="P1419" s="60">
        <f>Tableau1[[#This Row],[Prix_Unit_TTC]]*Tableau1[[#This Row],[Qte_commande]]</f>
        <v>143.56440000000001</v>
      </c>
      <c r="Q1419" s="1">
        <v>48</v>
      </c>
      <c r="R14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420" spans="1:18" ht="14.65" customHeight="1" x14ac:dyDescent="0.2">
      <c r="A1420" s="2">
        <v>43532</v>
      </c>
      <c r="B1420" s="1" t="s">
        <v>186</v>
      </c>
      <c r="C1420" s="1" t="s">
        <v>61</v>
      </c>
      <c r="F1420" s="1" t="s">
        <v>1245</v>
      </c>
      <c r="G1420" s="1" t="s">
        <v>63</v>
      </c>
      <c r="H1420" s="1" t="s">
        <v>1288</v>
      </c>
      <c r="I1420" s="1" t="s">
        <v>1273</v>
      </c>
      <c r="J1420" s="59">
        <v>20</v>
      </c>
      <c r="K1420" s="85">
        <f t="array" ref="K1420">IFERROR(INDEX(Grille_Tarifs_Modulable!$B$2:$B$204,MATCH(Tableau1[[#This Row],[Designation]]&amp;Tableau1[[#This Row],[CL]],Grille_Tarifs_Modulable!$C$2:$C$204&amp;Grille_Tarifs_Modulable!$F$2:$F$204,0)),0)</f>
        <v>4260310553818</v>
      </c>
      <c r="L14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0" s="1">
        <v>96</v>
      </c>
      <c r="O1420" s="60">
        <f>Tableau1[[#This Row],[Prix_Unit_HT]]*Tableau1[[#This Row],[Qte_commande]]</f>
        <v>77.760000000000005</v>
      </c>
      <c r="P1420" s="60">
        <f>Tableau1[[#This Row],[Prix_Unit_TTC]]*Tableau1[[#This Row],[Qte_commande]]</f>
        <v>82.036799999999999</v>
      </c>
      <c r="Q1420" s="1">
        <v>27.43</v>
      </c>
      <c r="R14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21" spans="1:18" ht="14.65" customHeight="1" x14ac:dyDescent="0.2">
      <c r="A1421" s="2">
        <v>43535</v>
      </c>
      <c r="B1421" s="1" t="s">
        <v>136</v>
      </c>
      <c r="C1421" s="1" t="s">
        <v>135</v>
      </c>
      <c r="F1421" s="1" t="s">
        <v>1162</v>
      </c>
      <c r="G1421" s="1" t="s">
        <v>134</v>
      </c>
      <c r="H1421" s="1" t="s">
        <v>1296</v>
      </c>
      <c r="I1421" s="1" t="s">
        <v>1274</v>
      </c>
      <c r="J1421" s="109">
        <v>3</v>
      </c>
      <c r="K1421" s="85">
        <f t="array" ref="K1421">IFERROR(INDEX(Grille_Tarifs_Modulable!$B$2:$B$204,MATCH(Tableau1[[#This Row],[Designation]]&amp;Tableau1[[#This Row],[CL]],Grille_Tarifs_Modulable!$C$2:$C$204&amp;Grille_Tarifs_Modulable!$F$2:$F$204,0)),0)</f>
        <v>121</v>
      </c>
      <c r="L14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1" s="60">
        <f>IF(Tableau1[[#This Row],[Prix_Unit_HT]]=0,0,Tableau1[[#This Row],[Prix_Unit_HT]]+(Tableau1[[#This Row],[Prix_Unit_HT]]*VLOOKUP(Tableau1[[#This Row],[EAN]],Grille_Tarifs_Modulable!$B$10:$Q$204,16,FALSE)))</f>
        <v>358.8</v>
      </c>
      <c r="N1421" s="1">
        <v>1</v>
      </c>
      <c r="O1421" s="60">
        <f>Tableau1[[#This Row],[Prix_Unit_HT]]*Tableau1[[#This Row],[Qte_commande]]</f>
        <v>299</v>
      </c>
      <c r="P1421" s="60">
        <f>Tableau1[[#This Row],[Prix_Unit_TTC]]*Tableau1[[#This Row],[Qte_commande]]</f>
        <v>358.8</v>
      </c>
      <c r="Q1421" s="1">
        <v>1</v>
      </c>
      <c r="R14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2" spans="1:18" ht="14.65" customHeight="1" x14ac:dyDescent="0.2">
      <c r="A1422" s="2">
        <v>43535</v>
      </c>
      <c r="B1422" s="1" t="s">
        <v>133</v>
      </c>
      <c r="C1422" s="1" t="s">
        <v>132</v>
      </c>
      <c r="F1422" s="1" t="s">
        <v>1162</v>
      </c>
      <c r="G1422" s="1" t="s">
        <v>134</v>
      </c>
      <c r="H1422" s="1" t="s">
        <v>1296</v>
      </c>
      <c r="I1422" s="1" t="s">
        <v>1274</v>
      </c>
      <c r="J1422" s="109">
        <v>3</v>
      </c>
      <c r="K1422" s="85">
        <f t="array" ref="K1422">IFERROR(INDEX(Grille_Tarifs_Modulable!$B$2:$B$204,MATCH(Tableau1[[#This Row],[Designation]]&amp;Tableau1[[#This Row],[CL]],Grille_Tarifs_Modulable!$C$2:$C$204&amp;Grille_Tarifs_Modulable!$F$2:$F$204,0)),0)</f>
        <v>121</v>
      </c>
      <c r="L14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2" s="60">
        <f>IF(Tableau1[[#This Row],[Prix_Unit_HT]]=0,0,Tableau1[[#This Row],[Prix_Unit_HT]]+(Tableau1[[#This Row],[Prix_Unit_HT]]*VLOOKUP(Tableau1[[#This Row],[EAN]],Grille_Tarifs_Modulable!$B$10:$Q$204,16,FALSE)))</f>
        <v>358.8</v>
      </c>
      <c r="N1422" s="1">
        <v>1</v>
      </c>
      <c r="O1422" s="60">
        <f>Tableau1[[#This Row],[Prix_Unit_HT]]*Tableau1[[#This Row],[Qte_commande]]</f>
        <v>299</v>
      </c>
      <c r="P1422" s="60">
        <f>Tableau1[[#This Row],[Prix_Unit_TTC]]*Tableau1[[#This Row],[Qte_commande]]</f>
        <v>358.8</v>
      </c>
      <c r="Q1422" s="1">
        <v>1</v>
      </c>
      <c r="R14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3" spans="1:18" ht="14.65" customHeight="1" x14ac:dyDescent="0.2">
      <c r="A1423" s="2">
        <v>43535</v>
      </c>
      <c r="B1423" s="1" t="s">
        <v>138</v>
      </c>
      <c r="C1423" s="1" t="s">
        <v>137</v>
      </c>
      <c r="F1423" s="1" t="s">
        <v>1162</v>
      </c>
      <c r="G1423" s="1" t="s">
        <v>47</v>
      </c>
      <c r="H1423" s="1" t="s">
        <v>1296</v>
      </c>
      <c r="I1423" s="1" t="s">
        <v>1274</v>
      </c>
      <c r="J1423" s="109">
        <v>3</v>
      </c>
      <c r="K1423" s="85">
        <f t="array" ref="K1423">IFERROR(INDEX(Grille_Tarifs_Modulable!$B$2:$B$204,MATCH(Tableau1[[#This Row],[Designation]]&amp;Tableau1[[#This Row],[CL]],Grille_Tarifs_Modulable!$C$2:$C$204&amp;Grille_Tarifs_Modulable!$F$2:$F$204,0)),0)</f>
        <v>121</v>
      </c>
      <c r="L14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3" s="60">
        <f>IF(Tableau1[[#This Row],[Prix_Unit_HT]]=0,0,Tableau1[[#This Row],[Prix_Unit_HT]]+(Tableau1[[#This Row],[Prix_Unit_HT]]*VLOOKUP(Tableau1[[#This Row],[EAN]],Grille_Tarifs_Modulable!$B$10:$Q$204,16,FALSE)))</f>
        <v>358.8</v>
      </c>
      <c r="N1423" s="1">
        <v>1</v>
      </c>
      <c r="O1423" s="60">
        <f>Tableau1[[#This Row],[Prix_Unit_HT]]*Tableau1[[#This Row],[Qte_commande]]</f>
        <v>299</v>
      </c>
      <c r="P1423" s="60">
        <f>Tableau1[[#This Row],[Prix_Unit_TTC]]*Tableau1[[#This Row],[Qte_commande]]</f>
        <v>358.8</v>
      </c>
      <c r="Q1423" s="1">
        <v>1</v>
      </c>
      <c r="R14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4" spans="1:18" ht="14.65" customHeight="1" x14ac:dyDescent="0.2">
      <c r="A1424" s="2">
        <v>43535</v>
      </c>
      <c r="B1424" s="1" t="s">
        <v>270</v>
      </c>
      <c r="C1424" s="1" t="s">
        <v>269</v>
      </c>
      <c r="F1424" s="1" t="s">
        <v>1162</v>
      </c>
      <c r="G1424" s="1" t="s">
        <v>271</v>
      </c>
      <c r="H1424" s="1" t="s">
        <v>1297</v>
      </c>
      <c r="I1424" s="1" t="s">
        <v>1274</v>
      </c>
      <c r="J1424" s="109">
        <v>1</v>
      </c>
      <c r="K1424" s="85">
        <f t="array" ref="K1424">IFERROR(INDEX(Grille_Tarifs_Modulable!$B$2:$B$204,MATCH(Tableau1[[#This Row],[Designation]]&amp;Tableau1[[#This Row],[CL]],Grille_Tarifs_Modulable!$C$2:$C$204&amp;Grille_Tarifs_Modulable!$F$2:$F$204,0)),0)</f>
        <v>122</v>
      </c>
      <c r="L14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4" s="60">
        <f>IF(Tableau1[[#This Row],[Prix_Unit_HT]]=0,0,Tableau1[[#This Row],[Prix_Unit_HT]]+(Tableau1[[#This Row],[Prix_Unit_HT]]*VLOOKUP(Tableau1[[#This Row],[EAN]],Grille_Tarifs_Modulable!$B$10:$Q$204,16,FALSE)))</f>
        <v>358.8</v>
      </c>
      <c r="N1424" s="1">
        <v>1</v>
      </c>
      <c r="O1424" s="60">
        <f>Tableau1[[#This Row],[Prix_Unit_HT]]*Tableau1[[#This Row],[Qte_commande]]</f>
        <v>299</v>
      </c>
      <c r="P1424" s="60">
        <f>Tableau1[[#This Row],[Prix_Unit_TTC]]*Tableau1[[#This Row],[Qte_commande]]</f>
        <v>358.8</v>
      </c>
      <c r="Q1424" s="1">
        <v>1</v>
      </c>
      <c r="R14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25" spans="1:18" ht="14.65" customHeight="1" x14ac:dyDescent="0.2">
      <c r="A1425" s="2">
        <v>43536</v>
      </c>
      <c r="B1425" s="1" t="s">
        <v>76</v>
      </c>
      <c r="C1425" s="1" t="s">
        <v>70</v>
      </c>
      <c r="F1425" s="1" t="s">
        <v>1162</v>
      </c>
      <c r="G1425" s="1" t="s">
        <v>20</v>
      </c>
      <c r="H1425" s="1" t="s">
        <v>1174</v>
      </c>
      <c r="I1425" s="1" t="s">
        <v>1272</v>
      </c>
      <c r="J1425" s="59">
        <v>175</v>
      </c>
      <c r="K1425" s="85">
        <f t="array" ref="K1425">IFERROR(INDEX(Grille_Tarifs_Modulable!$B$2:$B$204,MATCH(Tableau1[[#This Row],[Designation]]&amp;Tableau1[[#This Row],[CL]],Grille_Tarifs_Modulable!$C$2:$C$204&amp;Grille_Tarifs_Modulable!$F$2:$F$204,0)),0)</f>
        <v>4067700013835</v>
      </c>
      <c r="L14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4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425" s="1">
        <v>12</v>
      </c>
      <c r="O1425" s="60">
        <f>Tableau1[[#This Row],[Prix_Unit_HT]]*Tableau1[[#This Row],[Qte_commande]]</f>
        <v>387.19690499999996</v>
      </c>
      <c r="P1425" s="60">
        <f>Tableau1[[#This Row],[Prix_Unit_TTC]]*Tableau1[[#This Row],[Qte_commande]]</f>
        <v>464.63628599999998</v>
      </c>
      <c r="Q1425" s="1">
        <v>30</v>
      </c>
      <c r="R14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426" spans="1:18" ht="14.65" customHeight="1" x14ac:dyDescent="0.2">
      <c r="A1426" s="2">
        <v>43536</v>
      </c>
      <c r="B1426" s="1" t="s">
        <v>76</v>
      </c>
      <c r="C1426" s="1" t="s">
        <v>70</v>
      </c>
      <c r="F1426" s="1" t="s">
        <v>1245</v>
      </c>
      <c r="G1426" s="1" t="s">
        <v>20</v>
      </c>
      <c r="H1426" s="1" t="s">
        <v>1216</v>
      </c>
      <c r="I1426" s="1" t="s">
        <v>1272</v>
      </c>
      <c r="J1426" s="59">
        <v>70</v>
      </c>
      <c r="K1426" s="85">
        <f t="array" ref="K1426">IFERROR(INDEX(Grille_Tarifs_Modulable!$B$2:$B$204,MATCH(Tableau1[[#This Row],[Designation]]&amp;Tableau1[[#This Row],[CL]],Grille_Tarifs_Modulable!$C$2:$C$204&amp;Grille_Tarifs_Modulable!$F$2:$F$204,0)),0)</f>
        <v>8500000917015</v>
      </c>
      <c r="L14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26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426" s="1">
        <v>12</v>
      </c>
      <c r="O1426" s="60">
        <f>Tableau1[[#This Row],[Prix_Unit_HT]]*Tableau1[[#This Row],[Qte_commande]]</f>
        <v>142.77854160000001</v>
      </c>
      <c r="P1426" s="60">
        <f>Tableau1[[#This Row],[Prix_Unit_TTC]]*Tableau1[[#This Row],[Qte_commande]]</f>
        <v>171.33424991999999</v>
      </c>
      <c r="Q1426" s="1">
        <v>12</v>
      </c>
      <c r="R14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427" spans="1:18" ht="14.65" customHeight="1" x14ac:dyDescent="0.2">
      <c r="A1427" s="2">
        <v>43536</v>
      </c>
      <c r="B1427" s="1" t="s">
        <v>76</v>
      </c>
      <c r="C1427" s="1" t="s">
        <v>70</v>
      </c>
      <c r="F1427" s="1" t="s">
        <v>1162</v>
      </c>
      <c r="G1427" s="1" t="s">
        <v>20</v>
      </c>
      <c r="H1427" s="1" t="s">
        <v>1214</v>
      </c>
      <c r="I1427" s="1" t="s">
        <v>1272</v>
      </c>
      <c r="J1427" s="59">
        <v>100</v>
      </c>
      <c r="K1427" s="85">
        <f t="array" ref="K1427">IFERROR(INDEX(Grille_Tarifs_Modulable!$B$2:$B$204,MATCH(Tableau1[[#This Row],[Designation]]&amp;Tableau1[[#This Row],[CL]],Grille_Tarifs_Modulable!$C$2:$C$204&amp;Grille_Tarifs_Modulable!$F$2:$F$204,0)),0)</f>
        <v>0</v>
      </c>
      <c r="L14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27" s="60">
        <f>IF(Tableau1[[#This Row],[Prix_Unit_HT]]=0,0,Tableau1[[#This Row],[Prix_Unit_HT]]+(Tableau1[[#This Row],[Prix_Unit_HT]]*VLOOKUP(Tableau1[[#This Row],[EAN]],Grille_Tarifs_Modulable!$B$10:$Q$204,16,FALSE)))</f>
        <v>0</v>
      </c>
      <c r="N1427" s="1">
        <v>24</v>
      </c>
      <c r="O1427" s="60">
        <f>Tableau1[[#This Row],[Prix_Unit_HT]]*Tableau1[[#This Row],[Qte_commande]]</f>
        <v>0</v>
      </c>
      <c r="P1427" s="60">
        <f>Tableau1[[#This Row],[Prix_Unit_TTC]]*Tableau1[[#This Row],[Qte_commande]]</f>
        <v>0</v>
      </c>
      <c r="Q1427" s="1">
        <v>34.29</v>
      </c>
      <c r="R14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28" spans="1:18" ht="14.65" customHeight="1" x14ac:dyDescent="0.2">
      <c r="A1428" s="2">
        <v>43544</v>
      </c>
      <c r="B1428" s="1" t="s">
        <v>234</v>
      </c>
      <c r="C1428" s="1" t="s">
        <v>225</v>
      </c>
      <c r="F1428" s="1" t="s">
        <v>1245</v>
      </c>
      <c r="G1428" s="1" t="s">
        <v>227</v>
      </c>
      <c r="H1428" s="1" t="s">
        <v>1174</v>
      </c>
      <c r="I1428" s="1" t="s">
        <v>1272</v>
      </c>
      <c r="J1428" s="59">
        <v>70</v>
      </c>
      <c r="K1428" s="85">
        <f t="array" ref="K1428">IFERROR(INDEX(Grille_Tarifs_Modulable!$B$2:$B$204,MATCH(Tableau1[[#This Row],[Designation]]&amp;Tableau1[[#This Row],[CL]],Grille_Tarifs_Modulable!$C$2:$C$204&amp;Grille_Tarifs_Modulable!$F$2:$F$204,0)),0)</f>
        <v>4067700013859</v>
      </c>
      <c r="L14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2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28" s="1">
        <v>240</v>
      </c>
      <c r="O1428" s="60">
        <f>Tableau1[[#This Row],[Prix_Unit_HT]]*Tableau1[[#This Row],[Qte_commande]]</f>
        <v>3007.8152399999994</v>
      </c>
      <c r="P1428" s="60">
        <f>Tableau1[[#This Row],[Prix_Unit_TTC]]*Tableau1[[#This Row],[Qte_commande]]</f>
        <v>3609.3782879999994</v>
      </c>
      <c r="Q1428" s="1">
        <v>240</v>
      </c>
      <c r="R14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29" spans="1:18" ht="14.65" customHeight="1" x14ac:dyDescent="0.2">
      <c r="A1429" s="2">
        <v>43551</v>
      </c>
      <c r="B1429" s="1" t="s">
        <v>10</v>
      </c>
      <c r="C1429" s="1" t="s">
        <v>9</v>
      </c>
      <c r="F1429" s="1" t="s">
        <v>1245</v>
      </c>
      <c r="G1429" s="1" t="s">
        <v>11</v>
      </c>
      <c r="H1429" s="7" t="s">
        <v>1291</v>
      </c>
      <c r="I1429" s="7" t="s">
        <v>1273</v>
      </c>
      <c r="J1429" s="59">
        <v>20</v>
      </c>
      <c r="K1429" s="85">
        <f t="array" ref="K1429">IFERROR(INDEX(Grille_Tarifs_Modulable!$B$2:$B$204,MATCH(Tableau1[[#This Row],[Designation]]&amp;Tableau1[[#This Row],[CL]],Grille_Tarifs_Modulable!$C$2:$C$204&amp;Grille_Tarifs_Modulable!$F$2:$F$204,0)),0)</f>
        <v>4260310550305</v>
      </c>
      <c r="L14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9" s="1">
        <v>96</v>
      </c>
      <c r="O1429" s="60">
        <f>Tableau1[[#This Row],[Prix_Unit_HT]]*Tableau1[[#This Row],[Qte_commande]]</f>
        <v>77.760000000000005</v>
      </c>
      <c r="P1429" s="60">
        <f>Tableau1[[#This Row],[Prix_Unit_TTC]]*Tableau1[[#This Row],[Qte_commande]]</f>
        <v>82.036799999999999</v>
      </c>
      <c r="Q1429" s="1">
        <v>27.43</v>
      </c>
      <c r="R14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30" spans="1:18" ht="14.65" customHeight="1" x14ac:dyDescent="0.2">
      <c r="A1430" s="2">
        <v>43551</v>
      </c>
      <c r="B1430" s="1" t="s">
        <v>10</v>
      </c>
      <c r="C1430" s="1" t="s">
        <v>9</v>
      </c>
      <c r="F1430" s="1" t="s">
        <v>1245</v>
      </c>
      <c r="G1430" s="1" t="s">
        <v>11</v>
      </c>
      <c r="H1430" s="7" t="s">
        <v>1292</v>
      </c>
      <c r="I1430" s="7" t="s">
        <v>1273</v>
      </c>
      <c r="J1430" s="59">
        <v>20</v>
      </c>
      <c r="K1430" s="85">
        <f t="array" ref="K1430">IFERROR(INDEX(Grille_Tarifs_Modulable!$B$2:$B$204,MATCH(Tableau1[[#This Row],[Designation]]&amp;Tableau1[[#This Row],[CL]],Grille_Tarifs_Modulable!$C$2:$C$204&amp;Grille_Tarifs_Modulable!$F$2:$F$204,0)),0)</f>
        <v>4260310552941</v>
      </c>
      <c r="L14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3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30" s="1">
        <v>48</v>
      </c>
      <c r="O1430" s="60">
        <f>Tableau1[[#This Row],[Prix_Unit_HT]]*Tableau1[[#This Row],[Qte_commande]]</f>
        <v>38.880000000000003</v>
      </c>
      <c r="P1430" s="60">
        <f>Tableau1[[#This Row],[Prix_Unit_TTC]]*Tableau1[[#This Row],[Qte_commande]]</f>
        <v>41.0184</v>
      </c>
      <c r="Q1430" s="1">
        <v>13.71</v>
      </c>
      <c r="R14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31" spans="1:18" ht="14.65" customHeight="1" x14ac:dyDescent="0.2">
      <c r="A1431" s="2">
        <v>43551</v>
      </c>
      <c r="B1431" s="1" t="s">
        <v>10</v>
      </c>
      <c r="C1431" s="1" t="s">
        <v>9</v>
      </c>
      <c r="F1431" s="1" t="s">
        <v>1245</v>
      </c>
      <c r="G1431" s="1" t="s">
        <v>11</v>
      </c>
      <c r="H1431" s="7" t="s">
        <v>1287</v>
      </c>
      <c r="I1431" s="7" t="s">
        <v>1272</v>
      </c>
      <c r="J1431" s="59">
        <v>70</v>
      </c>
      <c r="K1431" s="85">
        <f t="array" ref="K1431">IFERROR(INDEX(Grille_Tarifs_Modulable!$B$2:$B$204,MATCH(Tableau1[[#This Row],[Designation]]&amp;Tableau1[[#This Row],[CL]],Grille_Tarifs_Modulable!$C$2:$C$204&amp;Grille_Tarifs_Modulable!$F$2:$F$204,0)),0)</f>
        <v>3257150107012</v>
      </c>
      <c r="L14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3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31" s="1">
        <v>6</v>
      </c>
      <c r="O1431" s="60">
        <f>Tableau1[[#This Row],[Prix_Unit_HT]]*Tableau1[[#This Row],[Qte_commande]]</f>
        <v>178.97186399999998</v>
      </c>
      <c r="P1431" s="60">
        <f>Tableau1[[#This Row],[Prix_Unit_TTC]]*Tableau1[[#This Row],[Qte_commande]]</f>
        <v>214.7662368</v>
      </c>
      <c r="Q1431" s="1">
        <v>6</v>
      </c>
      <c r="R14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2" spans="1:18" ht="14.65" customHeight="1" x14ac:dyDescent="0.2">
      <c r="A1432" s="2">
        <v>43551</v>
      </c>
      <c r="B1432" s="1" t="s">
        <v>10</v>
      </c>
      <c r="C1432" s="1" t="s">
        <v>9</v>
      </c>
      <c r="F1432" s="1" t="s">
        <v>1245</v>
      </c>
      <c r="G1432" s="1" t="s">
        <v>11</v>
      </c>
      <c r="H1432" s="1" t="s">
        <v>1174</v>
      </c>
      <c r="I1432" s="1" t="s">
        <v>1272</v>
      </c>
      <c r="J1432" s="59">
        <v>175</v>
      </c>
      <c r="K1432" s="85">
        <f t="array" ref="K1432">IFERROR(INDEX(Grille_Tarifs_Modulable!$B$2:$B$204,MATCH(Tableau1[[#This Row],[Designation]]&amp;Tableau1[[#This Row],[CL]],Grille_Tarifs_Modulable!$C$2:$C$204&amp;Grille_Tarifs_Modulable!$F$2:$F$204,0)),0)</f>
        <v>4067700013835</v>
      </c>
      <c r="L14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3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32" s="1">
        <v>48</v>
      </c>
      <c r="O1432" s="60">
        <f>Tableau1[[#This Row],[Prix_Unit_HT]]*Tableau1[[#This Row],[Qte_commande]]</f>
        <v>1387.9876200000001</v>
      </c>
      <c r="P1432" s="60">
        <f>Tableau1[[#This Row],[Prix_Unit_TTC]]*Tableau1[[#This Row],[Qte_commande]]</f>
        <v>1665.5851440000001</v>
      </c>
      <c r="Q1432" s="1">
        <v>120</v>
      </c>
      <c r="R14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433" spans="1:18" ht="14.65" customHeight="1" x14ac:dyDescent="0.2">
      <c r="A1433" s="2">
        <v>43551</v>
      </c>
      <c r="B1433" s="1" t="s">
        <v>103</v>
      </c>
      <c r="C1433" s="1" t="s">
        <v>97</v>
      </c>
      <c r="F1433" s="1" t="s">
        <v>1245</v>
      </c>
      <c r="G1433" s="1" t="s">
        <v>20</v>
      </c>
      <c r="H1433" s="1" t="s">
        <v>1174</v>
      </c>
      <c r="I1433" s="1" t="s">
        <v>1272</v>
      </c>
      <c r="J1433" s="59">
        <v>70</v>
      </c>
      <c r="K1433" s="85">
        <f t="array" ref="K1433">IFERROR(INDEX(Grille_Tarifs_Modulable!$B$2:$B$204,MATCH(Tableau1[[#This Row],[Designation]]&amp;Tableau1[[#This Row],[CL]],Grille_Tarifs_Modulable!$C$2:$C$204&amp;Grille_Tarifs_Modulable!$F$2:$F$204,0)),0)</f>
        <v>4067700013859</v>
      </c>
      <c r="L14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3" s="1">
        <v>42</v>
      </c>
      <c r="O1433" s="60">
        <f>Tableau1[[#This Row],[Prix_Unit_HT]]*Tableau1[[#This Row],[Qte_commande]]</f>
        <v>526.36766699999998</v>
      </c>
      <c r="P1433" s="60">
        <f>Tableau1[[#This Row],[Prix_Unit_TTC]]*Tableau1[[#This Row],[Qte_commande]]</f>
        <v>631.64120039999989</v>
      </c>
      <c r="Q1433" s="1">
        <v>42</v>
      </c>
      <c r="R14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1434" spans="1:18" ht="14.65" customHeight="1" x14ac:dyDescent="0.2">
      <c r="A1434" s="2">
        <v>43551</v>
      </c>
      <c r="B1434" s="1" t="s">
        <v>103</v>
      </c>
      <c r="C1434" s="1" t="s">
        <v>97</v>
      </c>
      <c r="F1434" s="1" t="s">
        <v>1245</v>
      </c>
      <c r="G1434" s="1" t="s">
        <v>20</v>
      </c>
      <c r="H1434" s="1" t="s">
        <v>1174</v>
      </c>
      <c r="I1434" s="1" t="s">
        <v>1272</v>
      </c>
      <c r="J1434" s="59">
        <v>70</v>
      </c>
      <c r="K1434" s="85">
        <f t="array" ref="K1434">IFERROR(INDEX(Grille_Tarifs_Modulable!$B$2:$B$204,MATCH(Tableau1[[#This Row],[Designation]]&amp;Tableau1[[#This Row],[CL]],Grille_Tarifs_Modulable!$C$2:$C$204&amp;Grille_Tarifs_Modulable!$F$2:$F$204,0)),0)</f>
        <v>4067700013859</v>
      </c>
      <c r="L14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4" s="1">
        <v>138</v>
      </c>
      <c r="O1434" s="60">
        <f>Tableau1[[#This Row],[Prix_Unit_HT]]*Tableau1[[#This Row],[Qte_commande]]</f>
        <v>1729.4937629999997</v>
      </c>
      <c r="P1434" s="60">
        <f>Tableau1[[#This Row],[Prix_Unit_TTC]]*Tableau1[[#This Row],[Qte_commande]]</f>
        <v>2075.3925155999996</v>
      </c>
      <c r="Q1434" s="1">
        <v>138</v>
      </c>
      <c r="R14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138</v>
      </c>
    </row>
    <row r="1435" spans="1:18" ht="14.65" customHeight="1" x14ac:dyDescent="0.2">
      <c r="A1435" s="2">
        <v>43551</v>
      </c>
      <c r="B1435" s="1" t="s">
        <v>10</v>
      </c>
      <c r="C1435" s="1" t="s">
        <v>9</v>
      </c>
      <c r="F1435" s="1" t="s">
        <v>1162</v>
      </c>
      <c r="G1435" s="1" t="s">
        <v>11</v>
      </c>
      <c r="H1435" s="1" t="s">
        <v>1295</v>
      </c>
      <c r="I1435" s="1" t="s">
        <v>1273</v>
      </c>
      <c r="J1435" s="59">
        <v>20</v>
      </c>
      <c r="K1435" s="85">
        <f t="array" ref="K1435">IFERROR(INDEX(Grille_Tarifs_Modulable!$B$2:$B$204,MATCH(Tableau1[[#This Row],[Designation]]&amp;Tableau1[[#This Row],[CL]],Grille_Tarifs_Modulable!$C$2:$C$204&amp;Grille_Tarifs_Modulable!$F$2:$F$204,0)),0)</f>
        <v>4260310554785</v>
      </c>
      <c r="L14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3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35" s="1">
        <v>144</v>
      </c>
      <c r="O1435" s="60">
        <f>Tableau1[[#This Row],[Prix_Unit_HT]]*Tableau1[[#This Row],[Qte_commande]]</f>
        <v>128.16</v>
      </c>
      <c r="P1435" s="60">
        <f>Tableau1[[#This Row],[Prix_Unit_TTC]]*Tableau1[[#This Row],[Qte_commande]]</f>
        <v>135.2088</v>
      </c>
      <c r="Q1435" s="1">
        <v>41.14</v>
      </c>
      <c r="R14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436" spans="1:18" ht="14.65" customHeight="1" x14ac:dyDescent="0.2">
      <c r="A1436" s="2">
        <v>43551</v>
      </c>
      <c r="B1436" s="1" t="s">
        <v>103</v>
      </c>
      <c r="C1436" s="1" t="s">
        <v>97</v>
      </c>
      <c r="F1436" s="1" t="s">
        <v>1245</v>
      </c>
      <c r="G1436" s="1" t="s">
        <v>20</v>
      </c>
      <c r="H1436" s="1" t="s">
        <v>1186</v>
      </c>
      <c r="I1436" s="1" t="s">
        <v>1272</v>
      </c>
      <c r="J1436" s="59">
        <v>70</v>
      </c>
      <c r="K1436" s="85">
        <f t="array" ref="K1436">IFERROR(INDEX(Grille_Tarifs_Modulable!$B$2:$B$204,MATCH(Tableau1[[#This Row],[Designation]]&amp;Tableau1[[#This Row],[CL]],Grille_Tarifs_Modulable!$C$2:$C$204&amp;Grille_Tarifs_Modulable!$F$2:$F$204,0)),0)</f>
        <v>3257150101904</v>
      </c>
      <c r="L14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36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436" s="1">
        <v>18</v>
      </c>
      <c r="O1436" s="60">
        <f>Tableau1[[#This Row],[Prix_Unit_HT]]*Tableau1[[#This Row],[Qte_commande]]</f>
        <v>294.236694</v>
      </c>
      <c r="P1436" s="60">
        <f>Tableau1[[#This Row],[Prix_Unit_TTC]]*Tableau1[[#This Row],[Qte_commande]]</f>
        <v>353.08403279999999</v>
      </c>
      <c r="Q1436" s="1">
        <v>18</v>
      </c>
      <c r="R14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437" spans="1:18" ht="14.65" customHeight="1" x14ac:dyDescent="0.2">
      <c r="A1437" s="2">
        <v>43551</v>
      </c>
      <c r="B1437" s="1" t="s">
        <v>10</v>
      </c>
      <c r="C1437" s="1" t="s">
        <v>9</v>
      </c>
      <c r="F1437" s="1" t="s">
        <v>1245</v>
      </c>
      <c r="G1437" s="1" t="s">
        <v>11</v>
      </c>
      <c r="H1437" s="7" t="s">
        <v>1188</v>
      </c>
      <c r="I1437" s="1" t="s">
        <v>1272</v>
      </c>
      <c r="J1437" s="59">
        <v>70</v>
      </c>
      <c r="K1437" s="85">
        <f t="array" ref="K1437">IFERROR(INDEX(Grille_Tarifs_Modulable!$B$2:$B$204,MATCH(Tableau1[[#This Row],[Designation]]&amp;Tableau1[[#This Row],[CL]],Grille_Tarifs_Modulable!$C$2:$C$204&amp;Grille_Tarifs_Modulable!$F$2:$F$204,0)),0)</f>
        <v>3257150100228</v>
      </c>
      <c r="L14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37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37" s="1">
        <v>6</v>
      </c>
      <c r="O1437" s="60">
        <f>Tableau1[[#This Row],[Prix_Unit_HT]]*Tableau1[[#This Row],[Qte_commande]]</f>
        <v>119.99186399999999</v>
      </c>
      <c r="P1437" s="60">
        <f>Tableau1[[#This Row],[Prix_Unit_TTC]]*Tableau1[[#This Row],[Qte_commande]]</f>
        <v>143.99023679999999</v>
      </c>
      <c r="Q1437" s="1">
        <v>6</v>
      </c>
      <c r="R14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8" spans="1:18" ht="14.65" customHeight="1" x14ac:dyDescent="0.2">
      <c r="A1438" s="2">
        <v>43551</v>
      </c>
      <c r="B1438" s="1" t="s">
        <v>10</v>
      </c>
      <c r="C1438" s="1" t="s">
        <v>9</v>
      </c>
      <c r="F1438" s="1" t="s">
        <v>1245</v>
      </c>
      <c r="G1438" s="1" t="s">
        <v>11</v>
      </c>
      <c r="H1438" s="1" t="s">
        <v>1187</v>
      </c>
      <c r="I1438" s="1" t="s">
        <v>1272</v>
      </c>
      <c r="J1438" s="59">
        <v>70</v>
      </c>
      <c r="K1438" s="85">
        <f t="array" ref="K1438">IFERROR(INDEX(Grille_Tarifs_Modulable!$B$2:$B$204,MATCH(Tableau1[[#This Row],[Designation]]&amp;Tableau1[[#This Row],[CL]],Grille_Tarifs_Modulable!$C$2:$C$204&amp;Grille_Tarifs_Modulable!$F$2:$F$204,0)),0)</f>
        <v>3257150102017</v>
      </c>
      <c r="L14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38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438" s="1">
        <v>6</v>
      </c>
      <c r="O1438" s="60">
        <f>Tableau1[[#This Row],[Prix_Unit_HT]]*Tableau1[[#This Row],[Qte_commande]]</f>
        <v>88.165931999999998</v>
      </c>
      <c r="P1438" s="60">
        <f>Tableau1[[#This Row],[Prix_Unit_TTC]]*Tableau1[[#This Row],[Qte_commande]]</f>
        <v>105.7991184</v>
      </c>
      <c r="Q1438" s="1">
        <v>6</v>
      </c>
      <c r="R14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39" spans="1:18" ht="14.65" customHeight="1" x14ac:dyDescent="0.2">
      <c r="A1439" s="2">
        <v>43551</v>
      </c>
      <c r="B1439" s="1" t="s">
        <v>10</v>
      </c>
      <c r="C1439" s="1" t="s">
        <v>9</v>
      </c>
      <c r="F1439" s="1" t="s">
        <v>1245</v>
      </c>
      <c r="G1439" s="1" t="s">
        <v>11</v>
      </c>
      <c r="H1439" s="1" t="s">
        <v>1221</v>
      </c>
      <c r="I1439" s="1" t="s">
        <v>1272</v>
      </c>
      <c r="J1439" s="59">
        <v>50</v>
      </c>
      <c r="K1439" s="85">
        <f t="array" ref="K1439">IFERROR(INDEX(Grille_Tarifs_Modulable!$B$2:$B$204,MATCH(Tableau1[[#This Row],[Designation]]&amp;Tableau1[[#This Row],[CL]],Grille_Tarifs_Modulable!$C$2:$C$204&amp;Grille_Tarifs_Modulable!$F$2:$F$204,0)),0)</f>
        <v>4260270192645</v>
      </c>
      <c r="L14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3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39" s="1">
        <v>6</v>
      </c>
      <c r="O1439" s="60">
        <f>Tableau1[[#This Row],[Prix_Unit_HT]]*Tableau1[[#This Row],[Qte_commande]]</f>
        <v>151.155036</v>
      </c>
      <c r="P1439" s="60">
        <f>Tableau1[[#This Row],[Prix_Unit_TTC]]*Tableau1[[#This Row],[Qte_commande]]</f>
        <v>181.38604320000002</v>
      </c>
      <c r="Q1439" s="1">
        <v>4.29</v>
      </c>
      <c r="R14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440" spans="1:18" ht="14.65" customHeight="1" x14ac:dyDescent="0.2">
      <c r="A1440" s="2">
        <v>43551</v>
      </c>
      <c r="B1440" s="1" t="s">
        <v>10</v>
      </c>
      <c r="C1440" s="1" t="s">
        <v>9</v>
      </c>
      <c r="F1440" s="1" t="s">
        <v>1245</v>
      </c>
      <c r="G1440" s="1" t="s">
        <v>11</v>
      </c>
      <c r="H1440" s="1" t="s">
        <v>1216</v>
      </c>
      <c r="I1440" s="1" t="s">
        <v>1272</v>
      </c>
      <c r="J1440" s="59">
        <v>100</v>
      </c>
      <c r="K1440" s="85">
        <f t="array" ref="K1440">IFERROR(INDEX(Grille_Tarifs_Modulable!$B$2:$B$204,MATCH(Tableau1[[#This Row],[Designation]]&amp;Tableau1[[#This Row],[CL]],Grille_Tarifs_Modulable!$C$2:$C$204&amp;Grille_Tarifs_Modulable!$F$2:$F$204,0)),0)</f>
        <v>3257150410167</v>
      </c>
      <c r="L14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40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40" s="1">
        <v>72</v>
      </c>
      <c r="O1440" s="60">
        <f>Tableau1[[#This Row],[Prix_Unit_HT]]*Tableau1[[#This Row],[Qte_commande]]</f>
        <v>1136.0789279999999</v>
      </c>
      <c r="P1440" s="60">
        <f>Tableau1[[#This Row],[Prix_Unit_TTC]]*Tableau1[[#This Row],[Qte_commande]]</f>
        <v>1363.2947136</v>
      </c>
      <c r="Q1440" s="1">
        <v>102.86</v>
      </c>
      <c r="R14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441" spans="1:18" ht="14.65" customHeight="1" x14ac:dyDescent="0.2">
      <c r="A1441" s="2">
        <v>43551</v>
      </c>
      <c r="B1441" s="1" t="s">
        <v>10</v>
      </c>
      <c r="C1441" s="1" t="s">
        <v>9</v>
      </c>
      <c r="F1441" s="1" t="s">
        <v>1245</v>
      </c>
      <c r="G1441" s="1" t="s">
        <v>11</v>
      </c>
      <c r="H1441" s="1" t="s">
        <v>1293</v>
      </c>
      <c r="I1441" s="1" t="s">
        <v>1273</v>
      </c>
      <c r="J1441" s="59">
        <v>20</v>
      </c>
      <c r="K1441" s="85">
        <f t="array" ref="K1441">IFERROR(INDEX(Grille_Tarifs_Modulable!$B$2:$B$204,MATCH(Tableau1[[#This Row],[Designation]]&amp;Tableau1[[#This Row],[CL]],Grille_Tarifs_Modulable!$C$2:$C$204&amp;Grille_Tarifs_Modulable!$F$2:$F$204,0)),0)</f>
        <v>4260310553849</v>
      </c>
      <c r="L14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1" s="1">
        <v>144</v>
      </c>
      <c r="O1441" s="60">
        <f>Tableau1[[#This Row],[Prix_Unit_HT]]*Tableau1[[#This Row],[Qte_commande]]</f>
        <v>116.64000000000001</v>
      </c>
      <c r="P1441" s="60">
        <f>Tableau1[[#This Row],[Prix_Unit_TTC]]*Tableau1[[#This Row],[Qte_commande]]</f>
        <v>123.0552</v>
      </c>
      <c r="Q1441" s="1">
        <v>41.14</v>
      </c>
      <c r="R14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442" spans="1:18" ht="14.65" customHeight="1" x14ac:dyDescent="0.2">
      <c r="A1442" s="2">
        <v>43551</v>
      </c>
      <c r="B1442" s="1" t="s">
        <v>10</v>
      </c>
      <c r="C1442" s="1" t="s">
        <v>9</v>
      </c>
      <c r="F1442" s="1" t="s">
        <v>1245</v>
      </c>
      <c r="G1442" s="1" t="s">
        <v>11</v>
      </c>
      <c r="H1442" s="1" t="s">
        <v>1288</v>
      </c>
      <c r="I1442" s="1" t="s">
        <v>1273</v>
      </c>
      <c r="J1442" s="59">
        <v>20</v>
      </c>
      <c r="K1442" s="85">
        <f t="array" ref="K1442">IFERROR(INDEX(Grille_Tarifs_Modulable!$B$2:$B$204,MATCH(Tableau1[[#This Row],[Designation]]&amp;Tableau1[[#This Row],[CL]],Grille_Tarifs_Modulable!$C$2:$C$204&amp;Grille_Tarifs_Modulable!$F$2:$F$204,0)),0)</f>
        <v>4260310553818</v>
      </c>
      <c r="L14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2" s="1">
        <v>288</v>
      </c>
      <c r="O1442" s="60">
        <f>Tableau1[[#This Row],[Prix_Unit_HT]]*Tableau1[[#This Row],[Qte_commande]]</f>
        <v>233.28000000000003</v>
      </c>
      <c r="P1442" s="60">
        <f>Tableau1[[#This Row],[Prix_Unit_TTC]]*Tableau1[[#This Row],[Qte_commande]]</f>
        <v>246.1104</v>
      </c>
      <c r="Q1442" s="1">
        <v>82.29</v>
      </c>
      <c r="R14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82.285714285714292</v>
      </c>
    </row>
    <row r="1443" spans="1:18" ht="14.65" customHeight="1" x14ac:dyDescent="0.2">
      <c r="A1443" s="2">
        <v>43552</v>
      </c>
      <c r="B1443" s="1" t="s">
        <v>198</v>
      </c>
      <c r="C1443" s="1" t="s">
        <v>64</v>
      </c>
      <c r="F1443" s="1" t="s">
        <v>1245</v>
      </c>
      <c r="G1443" s="1" t="s">
        <v>66</v>
      </c>
      <c r="H1443" s="7" t="s">
        <v>1292</v>
      </c>
      <c r="I1443" s="7" t="s">
        <v>1273</v>
      </c>
      <c r="J1443" s="59">
        <v>20</v>
      </c>
      <c r="K1443" s="85">
        <f t="array" ref="K1443">IFERROR(INDEX(Grille_Tarifs_Modulable!$B$2:$B$204,MATCH(Tableau1[[#This Row],[Designation]]&amp;Tableau1[[#This Row],[CL]],Grille_Tarifs_Modulable!$C$2:$C$204&amp;Grille_Tarifs_Modulable!$F$2:$F$204,0)),0)</f>
        <v>4260310552941</v>
      </c>
      <c r="L14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3" s="1">
        <v>96</v>
      </c>
      <c r="O1443" s="60">
        <f>Tableau1[[#This Row],[Prix_Unit_HT]]*Tableau1[[#This Row],[Qte_commande]]</f>
        <v>77.760000000000005</v>
      </c>
      <c r="P1443" s="60">
        <f>Tableau1[[#This Row],[Prix_Unit_TTC]]*Tableau1[[#This Row],[Qte_commande]]</f>
        <v>82.036799999999999</v>
      </c>
      <c r="Q1443" s="1">
        <v>27.43</v>
      </c>
      <c r="R14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44" spans="1:18" ht="14.65" customHeight="1" x14ac:dyDescent="0.2">
      <c r="A1444" s="2">
        <v>43552</v>
      </c>
      <c r="B1444" s="1" t="s">
        <v>198</v>
      </c>
      <c r="C1444" s="1" t="s">
        <v>64</v>
      </c>
      <c r="F1444" s="1" t="s">
        <v>1245</v>
      </c>
      <c r="G1444" s="1" t="s">
        <v>66</v>
      </c>
      <c r="H1444" s="1" t="s">
        <v>1289</v>
      </c>
      <c r="I1444" s="1" t="s">
        <v>1273</v>
      </c>
      <c r="J1444" s="59">
        <v>20</v>
      </c>
      <c r="K1444" s="85">
        <f t="array" ref="K1444">IFERROR(INDEX(Grille_Tarifs_Modulable!$B$2:$B$204,MATCH(Tableau1[[#This Row],[Designation]]&amp;Tableau1[[#This Row],[CL]],Grille_Tarifs_Modulable!$C$2:$C$204&amp;Grille_Tarifs_Modulable!$F$2:$F$204,0)),0)</f>
        <v>4260310553832</v>
      </c>
      <c r="L14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4" s="1">
        <v>72</v>
      </c>
      <c r="O1444" s="60">
        <f>Tableau1[[#This Row],[Prix_Unit_HT]]*Tableau1[[#This Row],[Qte_commande]]</f>
        <v>58.320000000000007</v>
      </c>
      <c r="P1444" s="60">
        <f>Tableau1[[#This Row],[Prix_Unit_TTC]]*Tableau1[[#This Row],[Qte_commande]]</f>
        <v>61.5276</v>
      </c>
      <c r="Q1444" s="1">
        <v>20.57</v>
      </c>
      <c r="R14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45" spans="1:18" ht="14.65" customHeight="1" x14ac:dyDescent="0.2">
      <c r="A1445" s="2">
        <v>43552</v>
      </c>
      <c r="B1445" s="1" t="s">
        <v>199</v>
      </c>
      <c r="C1445" s="1" t="s">
        <v>64</v>
      </c>
      <c r="F1445" s="1" t="s">
        <v>1245</v>
      </c>
      <c r="G1445" s="1" t="s">
        <v>66</v>
      </c>
      <c r="H1445" s="1" t="s">
        <v>1289</v>
      </c>
      <c r="I1445" s="1" t="s">
        <v>1273</v>
      </c>
      <c r="J1445" s="59">
        <v>20</v>
      </c>
      <c r="K1445" s="85">
        <f t="array" ref="K1445">IFERROR(INDEX(Grille_Tarifs_Modulable!$B$2:$B$204,MATCH(Tableau1[[#This Row],[Designation]]&amp;Tableau1[[#This Row],[CL]],Grille_Tarifs_Modulable!$C$2:$C$204&amp;Grille_Tarifs_Modulable!$F$2:$F$204,0)),0)</f>
        <v>4260310553832</v>
      </c>
      <c r="L14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5" s="1">
        <v>120</v>
      </c>
      <c r="O1445" s="60">
        <f>Tableau1[[#This Row],[Prix_Unit_HT]]*Tableau1[[#This Row],[Qte_commande]]</f>
        <v>97.2</v>
      </c>
      <c r="P1445" s="60">
        <f>Tableau1[[#This Row],[Prix_Unit_TTC]]*Tableau1[[#This Row],[Qte_commande]]</f>
        <v>102.54600000000001</v>
      </c>
      <c r="Q1445" s="1">
        <v>34.29</v>
      </c>
      <c r="R14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46" spans="1:18" ht="14.65" customHeight="1" x14ac:dyDescent="0.2">
      <c r="A1446" s="2">
        <v>43552</v>
      </c>
      <c r="B1446" s="1" t="s">
        <v>198</v>
      </c>
      <c r="C1446" s="1" t="s">
        <v>64</v>
      </c>
      <c r="F1446" s="1" t="s">
        <v>1245</v>
      </c>
      <c r="G1446" s="1" t="s">
        <v>66</v>
      </c>
      <c r="H1446" s="1" t="s">
        <v>1289</v>
      </c>
      <c r="I1446" s="1" t="s">
        <v>1273</v>
      </c>
      <c r="J1446" s="59">
        <v>20</v>
      </c>
      <c r="K1446" s="85">
        <f t="array" ref="K1446">IFERROR(INDEX(Grille_Tarifs_Modulable!$B$2:$B$204,MATCH(Tableau1[[#This Row],[Designation]]&amp;Tableau1[[#This Row],[CL]],Grille_Tarifs_Modulable!$C$2:$C$204&amp;Grille_Tarifs_Modulable!$F$2:$F$204,0)),0)</f>
        <v>4260310553832</v>
      </c>
      <c r="L14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6" s="1">
        <v>120</v>
      </c>
      <c r="O1446" s="60">
        <f>Tableau1[[#This Row],[Prix_Unit_HT]]*Tableau1[[#This Row],[Qte_commande]]</f>
        <v>97.2</v>
      </c>
      <c r="P1446" s="60">
        <f>Tableau1[[#This Row],[Prix_Unit_TTC]]*Tableau1[[#This Row],[Qte_commande]]</f>
        <v>102.54600000000001</v>
      </c>
      <c r="Q1446" s="1">
        <v>34.29</v>
      </c>
      <c r="R14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447" spans="1:18" ht="14.65" customHeight="1" x14ac:dyDescent="0.2">
      <c r="A1447" s="2">
        <v>43552</v>
      </c>
      <c r="B1447" s="1" t="s">
        <v>198</v>
      </c>
      <c r="C1447" s="1" t="s">
        <v>64</v>
      </c>
      <c r="F1447" s="1" t="s">
        <v>1245</v>
      </c>
      <c r="G1447" s="1" t="s">
        <v>66</v>
      </c>
      <c r="H1447" s="1" t="s">
        <v>1174</v>
      </c>
      <c r="I1447" s="1" t="s">
        <v>1272</v>
      </c>
      <c r="J1447" s="59">
        <v>70</v>
      </c>
      <c r="K1447" s="85">
        <f t="array" ref="K1447">IFERROR(INDEX(Grille_Tarifs_Modulable!$B$2:$B$204,MATCH(Tableau1[[#This Row],[Designation]]&amp;Tableau1[[#This Row],[CL]],Grille_Tarifs_Modulable!$C$2:$C$204&amp;Grille_Tarifs_Modulable!$F$2:$F$204,0)),0)</f>
        <v>4067700013859</v>
      </c>
      <c r="L14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7" s="1">
        <v>138</v>
      </c>
      <c r="O1447" s="60">
        <f>Tableau1[[#This Row],[Prix_Unit_HT]]*Tableau1[[#This Row],[Qte_commande]]</f>
        <v>1729.4937629999997</v>
      </c>
      <c r="P1447" s="60">
        <f>Tableau1[[#This Row],[Prix_Unit_TTC]]*Tableau1[[#This Row],[Qte_commande]]</f>
        <v>2075.3925155999996</v>
      </c>
      <c r="Q1447" s="1">
        <v>138</v>
      </c>
      <c r="R14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138</v>
      </c>
    </row>
    <row r="1448" spans="1:18" ht="14.65" customHeight="1" x14ac:dyDescent="0.2">
      <c r="A1448" s="2">
        <v>43552</v>
      </c>
      <c r="B1448" s="1" t="s">
        <v>199</v>
      </c>
      <c r="C1448" s="1" t="s">
        <v>64</v>
      </c>
      <c r="F1448" s="1" t="s">
        <v>1245</v>
      </c>
      <c r="G1448" s="1" t="s">
        <v>66</v>
      </c>
      <c r="H1448" s="1" t="s">
        <v>1174</v>
      </c>
      <c r="I1448" s="1" t="s">
        <v>1272</v>
      </c>
      <c r="J1448" s="59">
        <v>70</v>
      </c>
      <c r="K1448" s="85">
        <f t="array" ref="K1448">IFERROR(INDEX(Grille_Tarifs_Modulable!$B$2:$B$204,MATCH(Tableau1[[#This Row],[Designation]]&amp;Tableau1[[#This Row],[CL]],Grille_Tarifs_Modulable!$C$2:$C$204&amp;Grille_Tarifs_Modulable!$F$2:$F$204,0)),0)</f>
        <v>4067700013859</v>
      </c>
      <c r="L14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8" s="1">
        <v>240</v>
      </c>
      <c r="O1448" s="60">
        <f>Tableau1[[#This Row],[Prix_Unit_HT]]*Tableau1[[#This Row],[Qte_commande]]</f>
        <v>3007.8152399999994</v>
      </c>
      <c r="P1448" s="60">
        <f>Tableau1[[#This Row],[Prix_Unit_TTC]]*Tableau1[[#This Row],[Qte_commande]]</f>
        <v>3609.3782879999994</v>
      </c>
      <c r="Q1448" s="1">
        <v>240</v>
      </c>
      <c r="R14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49" spans="1:18" ht="14.65" customHeight="1" x14ac:dyDescent="0.2">
      <c r="A1449" s="2">
        <v>43552</v>
      </c>
      <c r="B1449" s="1" t="s">
        <v>198</v>
      </c>
      <c r="C1449" s="1" t="s">
        <v>64</v>
      </c>
      <c r="F1449" s="1" t="s">
        <v>1245</v>
      </c>
      <c r="G1449" s="1" t="s">
        <v>66</v>
      </c>
      <c r="H1449" s="1" t="s">
        <v>1174</v>
      </c>
      <c r="I1449" s="1" t="s">
        <v>1272</v>
      </c>
      <c r="J1449" s="59">
        <v>70</v>
      </c>
      <c r="K1449" s="85">
        <f t="array" ref="K1449">IFERROR(INDEX(Grille_Tarifs_Modulable!$B$2:$B$204,MATCH(Tableau1[[#This Row],[Designation]]&amp;Tableau1[[#This Row],[CL]],Grille_Tarifs_Modulable!$C$2:$C$204&amp;Grille_Tarifs_Modulable!$F$2:$F$204,0)),0)</f>
        <v>4067700013859</v>
      </c>
      <c r="L14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9" s="1">
        <v>102</v>
      </c>
      <c r="O1449" s="60">
        <f>Tableau1[[#This Row],[Prix_Unit_HT]]*Tableau1[[#This Row],[Qte_commande]]</f>
        <v>1278.3214769999997</v>
      </c>
      <c r="P1449" s="60">
        <f>Tableau1[[#This Row],[Prix_Unit_TTC]]*Tableau1[[#This Row],[Qte_commande]]</f>
        <v>1533.9857723999999</v>
      </c>
      <c r="Q1449" s="1">
        <v>102</v>
      </c>
      <c r="R14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102.00000000000001</v>
      </c>
    </row>
    <row r="1450" spans="1:18" ht="14.65" customHeight="1" x14ac:dyDescent="0.2">
      <c r="A1450" s="2">
        <v>43552</v>
      </c>
      <c r="B1450" s="1" t="s">
        <v>253</v>
      </c>
      <c r="C1450" s="1" t="s">
        <v>157</v>
      </c>
      <c r="F1450" s="1" t="s">
        <v>1245</v>
      </c>
      <c r="G1450" s="1" t="s">
        <v>159</v>
      </c>
      <c r="H1450" s="1" t="s">
        <v>1174</v>
      </c>
      <c r="I1450" s="1" t="s">
        <v>1272</v>
      </c>
      <c r="J1450" s="59">
        <v>100</v>
      </c>
      <c r="K1450" s="85">
        <f t="array" ref="K1450">IFERROR(INDEX(Grille_Tarifs_Modulable!$B$2:$B$204,MATCH(Tableau1[[#This Row],[Designation]]&amp;Tableau1[[#This Row],[CL]],Grille_Tarifs_Modulable!$C$2:$C$204&amp;Grille_Tarifs_Modulable!$F$2:$F$204,0)),0)</f>
        <v>4067700013842</v>
      </c>
      <c r="L14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0" s="1">
        <v>306</v>
      </c>
      <c r="O1450" s="60">
        <f>Tableau1[[#This Row],[Prix_Unit_HT]]*Tableau1[[#This Row],[Qte_commande]]</f>
        <v>5232.8463299999994</v>
      </c>
      <c r="P1450" s="60">
        <f>Tableau1[[#This Row],[Prix_Unit_TTC]]*Tableau1[[#This Row],[Qte_commande]]</f>
        <v>6279.4155959999989</v>
      </c>
      <c r="Q1450" s="1">
        <v>437.14</v>
      </c>
      <c r="R14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451" spans="1:18" ht="14.65" customHeight="1" x14ac:dyDescent="0.2">
      <c r="A1451" s="2">
        <v>43552</v>
      </c>
      <c r="B1451" s="1" t="s">
        <v>199</v>
      </c>
      <c r="C1451" s="1" t="s">
        <v>64</v>
      </c>
      <c r="F1451" s="1" t="s">
        <v>1162</v>
      </c>
      <c r="G1451" s="1" t="s">
        <v>66</v>
      </c>
      <c r="H1451" s="1" t="s">
        <v>1295</v>
      </c>
      <c r="I1451" s="1" t="s">
        <v>1273</v>
      </c>
      <c r="J1451" s="59">
        <v>20</v>
      </c>
      <c r="K1451" s="85">
        <f t="array" ref="K1451">IFERROR(INDEX(Grille_Tarifs_Modulable!$B$2:$B$204,MATCH(Tableau1[[#This Row],[Designation]]&amp;Tableau1[[#This Row],[CL]],Grille_Tarifs_Modulable!$C$2:$C$204&amp;Grille_Tarifs_Modulable!$F$2:$F$204,0)),0)</f>
        <v>4260310554785</v>
      </c>
      <c r="L14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5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51" s="1">
        <v>24</v>
      </c>
      <c r="O1451" s="60">
        <f>Tableau1[[#This Row],[Prix_Unit_HT]]*Tableau1[[#This Row],[Qte_commande]]</f>
        <v>21.36</v>
      </c>
      <c r="P1451" s="60">
        <f>Tableau1[[#This Row],[Prix_Unit_TTC]]*Tableau1[[#This Row],[Qte_commande]]</f>
        <v>22.534800000000001</v>
      </c>
      <c r="Q1451" s="1">
        <v>6.86</v>
      </c>
      <c r="R14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52" spans="1:18" ht="14.65" customHeight="1" x14ac:dyDescent="0.2">
      <c r="A1452" s="2">
        <v>43552</v>
      </c>
      <c r="B1452" s="1" t="s">
        <v>199</v>
      </c>
      <c r="C1452" s="1" t="s">
        <v>64</v>
      </c>
      <c r="F1452" s="1" t="s">
        <v>1245</v>
      </c>
      <c r="G1452" s="1" t="s">
        <v>66</v>
      </c>
      <c r="H1452" s="1" t="s">
        <v>1293</v>
      </c>
      <c r="I1452" s="1" t="s">
        <v>1273</v>
      </c>
      <c r="J1452" s="59">
        <v>20</v>
      </c>
      <c r="K1452" s="85">
        <f t="array" ref="K1452">IFERROR(INDEX(Grille_Tarifs_Modulable!$B$2:$B$204,MATCH(Tableau1[[#This Row],[Designation]]&amp;Tableau1[[#This Row],[CL]],Grille_Tarifs_Modulable!$C$2:$C$204&amp;Grille_Tarifs_Modulable!$F$2:$F$204,0)),0)</f>
        <v>4260310553849</v>
      </c>
      <c r="L14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2" s="1">
        <v>144</v>
      </c>
      <c r="O1452" s="60">
        <f>Tableau1[[#This Row],[Prix_Unit_HT]]*Tableau1[[#This Row],[Qte_commande]]</f>
        <v>116.64000000000001</v>
      </c>
      <c r="P1452" s="60">
        <f>Tableau1[[#This Row],[Prix_Unit_TTC]]*Tableau1[[#This Row],[Qte_commande]]</f>
        <v>123.0552</v>
      </c>
      <c r="Q1452" s="1">
        <v>41.14</v>
      </c>
      <c r="R14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453" spans="1:18" ht="14.65" customHeight="1" x14ac:dyDescent="0.2">
      <c r="A1453" s="2">
        <v>43552</v>
      </c>
      <c r="B1453" s="1" t="s">
        <v>273</v>
      </c>
      <c r="C1453" s="1" t="s">
        <v>272</v>
      </c>
      <c r="F1453" s="1" t="s">
        <v>1162</v>
      </c>
      <c r="G1453" s="1" t="s">
        <v>20</v>
      </c>
      <c r="H1453" s="1" t="s">
        <v>1297</v>
      </c>
      <c r="I1453" s="1" t="s">
        <v>1274</v>
      </c>
      <c r="J1453" s="109">
        <v>1</v>
      </c>
      <c r="K1453" s="85">
        <f t="array" ref="K1453">IFERROR(INDEX(Grille_Tarifs_Modulable!$B$2:$B$204,MATCH(Tableau1[[#This Row],[Designation]]&amp;Tableau1[[#This Row],[CL]],Grille_Tarifs_Modulable!$C$2:$C$204&amp;Grille_Tarifs_Modulable!$F$2:$F$204,0)),0)</f>
        <v>122</v>
      </c>
      <c r="L14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3" s="60">
        <f>IF(Tableau1[[#This Row],[Prix_Unit_HT]]=0,0,Tableau1[[#This Row],[Prix_Unit_HT]]+(Tableau1[[#This Row],[Prix_Unit_HT]]*VLOOKUP(Tableau1[[#This Row],[EAN]],Grille_Tarifs_Modulable!$B$10:$Q$204,16,FALSE)))</f>
        <v>358.8</v>
      </c>
      <c r="N1453" s="1">
        <v>1</v>
      </c>
      <c r="O1453" s="60">
        <f>Tableau1[[#This Row],[Prix_Unit_HT]]*Tableau1[[#This Row],[Qte_commande]]</f>
        <v>299</v>
      </c>
      <c r="P1453" s="60">
        <f>Tableau1[[#This Row],[Prix_Unit_TTC]]*Tableau1[[#This Row],[Qte_commande]]</f>
        <v>358.8</v>
      </c>
      <c r="Q1453" s="1">
        <v>1</v>
      </c>
      <c r="R14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54" spans="1:18" ht="14.65" customHeight="1" x14ac:dyDescent="0.2">
      <c r="A1454" s="2">
        <v>43553</v>
      </c>
      <c r="B1454" s="1" t="s">
        <v>235</v>
      </c>
      <c r="C1454" s="1" t="s">
        <v>225</v>
      </c>
      <c r="F1454" s="1" t="s">
        <v>1245</v>
      </c>
      <c r="G1454" s="1" t="s">
        <v>227</v>
      </c>
      <c r="H1454" s="1" t="s">
        <v>1174</v>
      </c>
      <c r="I1454" s="1" t="s">
        <v>1272</v>
      </c>
      <c r="J1454" s="59">
        <v>70</v>
      </c>
      <c r="K1454" s="85">
        <f t="array" ref="K1454">IFERROR(INDEX(Grille_Tarifs_Modulable!$B$2:$B$204,MATCH(Tableau1[[#This Row],[Designation]]&amp;Tableau1[[#This Row],[CL]],Grille_Tarifs_Modulable!$C$2:$C$204&amp;Grille_Tarifs_Modulable!$F$2:$F$204,0)),0)</f>
        <v>4067700013859</v>
      </c>
      <c r="L14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4" s="1">
        <v>240</v>
      </c>
      <c r="O1454" s="60">
        <f>Tableau1[[#This Row],[Prix_Unit_HT]]*Tableau1[[#This Row],[Qte_commande]]</f>
        <v>3007.8152399999994</v>
      </c>
      <c r="P1454" s="60">
        <f>Tableau1[[#This Row],[Prix_Unit_TTC]]*Tableau1[[#This Row],[Qte_commande]]</f>
        <v>3609.3782879999994</v>
      </c>
      <c r="Q1454" s="1">
        <v>240</v>
      </c>
      <c r="R14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55" spans="1:18" ht="14.65" customHeight="1" x14ac:dyDescent="0.2">
      <c r="A1455" s="2">
        <v>43557</v>
      </c>
      <c r="B1455" s="1" t="s">
        <v>236</v>
      </c>
      <c r="C1455" s="1" t="s">
        <v>229</v>
      </c>
      <c r="F1455" s="1" t="s">
        <v>1245</v>
      </c>
      <c r="G1455" s="1" t="s">
        <v>231</v>
      </c>
      <c r="H1455" s="1" t="s">
        <v>1174</v>
      </c>
      <c r="I1455" s="1" t="s">
        <v>1272</v>
      </c>
      <c r="J1455" s="59">
        <v>70</v>
      </c>
      <c r="K1455" s="85">
        <f t="array" ref="K1455">IFERROR(INDEX(Grille_Tarifs_Modulable!$B$2:$B$204,MATCH(Tableau1[[#This Row],[Designation]]&amp;Tableau1[[#This Row],[CL]],Grille_Tarifs_Modulable!$C$2:$C$204&amp;Grille_Tarifs_Modulable!$F$2:$F$204,0)),0)</f>
        <v>4067700013859</v>
      </c>
      <c r="L14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5" s="1">
        <v>480</v>
      </c>
      <c r="O1455" s="60">
        <f>Tableau1[[#This Row],[Prix_Unit_HT]]*Tableau1[[#This Row],[Qte_commande]]</f>
        <v>6015.6304799999989</v>
      </c>
      <c r="P1455" s="60">
        <f>Tableau1[[#This Row],[Prix_Unit_TTC]]*Tableau1[[#This Row],[Qte_commande]]</f>
        <v>7218.7565759999989</v>
      </c>
      <c r="Q1455" s="1">
        <v>480</v>
      </c>
      <c r="R14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456" spans="1:18" ht="14.65" customHeight="1" x14ac:dyDescent="0.2">
      <c r="A1456" s="2">
        <v>43557</v>
      </c>
      <c r="B1456" s="1" t="s">
        <v>275</v>
      </c>
      <c r="C1456" s="1" t="s">
        <v>274</v>
      </c>
      <c r="F1456" s="1" t="s">
        <v>1162</v>
      </c>
      <c r="G1456" s="1" t="s">
        <v>8</v>
      </c>
      <c r="H1456" s="1" t="s">
        <v>1297</v>
      </c>
      <c r="I1456" s="1" t="s">
        <v>1274</v>
      </c>
      <c r="J1456" s="109">
        <v>1</v>
      </c>
      <c r="K1456" s="85">
        <f t="array" ref="K1456">IFERROR(INDEX(Grille_Tarifs_Modulable!$B$2:$B$204,MATCH(Tableau1[[#This Row],[Designation]]&amp;Tableau1[[#This Row],[CL]],Grille_Tarifs_Modulable!$C$2:$C$204&amp;Grille_Tarifs_Modulable!$F$2:$F$204,0)),0)</f>
        <v>122</v>
      </c>
      <c r="L14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6" s="60">
        <f>IF(Tableau1[[#This Row],[Prix_Unit_HT]]=0,0,Tableau1[[#This Row],[Prix_Unit_HT]]+(Tableau1[[#This Row],[Prix_Unit_HT]]*VLOOKUP(Tableau1[[#This Row],[EAN]],Grille_Tarifs_Modulable!$B$10:$Q$204,16,FALSE)))</f>
        <v>358.8</v>
      </c>
      <c r="N1456" s="1">
        <v>1</v>
      </c>
      <c r="O1456" s="60">
        <f>Tableau1[[#This Row],[Prix_Unit_HT]]*Tableau1[[#This Row],[Qte_commande]]</f>
        <v>299</v>
      </c>
      <c r="P1456" s="60">
        <f>Tableau1[[#This Row],[Prix_Unit_TTC]]*Tableau1[[#This Row],[Qte_commande]]</f>
        <v>358.8</v>
      </c>
      <c r="Q1456" s="1">
        <v>1</v>
      </c>
      <c r="R14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57" spans="1:18" ht="14.65" customHeight="1" x14ac:dyDescent="0.2">
      <c r="A1457" s="2">
        <v>43558</v>
      </c>
      <c r="B1457" s="1" t="s">
        <v>13</v>
      </c>
      <c r="C1457" s="1" t="s">
        <v>12</v>
      </c>
      <c r="F1457" s="1" t="s">
        <v>1245</v>
      </c>
      <c r="G1457" s="1" t="s">
        <v>14</v>
      </c>
      <c r="H1457" s="1" t="s">
        <v>1242</v>
      </c>
      <c r="I1457" s="7" t="s">
        <v>1272</v>
      </c>
      <c r="J1457" s="59">
        <v>70</v>
      </c>
      <c r="K1457" s="85">
        <f t="array" ref="K1457">IFERROR(INDEX(Grille_Tarifs_Modulable!$B$2:$B$204,MATCH(Tableau1[[#This Row],[Designation]]&amp;Tableau1[[#This Row],[CL]],Grille_Tarifs_Modulable!$C$2:$C$204&amp;Grille_Tarifs_Modulable!$F$2:$F$204,0)),0)</f>
        <v>4055800060200</v>
      </c>
      <c r="L14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5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57" s="1">
        <v>6</v>
      </c>
      <c r="O1457" s="60">
        <f>Tableau1[[#This Row],[Prix_Unit_HT]]*Tableau1[[#This Row],[Qte_commande]]</f>
        <v>104.45186400000001</v>
      </c>
      <c r="P1457" s="60">
        <f>Tableau1[[#This Row],[Prix_Unit_TTC]]*Tableau1[[#This Row],[Qte_commande]]</f>
        <v>125.34223680000001</v>
      </c>
      <c r="Q1457" s="1">
        <v>6</v>
      </c>
      <c r="R14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58" spans="1:18" ht="14.65" customHeight="1" x14ac:dyDescent="0.2">
      <c r="A1458" s="2">
        <v>43558</v>
      </c>
      <c r="B1458" s="1" t="s">
        <v>13</v>
      </c>
      <c r="C1458" s="1" t="s">
        <v>12</v>
      </c>
      <c r="F1458" s="1" t="s">
        <v>1245</v>
      </c>
      <c r="G1458" s="1" t="s">
        <v>14</v>
      </c>
      <c r="H1458" s="7" t="s">
        <v>1287</v>
      </c>
      <c r="I1458" s="7" t="s">
        <v>1272</v>
      </c>
      <c r="J1458" s="59">
        <v>70</v>
      </c>
      <c r="K1458" s="85">
        <f t="array" ref="K1458">IFERROR(INDEX(Grille_Tarifs_Modulable!$B$2:$B$204,MATCH(Tableau1[[#This Row],[Designation]]&amp;Tableau1[[#This Row],[CL]],Grille_Tarifs_Modulable!$C$2:$C$204&amp;Grille_Tarifs_Modulable!$F$2:$F$204,0)),0)</f>
        <v>3257150107012</v>
      </c>
      <c r="L14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5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58" s="1">
        <v>6</v>
      </c>
      <c r="O1458" s="60">
        <f>Tableau1[[#This Row],[Prix_Unit_HT]]*Tableau1[[#This Row],[Qte_commande]]</f>
        <v>178.97186399999998</v>
      </c>
      <c r="P1458" s="60">
        <f>Tableau1[[#This Row],[Prix_Unit_TTC]]*Tableau1[[#This Row],[Qte_commande]]</f>
        <v>214.7662368</v>
      </c>
      <c r="Q1458" s="1">
        <v>6</v>
      </c>
      <c r="R14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59" spans="1:18" ht="14.65" customHeight="1" x14ac:dyDescent="0.2">
      <c r="A1459" s="2">
        <v>43558</v>
      </c>
      <c r="B1459" s="1" t="s">
        <v>13</v>
      </c>
      <c r="C1459" s="1" t="s">
        <v>12</v>
      </c>
      <c r="F1459" s="1" t="s">
        <v>1245</v>
      </c>
      <c r="G1459" s="1" t="s">
        <v>14</v>
      </c>
      <c r="H1459" s="1" t="s">
        <v>1174</v>
      </c>
      <c r="I1459" s="1" t="s">
        <v>1272</v>
      </c>
      <c r="J1459" s="59">
        <v>100</v>
      </c>
      <c r="K1459" s="85">
        <f t="array" ref="K1459">IFERROR(INDEX(Grille_Tarifs_Modulable!$B$2:$B$204,MATCH(Tableau1[[#This Row],[Designation]]&amp;Tableau1[[#This Row],[CL]],Grille_Tarifs_Modulable!$C$2:$C$204&amp;Grille_Tarifs_Modulable!$F$2:$F$204,0)),0)</f>
        <v>4067700013842</v>
      </c>
      <c r="L14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9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9" s="1">
        <v>120</v>
      </c>
      <c r="O1459" s="60">
        <f>Tableau1[[#This Row],[Prix_Unit_HT]]*Tableau1[[#This Row],[Qte_commande]]</f>
        <v>2052.0965999999999</v>
      </c>
      <c r="P1459" s="60">
        <f>Tableau1[[#This Row],[Prix_Unit_TTC]]*Tableau1[[#This Row],[Qte_commande]]</f>
        <v>2462.5159199999998</v>
      </c>
      <c r="Q1459" s="1">
        <v>171.43</v>
      </c>
      <c r="R14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460" spans="1:18" ht="14.65" customHeight="1" x14ac:dyDescent="0.2">
      <c r="A1460" s="2">
        <v>43558</v>
      </c>
      <c r="B1460" s="1" t="s">
        <v>13</v>
      </c>
      <c r="C1460" s="1" t="s">
        <v>12</v>
      </c>
      <c r="F1460" s="1" t="s">
        <v>1245</v>
      </c>
      <c r="G1460" s="1" t="s">
        <v>14</v>
      </c>
      <c r="H1460" s="7" t="s">
        <v>1188</v>
      </c>
      <c r="I1460" s="1" t="s">
        <v>1272</v>
      </c>
      <c r="J1460" s="59">
        <v>70</v>
      </c>
      <c r="K1460" s="85">
        <f t="array" ref="K1460">IFERROR(INDEX(Grille_Tarifs_Modulable!$B$2:$B$204,MATCH(Tableau1[[#This Row],[Designation]]&amp;Tableau1[[#This Row],[CL]],Grille_Tarifs_Modulable!$C$2:$C$204&amp;Grille_Tarifs_Modulable!$F$2:$F$204,0)),0)</f>
        <v>3257150100228</v>
      </c>
      <c r="L14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6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60" s="1">
        <v>6</v>
      </c>
      <c r="O1460" s="60">
        <f>Tableau1[[#This Row],[Prix_Unit_HT]]*Tableau1[[#This Row],[Qte_commande]]</f>
        <v>119.99186399999999</v>
      </c>
      <c r="P1460" s="60">
        <f>Tableau1[[#This Row],[Prix_Unit_TTC]]*Tableau1[[#This Row],[Qte_commande]]</f>
        <v>143.99023679999999</v>
      </c>
      <c r="Q1460" s="1">
        <v>6</v>
      </c>
      <c r="R14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61" spans="1:18" ht="14.65" customHeight="1" x14ac:dyDescent="0.2">
      <c r="A1461" s="2">
        <v>43558</v>
      </c>
      <c r="B1461" s="1" t="s">
        <v>13</v>
      </c>
      <c r="C1461" s="1" t="s">
        <v>12</v>
      </c>
      <c r="F1461" s="1" t="s">
        <v>1245</v>
      </c>
      <c r="G1461" s="1" t="s">
        <v>14</v>
      </c>
      <c r="H1461" s="1" t="s">
        <v>1216</v>
      </c>
      <c r="I1461" s="1" t="s">
        <v>1272</v>
      </c>
      <c r="J1461" s="59">
        <v>70</v>
      </c>
      <c r="K1461" s="85">
        <f t="array" ref="K1461">IFERROR(INDEX(Grille_Tarifs_Modulable!$B$2:$B$204,MATCH(Tableau1[[#This Row],[Designation]]&amp;Tableau1[[#This Row],[CL]],Grille_Tarifs_Modulable!$C$2:$C$204&amp;Grille_Tarifs_Modulable!$F$2:$F$204,0)),0)</f>
        <v>8500000917015</v>
      </c>
      <c r="L14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61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461" s="1">
        <v>6</v>
      </c>
      <c r="O1461" s="60">
        <f>Tableau1[[#This Row],[Prix_Unit_HT]]*Tableau1[[#This Row],[Qte_commande]]</f>
        <v>71.389270800000006</v>
      </c>
      <c r="P1461" s="60">
        <f>Tableau1[[#This Row],[Prix_Unit_TTC]]*Tableau1[[#This Row],[Qte_commande]]</f>
        <v>85.667124959999995</v>
      </c>
      <c r="Q1461" s="1">
        <v>6</v>
      </c>
      <c r="R14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62" spans="1:18" ht="14.65" customHeight="1" x14ac:dyDescent="0.2">
      <c r="A1462" s="2">
        <v>43558</v>
      </c>
      <c r="B1462" s="1" t="s">
        <v>13</v>
      </c>
      <c r="C1462" s="1" t="s">
        <v>12</v>
      </c>
      <c r="F1462" s="1" t="s">
        <v>1245</v>
      </c>
      <c r="G1462" s="1" t="s">
        <v>14</v>
      </c>
      <c r="H1462" s="1" t="s">
        <v>1243</v>
      </c>
      <c r="I1462" s="1" t="s">
        <v>1272</v>
      </c>
      <c r="J1462" s="59">
        <v>70</v>
      </c>
      <c r="K1462" s="85">
        <f t="array" ref="K1462">IFERROR(INDEX(Grille_Tarifs_Modulable!$B$2:$B$204,MATCH(Tableau1[[#This Row],[Designation]]&amp;Tableau1[[#This Row],[CL]],Grille_Tarifs_Modulable!$C$2:$C$204&amp;Grille_Tarifs_Modulable!$F$2:$F$204,0)),0)</f>
        <v>3257150688009</v>
      </c>
      <c r="L14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462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462" s="1">
        <v>36</v>
      </c>
      <c r="O1462" s="60">
        <f>Tableau1[[#This Row],[Prix_Unit_HT]]*Tableau1[[#This Row],[Qte_commande]]</f>
        <v>452.04894719999993</v>
      </c>
      <c r="P1462" s="60">
        <f>Tableau1[[#This Row],[Prix_Unit_TTC]]*Tableau1[[#This Row],[Qte_commande]]</f>
        <v>542.45873663999998</v>
      </c>
      <c r="Q1462" s="1">
        <v>36</v>
      </c>
      <c r="R14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463" spans="1:18" ht="14.65" customHeight="1" x14ac:dyDescent="0.2">
      <c r="A1463" s="2">
        <v>43558</v>
      </c>
      <c r="B1463" s="1" t="s">
        <v>13</v>
      </c>
      <c r="C1463" s="1" t="s">
        <v>12</v>
      </c>
      <c r="F1463" s="1" t="s">
        <v>1245</v>
      </c>
      <c r="G1463" s="1" t="s">
        <v>14</v>
      </c>
      <c r="H1463" s="1" t="s">
        <v>1293</v>
      </c>
      <c r="I1463" s="1" t="s">
        <v>1273</v>
      </c>
      <c r="J1463" s="59">
        <v>20</v>
      </c>
      <c r="K1463" s="85">
        <f t="array" ref="K1463">IFERROR(INDEX(Grille_Tarifs_Modulable!$B$2:$B$204,MATCH(Tableau1[[#This Row],[Designation]]&amp;Tableau1[[#This Row],[CL]],Grille_Tarifs_Modulable!$C$2:$C$204&amp;Grille_Tarifs_Modulable!$F$2:$F$204,0)),0)</f>
        <v>4260310553849</v>
      </c>
      <c r="L14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3" s="1">
        <v>240</v>
      </c>
      <c r="O1463" s="60">
        <f>Tableau1[[#This Row],[Prix_Unit_HT]]*Tableau1[[#This Row],[Qte_commande]]</f>
        <v>194.4</v>
      </c>
      <c r="P1463" s="60">
        <f>Tableau1[[#This Row],[Prix_Unit_TTC]]*Tableau1[[#This Row],[Qte_commande]]</f>
        <v>205.09200000000001</v>
      </c>
      <c r="Q1463" s="1">
        <v>68.569999999999993</v>
      </c>
      <c r="R14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464" spans="1:18" ht="14.65" customHeight="1" x14ac:dyDescent="0.2">
      <c r="A1464" s="2">
        <v>43566</v>
      </c>
      <c r="B1464" s="1" t="s">
        <v>259</v>
      </c>
      <c r="C1464" s="1" t="s">
        <v>162</v>
      </c>
      <c r="F1464" s="1" t="s">
        <v>1245</v>
      </c>
      <c r="G1464" s="1" t="s">
        <v>164</v>
      </c>
      <c r="H1464" s="1" t="s">
        <v>1174</v>
      </c>
      <c r="I1464" s="1" t="s">
        <v>1272</v>
      </c>
      <c r="J1464" s="59">
        <v>175</v>
      </c>
      <c r="K1464" s="85">
        <f t="array" ref="K1464">IFERROR(INDEX(Grille_Tarifs_Modulable!$B$2:$B$204,MATCH(Tableau1[[#This Row],[Designation]]&amp;Tableau1[[#This Row],[CL]],Grille_Tarifs_Modulable!$C$2:$C$204&amp;Grille_Tarifs_Modulable!$F$2:$F$204,0)),0)</f>
        <v>4067700013835</v>
      </c>
      <c r="L14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64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64" s="1">
        <v>96</v>
      </c>
      <c r="O1464" s="60">
        <f>Tableau1[[#This Row],[Prix_Unit_HT]]*Tableau1[[#This Row],[Qte_commande]]</f>
        <v>2775.9752400000002</v>
      </c>
      <c r="P1464" s="60">
        <f>Tableau1[[#This Row],[Prix_Unit_TTC]]*Tableau1[[#This Row],[Qte_commande]]</f>
        <v>3331.1702880000003</v>
      </c>
      <c r="Q1464" s="1">
        <v>240</v>
      </c>
      <c r="R14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65" spans="1:18" ht="14.65" customHeight="1" x14ac:dyDescent="0.2">
      <c r="A1465" s="2">
        <v>43566</v>
      </c>
      <c r="B1465" s="1" t="s">
        <v>187</v>
      </c>
      <c r="C1465" s="1" t="s">
        <v>12</v>
      </c>
      <c r="F1465" s="1" t="s">
        <v>1245</v>
      </c>
      <c r="G1465" s="1" t="s">
        <v>14</v>
      </c>
      <c r="H1465" s="1" t="s">
        <v>1288</v>
      </c>
      <c r="I1465" s="1" t="s">
        <v>1273</v>
      </c>
      <c r="J1465" s="59">
        <v>20</v>
      </c>
      <c r="K1465" s="85">
        <f t="array" ref="K1465">IFERROR(INDEX(Grille_Tarifs_Modulable!$B$2:$B$204,MATCH(Tableau1[[#This Row],[Designation]]&amp;Tableau1[[#This Row],[CL]],Grille_Tarifs_Modulable!$C$2:$C$204&amp;Grille_Tarifs_Modulable!$F$2:$F$204,0)),0)</f>
        <v>4260310553818</v>
      </c>
      <c r="L14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5" s="1">
        <v>240</v>
      </c>
      <c r="O1465" s="60">
        <f>Tableau1[[#This Row],[Prix_Unit_HT]]*Tableau1[[#This Row],[Qte_commande]]</f>
        <v>194.4</v>
      </c>
      <c r="P1465" s="60">
        <f>Tableau1[[#This Row],[Prix_Unit_TTC]]*Tableau1[[#This Row],[Qte_commande]]</f>
        <v>205.09200000000001</v>
      </c>
      <c r="Q1465" s="1">
        <v>68.569999999999993</v>
      </c>
      <c r="R14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466" spans="1:18" ht="14.65" customHeight="1" x14ac:dyDescent="0.2">
      <c r="A1466" s="2">
        <v>43571</v>
      </c>
      <c r="B1466" s="1" t="s">
        <v>237</v>
      </c>
      <c r="C1466" s="1" t="s">
        <v>225</v>
      </c>
      <c r="F1466" s="1" t="s">
        <v>1245</v>
      </c>
      <c r="G1466" s="1" t="s">
        <v>227</v>
      </c>
      <c r="H1466" s="1" t="s">
        <v>1174</v>
      </c>
      <c r="I1466" s="1" t="s">
        <v>1272</v>
      </c>
      <c r="J1466" s="59">
        <v>70</v>
      </c>
      <c r="K1466" s="85">
        <f t="array" ref="K1466">IFERROR(INDEX(Grille_Tarifs_Modulable!$B$2:$B$204,MATCH(Tableau1[[#This Row],[Designation]]&amp;Tableau1[[#This Row],[CL]],Grille_Tarifs_Modulable!$C$2:$C$204&amp;Grille_Tarifs_Modulable!$F$2:$F$204,0)),0)</f>
        <v>4067700013859</v>
      </c>
      <c r="L14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6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66" s="1">
        <v>240</v>
      </c>
      <c r="O1466" s="60">
        <f>Tableau1[[#This Row],[Prix_Unit_HT]]*Tableau1[[#This Row],[Qte_commande]]</f>
        <v>3007.8152399999994</v>
      </c>
      <c r="P1466" s="60">
        <f>Tableau1[[#This Row],[Prix_Unit_TTC]]*Tableau1[[#This Row],[Qte_commande]]</f>
        <v>3609.3782879999994</v>
      </c>
      <c r="Q1466" s="1">
        <v>240</v>
      </c>
      <c r="R14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67" spans="1:18" ht="14.65" customHeight="1" x14ac:dyDescent="0.2">
      <c r="A1467" s="2">
        <v>43581</v>
      </c>
      <c r="B1467" s="1" t="s">
        <v>105</v>
      </c>
      <c r="C1467" s="1" t="s">
        <v>104</v>
      </c>
      <c r="F1467" s="1" t="s">
        <v>1162</v>
      </c>
      <c r="G1467" s="1" t="s">
        <v>4</v>
      </c>
      <c r="H1467" s="7" t="s">
        <v>1291</v>
      </c>
      <c r="I1467" s="7" t="s">
        <v>1273</v>
      </c>
      <c r="J1467" s="59">
        <v>20</v>
      </c>
      <c r="K1467" s="85">
        <f t="array" ref="K1467">IFERROR(INDEX(Grille_Tarifs_Modulable!$B$2:$B$204,MATCH(Tableau1[[#This Row],[Designation]]&amp;Tableau1[[#This Row],[CL]],Grille_Tarifs_Modulable!$C$2:$C$204&amp;Grille_Tarifs_Modulable!$F$2:$F$204,0)),0)</f>
        <v>4260310550305</v>
      </c>
      <c r="L14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7" s="1">
        <v>24</v>
      </c>
      <c r="O1467" s="60">
        <f>Tableau1[[#This Row],[Prix_Unit_HT]]*Tableau1[[#This Row],[Qte_commande]]</f>
        <v>21.36</v>
      </c>
      <c r="P1467" s="60">
        <f>Tableau1[[#This Row],[Prix_Unit_TTC]]*Tableau1[[#This Row],[Qte_commande]]</f>
        <v>22.534800000000001</v>
      </c>
      <c r="Q1467" s="1">
        <v>6.86</v>
      </c>
      <c r="R14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68" spans="1:18" ht="14.65" customHeight="1" x14ac:dyDescent="0.2">
      <c r="A1468" s="2">
        <v>43581</v>
      </c>
      <c r="B1468" s="1" t="s">
        <v>105</v>
      </c>
      <c r="C1468" s="1" t="s">
        <v>104</v>
      </c>
      <c r="F1468" s="1" t="s">
        <v>1162</v>
      </c>
      <c r="G1468" s="1" t="s">
        <v>4</v>
      </c>
      <c r="H1468" s="7" t="s">
        <v>1292</v>
      </c>
      <c r="I1468" s="7" t="s">
        <v>1273</v>
      </c>
      <c r="J1468" s="59">
        <v>20</v>
      </c>
      <c r="K1468" s="85">
        <f t="array" ref="K1468">IFERROR(INDEX(Grille_Tarifs_Modulable!$B$2:$B$204,MATCH(Tableau1[[#This Row],[Designation]]&amp;Tableau1[[#This Row],[CL]],Grille_Tarifs_Modulable!$C$2:$C$204&amp;Grille_Tarifs_Modulable!$F$2:$F$204,0)),0)</f>
        <v>4260310552941</v>
      </c>
      <c r="L14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8" s="1">
        <v>24</v>
      </c>
      <c r="O1468" s="60">
        <f>Tableau1[[#This Row],[Prix_Unit_HT]]*Tableau1[[#This Row],[Qte_commande]]</f>
        <v>21.36</v>
      </c>
      <c r="P1468" s="60">
        <f>Tableau1[[#This Row],[Prix_Unit_TTC]]*Tableau1[[#This Row],[Qte_commande]]</f>
        <v>22.534800000000001</v>
      </c>
      <c r="Q1468" s="1">
        <v>6.86</v>
      </c>
      <c r="R14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69" spans="1:18" ht="14.65" customHeight="1" x14ac:dyDescent="0.2">
      <c r="A1469" s="2">
        <v>43581</v>
      </c>
      <c r="B1469" s="1" t="s">
        <v>105</v>
      </c>
      <c r="C1469" s="1" t="s">
        <v>104</v>
      </c>
      <c r="F1469" s="1" t="s">
        <v>1162</v>
      </c>
      <c r="G1469" s="1" t="s">
        <v>4</v>
      </c>
      <c r="H1469" s="7" t="s">
        <v>1294</v>
      </c>
      <c r="I1469" s="7" t="s">
        <v>1273</v>
      </c>
      <c r="J1469" s="59">
        <v>20</v>
      </c>
      <c r="K1469" s="85">
        <f t="array" ref="K1469">IFERROR(INDEX(Grille_Tarifs_Modulable!$B$2:$B$204,MATCH(Tableau1[[#This Row],[Designation]]&amp;Tableau1[[#This Row],[CL]],Grille_Tarifs_Modulable!$C$2:$C$204&amp;Grille_Tarifs_Modulable!$F$2:$F$204,0)),0)</f>
        <v>4260310553863</v>
      </c>
      <c r="L14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9" s="1">
        <v>24</v>
      </c>
      <c r="O1469" s="60">
        <f>Tableau1[[#This Row],[Prix_Unit_HT]]*Tableau1[[#This Row],[Qte_commande]]</f>
        <v>21.36</v>
      </c>
      <c r="P1469" s="60">
        <f>Tableau1[[#This Row],[Prix_Unit_TTC]]*Tableau1[[#This Row],[Qte_commande]]</f>
        <v>22.534800000000001</v>
      </c>
      <c r="Q1469" s="1">
        <v>6.86</v>
      </c>
      <c r="R14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70" spans="1:18" ht="14.65" customHeight="1" x14ac:dyDescent="0.2">
      <c r="A1470" s="2">
        <v>43581</v>
      </c>
      <c r="B1470" s="1" t="s">
        <v>105</v>
      </c>
      <c r="C1470" s="1" t="s">
        <v>104</v>
      </c>
      <c r="F1470" s="1" t="s">
        <v>1162</v>
      </c>
      <c r="G1470" s="1" t="s">
        <v>4</v>
      </c>
      <c r="H1470" s="7" t="s">
        <v>1287</v>
      </c>
      <c r="I1470" s="7" t="s">
        <v>1272</v>
      </c>
      <c r="J1470" s="59">
        <v>70</v>
      </c>
      <c r="K1470" s="85">
        <f t="array" ref="K1470">IFERROR(INDEX(Grille_Tarifs_Modulable!$B$2:$B$204,MATCH(Tableau1[[#This Row],[Designation]]&amp;Tableau1[[#This Row],[CL]],Grille_Tarifs_Modulable!$C$2:$C$204&amp;Grille_Tarifs_Modulable!$F$2:$F$204,0)),0)</f>
        <v>3257150107012</v>
      </c>
      <c r="L14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47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470" s="1">
        <v>6</v>
      </c>
      <c r="O1470" s="60">
        <f>Tableau1[[#This Row],[Prix_Unit_HT]]*Tableau1[[#This Row],[Qte_commande]]</f>
        <v>194.451864</v>
      </c>
      <c r="P1470" s="60">
        <f>Tableau1[[#This Row],[Prix_Unit_TTC]]*Tableau1[[#This Row],[Qte_commande]]</f>
        <v>233.34223680000002</v>
      </c>
      <c r="Q1470" s="1">
        <v>6</v>
      </c>
      <c r="R14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71" spans="1:18" ht="14.65" customHeight="1" x14ac:dyDescent="0.2">
      <c r="A1471" s="2">
        <v>43581</v>
      </c>
      <c r="B1471" s="1" t="s">
        <v>105</v>
      </c>
      <c r="C1471" s="1" t="s">
        <v>104</v>
      </c>
      <c r="F1471" s="1" t="s">
        <v>1162</v>
      </c>
      <c r="G1471" s="1" t="s">
        <v>4</v>
      </c>
      <c r="H1471" s="1" t="s">
        <v>1289</v>
      </c>
      <c r="I1471" s="1" t="s">
        <v>1273</v>
      </c>
      <c r="J1471" s="59">
        <v>20</v>
      </c>
      <c r="K1471" s="85">
        <f t="array" ref="K1471">IFERROR(INDEX(Grille_Tarifs_Modulable!$B$2:$B$204,MATCH(Tableau1[[#This Row],[Designation]]&amp;Tableau1[[#This Row],[CL]],Grille_Tarifs_Modulable!$C$2:$C$204&amp;Grille_Tarifs_Modulable!$F$2:$F$204,0)),0)</f>
        <v>4260310553832</v>
      </c>
      <c r="L14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1" s="1">
        <v>24</v>
      </c>
      <c r="O1471" s="60">
        <f>Tableau1[[#This Row],[Prix_Unit_HT]]*Tableau1[[#This Row],[Qte_commande]]</f>
        <v>21.36</v>
      </c>
      <c r="P1471" s="60">
        <f>Tableau1[[#This Row],[Prix_Unit_TTC]]*Tableau1[[#This Row],[Qte_commande]]</f>
        <v>22.534800000000001</v>
      </c>
      <c r="Q1471" s="1">
        <v>6.86</v>
      </c>
      <c r="R14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472" spans="1:18" ht="14.65" customHeight="1" x14ac:dyDescent="0.2">
      <c r="A1472" s="2">
        <v>43581</v>
      </c>
      <c r="B1472" s="1" t="s">
        <v>105</v>
      </c>
      <c r="C1472" s="1" t="s">
        <v>104</v>
      </c>
      <c r="F1472" s="1" t="s">
        <v>1162</v>
      </c>
      <c r="G1472" s="1" t="s">
        <v>4</v>
      </c>
      <c r="H1472" s="1" t="s">
        <v>1295</v>
      </c>
      <c r="I1472" s="1" t="s">
        <v>1273</v>
      </c>
      <c r="J1472" s="59">
        <v>20</v>
      </c>
      <c r="K1472" s="85">
        <f t="array" ref="K1472">IFERROR(INDEX(Grille_Tarifs_Modulable!$B$2:$B$204,MATCH(Tableau1[[#This Row],[Designation]]&amp;Tableau1[[#This Row],[CL]],Grille_Tarifs_Modulable!$C$2:$C$204&amp;Grille_Tarifs_Modulable!$F$2:$F$204,0)),0)</f>
        <v>4260310554785</v>
      </c>
      <c r="L14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2" s="1">
        <v>48</v>
      </c>
      <c r="O1472" s="60">
        <f>Tableau1[[#This Row],[Prix_Unit_HT]]*Tableau1[[#This Row],[Qte_commande]]</f>
        <v>42.72</v>
      </c>
      <c r="P1472" s="60">
        <f>Tableau1[[#This Row],[Prix_Unit_TTC]]*Tableau1[[#This Row],[Qte_commande]]</f>
        <v>45.069600000000001</v>
      </c>
      <c r="Q1472" s="1">
        <v>13.71</v>
      </c>
      <c r="R14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73" spans="1:18" ht="14.65" customHeight="1" x14ac:dyDescent="0.2">
      <c r="A1473" s="2">
        <v>43581</v>
      </c>
      <c r="B1473" s="1" t="s">
        <v>105</v>
      </c>
      <c r="C1473" s="1" t="s">
        <v>104</v>
      </c>
      <c r="F1473" s="1" t="s">
        <v>1162</v>
      </c>
      <c r="G1473" s="1" t="s">
        <v>4</v>
      </c>
      <c r="H1473" s="1" t="s">
        <v>1186</v>
      </c>
      <c r="I1473" s="1" t="s">
        <v>1272</v>
      </c>
      <c r="J1473" s="59">
        <v>70</v>
      </c>
      <c r="K1473" s="85">
        <f t="array" ref="K1473">IFERROR(INDEX(Grille_Tarifs_Modulable!$B$2:$B$204,MATCH(Tableau1[[#This Row],[Designation]]&amp;Tableau1[[#This Row],[CL]],Grille_Tarifs_Modulable!$C$2:$C$204&amp;Grille_Tarifs_Modulable!$F$2:$F$204,0)),0)</f>
        <v>3257150101904</v>
      </c>
      <c r="L14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4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473" s="1">
        <v>6</v>
      </c>
      <c r="O1473" s="60">
        <f>Tableau1[[#This Row],[Prix_Unit_HT]]*Tableau1[[#This Row],[Qte_commande]]</f>
        <v>111.03889800000002</v>
      </c>
      <c r="P1473" s="60">
        <f>Tableau1[[#This Row],[Prix_Unit_TTC]]*Tableau1[[#This Row],[Qte_commande]]</f>
        <v>133.2466776</v>
      </c>
      <c r="Q1473" s="1">
        <v>6</v>
      </c>
      <c r="R14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74" spans="1:18" ht="14.65" customHeight="1" x14ac:dyDescent="0.2">
      <c r="A1474" s="2">
        <v>43581</v>
      </c>
      <c r="B1474" s="1" t="s">
        <v>105</v>
      </c>
      <c r="C1474" s="1" t="s">
        <v>104</v>
      </c>
      <c r="F1474" s="1" t="s">
        <v>1162</v>
      </c>
      <c r="G1474" s="1" t="s">
        <v>4</v>
      </c>
      <c r="H1474" s="1" t="s">
        <v>1187</v>
      </c>
      <c r="I1474" s="1" t="s">
        <v>1272</v>
      </c>
      <c r="J1474" s="59">
        <v>70</v>
      </c>
      <c r="K1474" s="85">
        <f t="array" ref="K1474">IFERROR(INDEX(Grille_Tarifs_Modulable!$B$2:$B$204,MATCH(Tableau1[[#This Row],[Designation]]&amp;Tableau1[[#This Row],[CL]],Grille_Tarifs_Modulable!$C$2:$C$204&amp;Grille_Tarifs_Modulable!$F$2:$F$204,0)),0)</f>
        <v>3257150102017</v>
      </c>
      <c r="L14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47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474" s="1">
        <v>18</v>
      </c>
      <c r="O1474" s="60">
        <f>Tableau1[[#This Row],[Prix_Unit_HT]]*Tableau1[[#This Row],[Qte_commande]]</f>
        <v>303.37779599999999</v>
      </c>
      <c r="P1474" s="60">
        <f>Tableau1[[#This Row],[Prix_Unit_TTC]]*Tableau1[[#This Row],[Qte_commande]]</f>
        <v>364.05335519999994</v>
      </c>
      <c r="Q1474" s="1">
        <v>18</v>
      </c>
      <c r="R14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475" spans="1:18" ht="14.65" customHeight="1" x14ac:dyDescent="0.2">
      <c r="A1475" s="2">
        <v>43581</v>
      </c>
      <c r="B1475" s="1" t="s">
        <v>105</v>
      </c>
      <c r="C1475" s="1" t="s">
        <v>104</v>
      </c>
      <c r="F1475" s="1" t="s">
        <v>1162</v>
      </c>
      <c r="G1475" s="1" t="s">
        <v>4</v>
      </c>
      <c r="H1475" s="1" t="s">
        <v>1221</v>
      </c>
      <c r="I1475" s="1" t="s">
        <v>1272</v>
      </c>
      <c r="J1475" s="59">
        <v>50</v>
      </c>
      <c r="K1475" s="85">
        <f t="array" ref="K1475">IFERROR(INDEX(Grille_Tarifs_Modulable!$B$2:$B$204,MATCH(Tableau1[[#This Row],[Designation]]&amp;Tableau1[[#This Row],[CL]],Grille_Tarifs_Modulable!$C$2:$C$204&amp;Grille_Tarifs_Modulable!$F$2:$F$204,0)),0)</f>
        <v>4260270192645</v>
      </c>
      <c r="L14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47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475" s="1">
        <v>12</v>
      </c>
      <c r="O1475" s="60">
        <f>Tableau1[[#This Row],[Prix_Unit_HT]]*Tableau1[[#This Row],[Qte_commande]]</f>
        <v>336.63007200000004</v>
      </c>
      <c r="P1475" s="60">
        <f>Tableau1[[#This Row],[Prix_Unit_TTC]]*Tableau1[[#This Row],[Qte_commande]]</f>
        <v>403.9560864</v>
      </c>
      <c r="Q1475" s="1">
        <v>8.57</v>
      </c>
      <c r="R14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476" spans="1:18" ht="14.65" customHeight="1" x14ac:dyDescent="0.2">
      <c r="A1476" s="2">
        <v>43581</v>
      </c>
      <c r="B1476" s="1" t="s">
        <v>105</v>
      </c>
      <c r="C1476" s="1" t="s">
        <v>104</v>
      </c>
      <c r="F1476" s="1" t="s">
        <v>1162</v>
      </c>
      <c r="G1476" s="1" t="s">
        <v>4</v>
      </c>
      <c r="H1476" s="1" t="s">
        <v>1293</v>
      </c>
      <c r="I1476" s="1" t="s">
        <v>1273</v>
      </c>
      <c r="J1476" s="59">
        <v>20</v>
      </c>
      <c r="K1476" s="85">
        <f t="array" ref="K1476">IFERROR(INDEX(Grille_Tarifs_Modulable!$B$2:$B$204,MATCH(Tableau1[[#This Row],[Designation]]&amp;Tableau1[[#This Row],[CL]],Grille_Tarifs_Modulable!$C$2:$C$204&amp;Grille_Tarifs_Modulable!$F$2:$F$204,0)),0)</f>
        <v>4260310553849</v>
      </c>
      <c r="L14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6" s="1">
        <v>48</v>
      </c>
      <c r="O1476" s="60">
        <f>Tableau1[[#This Row],[Prix_Unit_HT]]*Tableau1[[#This Row],[Qte_commande]]</f>
        <v>42.72</v>
      </c>
      <c r="P1476" s="60">
        <f>Tableau1[[#This Row],[Prix_Unit_TTC]]*Tableau1[[#This Row],[Qte_commande]]</f>
        <v>45.069600000000001</v>
      </c>
      <c r="Q1476" s="1">
        <v>13.71</v>
      </c>
      <c r="R14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77" spans="1:18" ht="14.65" customHeight="1" x14ac:dyDescent="0.2">
      <c r="A1477" s="2">
        <v>43581</v>
      </c>
      <c r="B1477" s="1" t="s">
        <v>105</v>
      </c>
      <c r="C1477" s="1" t="s">
        <v>104</v>
      </c>
      <c r="F1477" s="1" t="s">
        <v>1162</v>
      </c>
      <c r="G1477" s="1" t="s">
        <v>4</v>
      </c>
      <c r="H1477" s="1" t="s">
        <v>1288</v>
      </c>
      <c r="I1477" s="1" t="s">
        <v>1273</v>
      </c>
      <c r="J1477" s="59">
        <v>20</v>
      </c>
      <c r="K1477" s="85">
        <f t="array" ref="K1477">IFERROR(INDEX(Grille_Tarifs_Modulable!$B$2:$B$204,MATCH(Tableau1[[#This Row],[Designation]]&amp;Tableau1[[#This Row],[CL]],Grille_Tarifs_Modulable!$C$2:$C$204&amp;Grille_Tarifs_Modulable!$F$2:$F$204,0)),0)</f>
        <v>4260310553818</v>
      </c>
      <c r="L14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7" s="1">
        <v>72</v>
      </c>
      <c r="O1477" s="60">
        <f>Tableau1[[#This Row],[Prix_Unit_HT]]*Tableau1[[#This Row],[Qte_commande]]</f>
        <v>64.08</v>
      </c>
      <c r="P1477" s="60">
        <f>Tableau1[[#This Row],[Prix_Unit_TTC]]*Tableau1[[#This Row],[Qte_commande]]</f>
        <v>67.604399999999998</v>
      </c>
      <c r="Q1477" s="1">
        <v>20.57</v>
      </c>
      <c r="R14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78" spans="1:18" ht="14.65" customHeight="1" x14ac:dyDescent="0.2">
      <c r="A1478" s="2">
        <v>43584</v>
      </c>
      <c r="B1478" s="1" t="s">
        <v>238</v>
      </c>
      <c r="C1478" s="1" t="s">
        <v>229</v>
      </c>
      <c r="F1478" s="1" t="s">
        <v>1245</v>
      </c>
      <c r="G1478" s="1" t="s">
        <v>231</v>
      </c>
      <c r="H1478" s="1" t="s">
        <v>1174</v>
      </c>
      <c r="I1478" s="1" t="s">
        <v>1272</v>
      </c>
      <c r="J1478" s="59">
        <v>70</v>
      </c>
      <c r="K1478" s="85">
        <f t="array" ref="K1478">IFERROR(INDEX(Grille_Tarifs_Modulable!$B$2:$B$204,MATCH(Tableau1[[#This Row],[Designation]]&amp;Tableau1[[#This Row],[CL]],Grille_Tarifs_Modulable!$C$2:$C$204&amp;Grille_Tarifs_Modulable!$F$2:$F$204,0)),0)</f>
        <v>4067700013859</v>
      </c>
      <c r="L14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78" s="1">
        <v>0</v>
      </c>
      <c r="O1478" s="60">
        <f>Tableau1[[#This Row],[Prix_Unit_HT]]*Tableau1[[#This Row],[Qte_commande]]</f>
        <v>0</v>
      </c>
      <c r="P1478" s="60">
        <f>Tableau1[[#This Row],[Prix_Unit_TTC]]*Tableau1[[#This Row],[Qte_commande]]</f>
        <v>0</v>
      </c>
      <c r="Q1478" s="1">
        <v>0</v>
      </c>
      <c r="R14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479" spans="1:18" ht="14.65" customHeight="1" x14ac:dyDescent="0.2">
      <c r="A1479" s="2">
        <v>43592</v>
      </c>
      <c r="B1479" s="1" t="s">
        <v>161</v>
      </c>
      <c r="C1479" s="1" t="s">
        <v>94</v>
      </c>
      <c r="F1479" s="1" t="s">
        <v>1245</v>
      </c>
      <c r="G1479" s="1" t="s">
        <v>96</v>
      </c>
      <c r="H1479" s="7" t="s">
        <v>1291</v>
      </c>
      <c r="I1479" s="7" t="s">
        <v>1273</v>
      </c>
      <c r="J1479" s="59">
        <v>20</v>
      </c>
      <c r="K1479" s="85">
        <f t="array" ref="K1479">IFERROR(INDEX(Grille_Tarifs_Modulable!$B$2:$B$204,MATCH(Tableau1[[#This Row],[Designation]]&amp;Tableau1[[#This Row],[CL]],Grille_Tarifs_Modulable!$C$2:$C$204&amp;Grille_Tarifs_Modulable!$F$2:$F$204,0)),0)</f>
        <v>4260310550305</v>
      </c>
      <c r="L14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7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79" s="1">
        <v>96</v>
      </c>
      <c r="O1479" s="60">
        <f>Tableau1[[#This Row],[Prix_Unit_HT]]*Tableau1[[#This Row],[Qte_commande]]</f>
        <v>77.760000000000005</v>
      </c>
      <c r="P1479" s="60">
        <f>Tableau1[[#This Row],[Prix_Unit_TTC]]*Tableau1[[#This Row],[Qte_commande]]</f>
        <v>82.036799999999999</v>
      </c>
      <c r="Q1479" s="1">
        <v>27.43</v>
      </c>
      <c r="R14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480" spans="1:18" ht="14.65" customHeight="1" x14ac:dyDescent="0.2">
      <c r="A1480" s="2">
        <v>43592</v>
      </c>
      <c r="B1480" s="1" t="s">
        <v>161</v>
      </c>
      <c r="C1480" s="1" t="s">
        <v>94</v>
      </c>
      <c r="F1480" s="1" t="s">
        <v>1245</v>
      </c>
      <c r="G1480" s="1" t="s">
        <v>96</v>
      </c>
      <c r="H1480" s="1" t="s">
        <v>1242</v>
      </c>
      <c r="I1480" s="7" t="s">
        <v>1272</v>
      </c>
      <c r="J1480" s="59">
        <v>70</v>
      </c>
      <c r="K1480" s="85">
        <f t="array" ref="K1480">IFERROR(INDEX(Grille_Tarifs_Modulable!$B$2:$B$204,MATCH(Tableau1[[#This Row],[Designation]]&amp;Tableau1[[#This Row],[CL]],Grille_Tarifs_Modulable!$C$2:$C$204&amp;Grille_Tarifs_Modulable!$F$2:$F$204,0)),0)</f>
        <v>4055800060200</v>
      </c>
      <c r="L14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80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80" s="1">
        <v>24</v>
      </c>
      <c r="O1480" s="60">
        <f>Tableau1[[#This Row],[Prix_Unit_HT]]*Tableau1[[#This Row],[Qte_commande]]</f>
        <v>417.80745600000006</v>
      </c>
      <c r="P1480" s="60">
        <f>Tableau1[[#This Row],[Prix_Unit_TTC]]*Tableau1[[#This Row],[Qte_commande]]</f>
        <v>501.36894720000004</v>
      </c>
      <c r="Q1480" s="1">
        <v>24</v>
      </c>
      <c r="R14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481" spans="1:18" ht="14.65" customHeight="1" x14ac:dyDescent="0.2">
      <c r="A1481" s="2">
        <v>43592</v>
      </c>
      <c r="B1481" s="1" t="s">
        <v>106</v>
      </c>
      <c r="C1481" s="1" t="s">
        <v>64</v>
      </c>
      <c r="F1481" s="1" t="s">
        <v>1245</v>
      </c>
      <c r="G1481" s="1" t="s">
        <v>66</v>
      </c>
      <c r="H1481" s="7" t="s">
        <v>1287</v>
      </c>
      <c r="I1481" s="7" t="s">
        <v>1272</v>
      </c>
      <c r="J1481" s="59">
        <v>70</v>
      </c>
      <c r="K1481" s="85">
        <f t="array" ref="K1481">IFERROR(INDEX(Grille_Tarifs_Modulable!$B$2:$B$204,MATCH(Tableau1[[#This Row],[Designation]]&amp;Tableau1[[#This Row],[CL]],Grille_Tarifs_Modulable!$C$2:$C$204&amp;Grille_Tarifs_Modulable!$F$2:$F$204,0)),0)</f>
        <v>3257150107012</v>
      </c>
      <c r="L14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81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81" s="1">
        <v>6</v>
      </c>
      <c r="O1481" s="60">
        <f>Tableau1[[#This Row],[Prix_Unit_HT]]*Tableau1[[#This Row],[Qte_commande]]</f>
        <v>178.97186399999998</v>
      </c>
      <c r="P1481" s="60">
        <f>Tableau1[[#This Row],[Prix_Unit_TTC]]*Tableau1[[#This Row],[Qte_commande]]</f>
        <v>214.7662368</v>
      </c>
      <c r="Q1481" s="1">
        <v>6</v>
      </c>
      <c r="R14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82" spans="1:18" ht="14.65" customHeight="1" x14ac:dyDescent="0.2">
      <c r="A1482" s="2">
        <v>43592</v>
      </c>
      <c r="B1482" s="1" t="s">
        <v>201</v>
      </c>
      <c r="C1482" s="1" t="s">
        <v>64</v>
      </c>
      <c r="F1482" s="1" t="s">
        <v>1245</v>
      </c>
      <c r="G1482" s="1" t="s">
        <v>66</v>
      </c>
      <c r="H1482" s="1" t="s">
        <v>1174</v>
      </c>
      <c r="I1482" s="1" t="s">
        <v>1272</v>
      </c>
      <c r="J1482" s="59">
        <v>70</v>
      </c>
      <c r="K1482" s="85">
        <f t="array" ref="K1482">IFERROR(INDEX(Grille_Tarifs_Modulable!$B$2:$B$204,MATCH(Tableau1[[#This Row],[Designation]]&amp;Tableau1[[#This Row],[CL]],Grille_Tarifs_Modulable!$C$2:$C$204&amp;Grille_Tarifs_Modulable!$F$2:$F$204,0)),0)</f>
        <v>4067700013859</v>
      </c>
      <c r="L14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2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2" s="1">
        <v>240</v>
      </c>
      <c r="O1482" s="60">
        <f>Tableau1[[#This Row],[Prix_Unit_HT]]*Tableau1[[#This Row],[Qte_commande]]</f>
        <v>3007.8152399999994</v>
      </c>
      <c r="P1482" s="60">
        <f>Tableau1[[#This Row],[Prix_Unit_TTC]]*Tableau1[[#This Row],[Qte_commande]]</f>
        <v>3609.3782879999994</v>
      </c>
      <c r="Q1482" s="1">
        <v>240</v>
      </c>
      <c r="R14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483" spans="1:18" ht="14.65" customHeight="1" x14ac:dyDescent="0.2">
      <c r="A1483" s="2">
        <v>43592</v>
      </c>
      <c r="B1483" s="1" t="s">
        <v>106</v>
      </c>
      <c r="C1483" s="1" t="s">
        <v>64</v>
      </c>
      <c r="F1483" s="1" t="s">
        <v>1245</v>
      </c>
      <c r="G1483" s="1" t="s">
        <v>66</v>
      </c>
      <c r="H1483" s="1" t="s">
        <v>1174</v>
      </c>
      <c r="I1483" s="1" t="s">
        <v>1272</v>
      </c>
      <c r="J1483" s="59">
        <v>70</v>
      </c>
      <c r="K1483" s="85">
        <f t="array" ref="K1483">IFERROR(INDEX(Grille_Tarifs_Modulable!$B$2:$B$204,MATCH(Tableau1[[#This Row],[Designation]]&amp;Tableau1[[#This Row],[CL]],Grille_Tarifs_Modulable!$C$2:$C$204&amp;Grille_Tarifs_Modulable!$F$2:$F$204,0)),0)</f>
        <v>4067700013859</v>
      </c>
      <c r="L14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3" s="1">
        <v>222</v>
      </c>
      <c r="O1483" s="60">
        <f>Tableau1[[#This Row],[Prix_Unit_HT]]*Tableau1[[#This Row],[Qte_commande]]</f>
        <v>2782.2290969999995</v>
      </c>
      <c r="P1483" s="60">
        <f>Tableau1[[#This Row],[Prix_Unit_TTC]]*Tableau1[[#This Row],[Qte_commande]]</f>
        <v>3338.6749163999998</v>
      </c>
      <c r="Q1483" s="1">
        <v>222</v>
      </c>
      <c r="R14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222.00000000000003</v>
      </c>
    </row>
    <row r="1484" spans="1:18" ht="14.65" customHeight="1" x14ac:dyDescent="0.2">
      <c r="A1484" s="2">
        <v>43592</v>
      </c>
      <c r="B1484" s="1" t="s">
        <v>106</v>
      </c>
      <c r="C1484" s="1" t="s">
        <v>64</v>
      </c>
      <c r="F1484" s="1" t="s">
        <v>1245</v>
      </c>
      <c r="G1484" s="1" t="s">
        <v>66</v>
      </c>
      <c r="H1484" s="1" t="s">
        <v>1174</v>
      </c>
      <c r="I1484" s="1" t="s">
        <v>1272</v>
      </c>
      <c r="J1484" s="59">
        <v>70</v>
      </c>
      <c r="K1484" s="85">
        <f t="array" ref="K1484">IFERROR(INDEX(Grille_Tarifs_Modulable!$B$2:$B$204,MATCH(Tableau1[[#This Row],[Designation]]&amp;Tableau1[[#This Row],[CL]],Grille_Tarifs_Modulable!$C$2:$C$204&amp;Grille_Tarifs_Modulable!$F$2:$F$204,0)),0)</f>
        <v>4067700013859</v>
      </c>
      <c r="L14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4" s="1">
        <v>18</v>
      </c>
      <c r="O1484" s="60">
        <f>Tableau1[[#This Row],[Prix_Unit_HT]]*Tableau1[[#This Row],[Qte_commande]]</f>
        <v>225.58614299999996</v>
      </c>
      <c r="P1484" s="60">
        <f>Tableau1[[#This Row],[Prix_Unit_TTC]]*Tableau1[[#This Row],[Qte_commande]]</f>
        <v>270.70337159999997</v>
      </c>
      <c r="Q1484" s="1">
        <v>18</v>
      </c>
      <c r="R14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485" spans="1:18" ht="14.65" customHeight="1" x14ac:dyDescent="0.2">
      <c r="A1485" s="2">
        <v>43592</v>
      </c>
      <c r="B1485" s="1" t="s">
        <v>254</v>
      </c>
      <c r="C1485" s="1" t="s">
        <v>157</v>
      </c>
      <c r="F1485" s="1" t="s">
        <v>1245</v>
      </c>
      <c r="G1485" s="1" t="s">
        <v>159</v>
      </c>
      <c r="H1485" s="1" t="s">
        <v>1174</v>
      </c>
      <c r="I1485" s="1" t="s">
        <v>1272</v>
      </c>
      <c r="J1485" s="59">
        <v>100</v>
      </c>
      <c r="K1485" s="85">
        <f t="array" ref="K1485">IFERROR(INDEX(Grille_Tarifs_Modulable!$B$2:$B$204,MATCH(Tableau1[[#This Row],[Designation]]&amp;Tableau1[[#This Row],[CL]],Grille_Tarifs_Modulable!$C$2:$C$204&amp;Grille_Tarifs_Modulable!$F$2:$F$204,0)),0)</f>
        <v>4067700013842</v>
      </c>
      <c r="L14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85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85" s="1">
        <v>306</v>
      </c>
      <c r="O1485" s="60">
        <f>Tableau1[[#This Row],[Prix_Unit_HT]]*Tableau1[[#This Row],[Qte_commande]]</f>
        <v>5232.8463299999994</v>
      </c>
      <c r="P1485" s="60">
        <f>Tableau1[[#This Row],[Prix_Unit_TTC]]*Tableau1[[#This Row],[Qte_commande]]</f>
        <v>6279.4155959999989</v>
      </c>
      <c r="Q1485" s="1">
        <v>437.14</v>
      </c>
      <c r="R14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486" spans="1:18" ht="14.65" customHeight="1" x14ac:dyDescent="0.2">
      <c r="A1486" s="2">
        <v>43592</v>
      </c>
      <c r="B1486" s="1" t="s">
        <v>161</v>
      </c>
      <c r="C1486" s="1" t="s">
        <v>94</v>
      </c>
      <c r="F1486" s="1" t="s">
        <v>1245</v>
      </c>
      <c r="G1486" s="1" t="s">
        <v>96</v>
      </c>
      <c r="H1486" s="1" t="s">
        <v>1174</v>
      </c>
      <c r="I1486" s="1" t="s">
        <v>1272</v>
      </c>
      <c r="J1486" s="59">
        <v>175</v>
      </c>
      <c r="K1486" s="85">
        <f t="array" ref="K1486">IFERROR(INDEX(Grille_Tarifs_Modulable!$B$2:$B$204,MATCH(Tableau1[[#This Row],[Designation]]&amp;Tableau1[[#This Row],[CL]],Grille_Tarifs_Modulable!$C$2:$C$204&amp;Grille_Tarifs_Modulable!$F$2:$F$204,0)),0)</f>
        <v>4067700013835</v>
      </c>
      <c r="L14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8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86" s="1">
        <v>48</v>
      </c>
      <c r="O1486" s="60">
        <f>Tableau1[[#This Row],[Prix_Unit_HT]]*Tableau1[[#This Row],[Qte_commande]]</f>
        <v>1387.9876200000001</v>
      </c>
      <c r="P1486" s="60">
        <f>Tableau1[[#This Row],[Prix_Unit_TTC]]*Tableau1[[#This Row],[Qte_commande]]</f>
        <v>1665.5851440000001</v>
      </c>
      <c r="Q1486" s="1">
        <v>120</v>
      </c>
      <c r="R14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487" spans="1:18" ht="14.65" customHeight="1" x14ac:dyDescent="0.2">
      <c r="A1487" s="2">
        <v>43592</v>
      </c>
      <c r="B1487" s="1" t="s">
        <v>201</v>
      </c>
      <c r="C1487" s="1" t="s">
        <v>64</v>
      </c>
      <c r="F1487" s="1" t="s">
        <v>1162</v>
      </c>
      <c r="G1487" s="1" t="s">
        <v>66</v>
      </c>
      <c r="H1487" s="1" t="s">
        <v>1295</v>
      </c>
      <c r="I1487" s="1" t="s">
        <v>1273</v>
      </c>
      <c r="J1487" s="59">
        <v>20</v>
      </c>
      <c r="K1487" s="85">
        <f t="array" ref="K1487">IFERROR(INDEX(Grille_Tarifs_Modulable!$B$2:$B$204,MATCH(Tableau1[[#This Row],[Designation]]&amp;Tableau1[[#This Row],[CL]],Grille_Tarifs_Modulable!$C$2:$C$204&amp;Grille_Tarifs_Modulable!$F$2:$F$204,0)),0)</f>
        <v>4260310554785</v>
      </c>
      <c r="L14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7" s="1">
        <v>48</v>
      </c>
      <c r="O1487" s="60">
        <f>Tableau1[[#This Row],[Prix_Unit_HT]]*Tableau1[[#This Row],[Qte_commande]]</f>
        <v>42.72</v>
      </c>
      <c r="P1487" s="60">
        <f>Tableau1[[#This Row],[Prix_Unit_TTC]]*Tableau1[[#This Row],[Qte_commande]]</f>
        <v>45.069600000000001</v>
      </c>
      <c r="Q1487" s="1">
        <v>13.71</v>
      </c>
      <c r="R14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488" spans="1:18" ht="14.65" customHeight="1" x14ac:dyDescent="0.2">
      <c r="A1488" s="2">
        <v>43592</v>
      </c>
      <c r="B1488" s="1" t="s">
        <v>106</v>
      </c>
      <c r="C1488" s="1" t="s">
        <v>64</v>
      </c>
      <c r="F1488" s="1" t="s">
        <v>1162</v>
      </c>
      <c r="G1488" s="1" t="s">
        <v>66</v>
      </c>
      <c r="H1488" s="1" t="s">
        <v>1295</v>
      </c>
      <c r="I1488" s="1" t="s">
        <v>1273</v>
      </c>
      <c r="J1488" s="59">
        <v>20</v>
      </c>
      <c r="K1488" s="85">
        <f t="array" ref="K1488">IFERROR(INDEX(Grille_Tarifs_Modulable!$B$2:$B$204,MATCH(Tableau1[[#This Row],[Designation]]&amp;Tableau1[[#This Row],[CL]],Grille_Tarifs_Modulable!$C$2:$C$204&amp;Grille_Tarifs_Modulable!$F$2:$F$204,0)),0)</f>
        <v>4260310554785</v>
      </c>
      <c r="L14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8" s="1">
        <v>72</v>
      </c>
      <c r="O1488" s="60">
        <f>Tableau1[[#This Row],[Prix_Unit_HT]]*Tableau1[[#This Row],[Qte_commande]]</f>
        <v>64.08</v>
      </c>
      <c r="P1488" s="60">
        <f>Tableau1[[#This Row],[Prix_Unit_TTC]]*Tableau1[[#This Row],[Qte_commande]]</f>
        <v>67.604399999999998</v>
      </c>
      <c r="Q1488" s="1">
        <v>20.57</v>
      </c>
      <c r="R14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489" spans="1:18" ht="14.65" customHeight="1" x14ac:dyDescent="0.2">
      <c r="A1489" s="2">
        <v>43592</v>
      </c>
      <c r="B1489" s="1" t="s">
        <v>106</v>
      </c>
      <c r="C1489" s="1" t="s">
        <v>64</v>
      </c>
      <c r="F1489" s="1" t="s">
        <v>1245</v>
      </c>
      <c r="G1489" s="1" t="s">
        <v>66</v>
      </c>
      <c r="H1489" s="1" t="s">
        <v>1186</v>
      </c>
      <c r="I1489" s="1" t="s">
        <v>1272</v>
      </c>
      <c r="J1489" s="59">
        <v>70</v>
      </c>
      <c r="K1489" s="85">
        <f t="array" ref="K1489">IFERROR(INDEX(Grille_Tarifs_Modulable!$B$2:$B$204,MATCH(Tableau1[[#This Row],[Designation]]&amp;Tableau1[[#This Row],[CL]],Grille_Tarifs_Modulable!$C$2:$C$204&amp;Grille_Tarifs_Modulable!$F$2:$F$204,0)),0)</f>
        <v>3257150101904</v>
      </c>
      <c r="L14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8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489" s="1">
        <v>6</v>
      </c>
      <c r="O1489" s="60">
        <f>Tableau1[[#This Row],[Prix_Unit_HT]]*Tableau1[[#This Row],[Qte_commande]]</f>
        <v>98.078897999999995</v>
      </c>
      <c r="P1489" s="60">
        <f>Tableau1[[#This Row],[Prix_Unit_TTC]]*Tableau1[[#This Row],[Qte_commande]]</f>
        <v>117.69467760000001</v>
      </c>
      <c r="Q1489" s="1">
        <v>6</v>
      </c>
      <c r="R14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90" spans="1:18" ht="14.65" customHeight="1" x14ac:dyDescent="0.2">
      <c r="A1490" s="2">
        <v>43592</v>
      </c>
      <c r="B1490" s="1" t="s">
        <v>106</v>
      </c>
      <c r="C1490" s="1" t="s">
        <v>64</v>
      </c>
      <c r="F1490" s="1" t="s">
        <v>1245</v>
      </c>
      <c r="G1490" s="1" t="s">
        <v>66</v>
      </c>
      <c r="H1490" s="1" t="s">
        <v>1187</v>
      </c>
      <c r="I1490" s="1" t="s">
        <v>1272</v>
      </c>
      <c r="J1490" s="59">
        <v>70</v>
      </c>
      <c r="K1490" s="85">
        <f t="array" ref="K1490">IFERROR(INDEX(Grille_Tarifs_Modulable!$B$2:$B$204,MATCH(Tableau1[[#This Row],[Designation]]&amp;Tableau1[[#This Row],[CL]],Grille_Tarifs_Modulable!$C$2:$C$204&amp;Grille_Tarifs_Modulable!$F$2:$F$204,0)),0)</f>
        <v>3257150102017</v>
      </c>
      <c r="L14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9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490" s="1">
        <v>6</v>
      </c>
      <c r="O1490" s="60">
        <f>Tableau1[[#This Row],[Prix_Unit_HT]]*Tableau1[[#This Row],[Qte_commande]]</f>
        <v>88.165931999999998</v>
      </c>
      <c r="P1490" s="60">
        <f>Tableau1[[#This Row],[Prix_Unit_TTC]]*Tableau1[[#This Row],[Qte_commande]]</f>
        <v>105.7991184</v>
      </c>
      <c r="Q1490" s="1">
        <v>6</v>
      </c>
      <c r="R14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491" spans="1:18" ht="14.65" customHeight="1" x14ac:dyDescent="0.2">
      <c r="A1491" s="2">
        <v>43592</v>
      </c>
      <c r="B1491" s="1" t="s">
        <v>215</v>
      </c>
      <c r="C1491" s="1" t="s">
        <v>142</v>
      </c>
      <c r="F1491" s="1" t="s">
        <v>1245</v>
      </c>
      <c r="G1491" s="1" t="s">
        <v>144</v>
      </c>
      <c r="H1491" s="1" t="s">
        <v>1221</v>
      </c>
      <c r="I1491" s="1" t="s">
        <v>1272</v>
      </c>
      <c r="J1491" s="59">
        <v>50</v>
      </c>
      <c r="K1491" s="85">
        <f t="array" ref="K1491">IFERROR(INDEX(Grille_Tarifs_Modulable!$B$2:$B$204,MATCH(Tableau1[[#This Row],[Designation]]&amp;Tableau1[[#This Row],[CL]],Grille_Tarifs_Modulable!$C$2:$C$204&amp;Grille_Tarifs_Modulable!$F$2:$F$204,0)),0)</f>
        <v>4260270192645</v>
      </c>
      <c r="L14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1" s="1">
        <v>6</v>
      </c>
      <c r="O1491" s="60">
        <f>Tableau1[[#This Row],[Prix_Unit_HT]]*Tableau1[[#This Row],[Qte_commande]]</f>
        <v>151.155036</v>
      </c>
      <c r="P1491" s="60">
        <f>Tableau1[[#This Row],[Prix_Unit_TTC]]*Tableau1[[#This Row],[Qte_commande]]</f>
        <v>181.38604320000002</v>
      </c>
      <c r="Q1491" s="1">
        <v>4.29</v>
      </c>
      <c r="R14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492" spans="1:18" ht="14.65" customHeight="1" x14ac:dyDescent="0.2">
      <c r="A1492" s="2">
        <v>43592</v>
      </c>
      <c r="B1492" s="1" t="s">
        <v>106</v>
      </c>
      <c r="C1492" s="1" t="s">
        <v>64</v>
      </c>
      <c r="F1492" s="1" t="s">
        <v>1245</v>
      </c>
      <c r="G1492" s="1" t="s">
        <v>66</v>
      </c>
      <c r="H1492" s="1" t="s">
        <v>1221</v>
      </c>
      <c r="I1492" s="1" t="s">
        <v>1272</v>
      </c>
      <c r="J1492" s="59">
        <v>50</v>
      </c>
      <c r="K1492" s="85">
        <f t="array" ref="K1492">IFERROR(INDEX(Grille_Tarifs_Modulable!$B$2:$B$204,MATCH(Tableau1[[#This Row],[Designation]]&amp;Tableau1[[#This Row],[CL]],Grille_Tarifs_Modulable!$C$2:$C$204&amp;Grille_Tarifs_Modulable!$F$2:$F$204,0)),0)</f>
        <v>4260270192645</v>
      </c>
      <c r="L14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2" s="1">
        <v>6</v>
      </c>
      <c r="O1492" s="60">
        <f>Tableau1[[#This Row],[Prix_Unit_HT]]*Tableau1[[#This Row],[Qte_commande]]</f>
        <v>151.155036</v>
      </c>
      <c r="P1492" s="60">
        <f>Tableau1[[#This Row],[Prix_Unit_TTC]]*Tableau1[[#This Row],[Qte_commande]]</f>
        <v>181.38604320000002</v>
      </c>
      <c r="Q1492" s="1">
        <v>4.29</v>
      </c>
      <c r="R14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493" spans="1:18" ht="14.65" customHeight="1" x14ac:dyDescent="0.2">
      <c r="A1493" s="2">
        <v>43592</v>
      </c>
      <c r="B1493" s="1" t="s">
        <v>201</v>
      </c>
      <c r="C1493" s="1" t="s">
        <v>64</v>
      </c>
      <c r="F1493" s="1" t="s">
        <v>1245</v>
      </c>
      <c r="G1493" s="1" t="s">
        <v>66</v>
      </c>
      <c r="H1493" s="1" t="s">
        <v>1293</v>
      </c>
      <c r="I1493" s="1" t="s">
        <v>1273</v>
      </c>
      <c r="J1493" s="59">
        <v>20</v>
      </c>
      <c r="K1493" s="85">
        <f t="array" ref="K1493">IFERROR(INDEX(Grille_Tarifs_Modulable!$B$2:$B$204,MATCH(Tableau1[[#This Row],[Designation]]&amp;Tableau1[[#This Row],[CL]],Grille_Tarifs_Modulable!$C$2:$C$204&amp;Grille_Tarifs_Modulable!$F$2:$F$204,0)),0)</f>
        <v>4260310553849</v>
      </c>
      <c r="L14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3" s="1">
        <v>480</v>
      </c>
      <c r="O1493" s="60">
        <f>Tableau1[[#This Row],[Prix_Unit_HT]]*Tableau1[[#This Row],[Qte_commande]]</f>
        <v>388.8</v>
      </c>
      <c r="P1493" s="60">
        <f>Tableau1[[#This Row],[Prix_Unit_TTC]]*Tableau1[[#This Row],[Qte_commande]]</f>
        <v>410.18400000000003</v>
      </c>
      <c r="Q1493" s="1">
        <v>137.13999999999999</v>
      </c>
      <c r="R14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494" spans="1:18" ht="14.65" customHeight="1" x14ac:dyDescent="0.2">
      <c r="A1494" s="2">
        <v>43592</v>
      </c>
      <c r="B1494" s="1" t="s">
        <v>106</v>
      </c>
      <c r="C1494" s="1" t="s">
        <v>64</v>
      </c>
      <c r="F1494" s="1" t="s">
        <v>1245</v>
      </c>
      <c r="G1494" s="1" t="s">
        <v>66</v>
      </c>
      <c r="H1494" s="1" t="s">
        <v>1293</v>
      </c>
      <c r="I1494" s="1" t="s">
        <v>1273</v>
      </c>
      <c r="J1494" s="59">
        <v>20</v>
      </c>
      <c r="K1494" s="85">
        <f t="array" ref="K1494">IFERROR(INDEX(Grille_Tarifs_Modulable!$B$2:$B$204,MATCH(Tableau1[[#This Row],[Designation]]&amp;Tableau1[[#This Row],[CL]],Grille_Tarifs_Modulable!$C$2:$C$204&amp;Grille_Tarifs_Modulable!$F$2:$F$204,0)),0)</f>
        <v>4260310553849</v>
      </c>
      <c r="L14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4" s="1">
        <v>240</v>
      </c>
      <c r="O1494" s="60">
        <f>Tableau1[[#This Row],[Prix_Unit_HT]]*Tableau1[[#This Row],[Qte_commande]]</f>
        <v>194.4</v>
      </c>
      <c r="P1494" s="60">
        <f>Tableau1[[#This Row],[Prix_Unit_TTC]]*Tableau1[[#This Row],[Qte_commande]]</f>
        <v>205.09200000000001</v>
      </c>
      <c r="Q1494" s="1">
        <v>68.569999999999993</v>
      </c>
      <c r="R14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495" spans="1:18" ht="14.65" customHeight="1" x14ac:dyDescent="0.2">
      <c r="A1495" s="2">
        <v>43592</v>
      </c>
      <c r="B1495" s="1" t="s">
        <v>161</v>
      </c>
      <c r="C1495" s="1" t="s">
        <v>94</v>
      </c>
      <c r="F1495" s="1" t="s">
        <v>1245</v>
      </c>
      <c r="G1495" s="1" t="s">
        <v>96</v>
      </c>
      <c r="H1495" s="1" t="s">
        <v>1293</v>
      </c>
      <c r="I1495" s="1" t="s">
        <v>1273</v>
      </c>
      <c r="J1495" s="59">
        <v>20</v>
      </c>
      <c r="K1495" s="85">
        <f t="array" ref="K1495">IFERROR(INDEX(Grille_Tarifs_Modulable!$B$2:$B$204,MATCH(Tableau1[[#This Row],[Designation]]&amp;Tableau1[[#This Row],[CL]],Grille_Tarifs_Modulable!$C$2:$C$204&amp;Grille_Tarifs_Modulable!$F$2:$F$204,0)),0)</f>
        <v>4260310553849</v>
      </c>
      <c r="L14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5" s="1">
        <v>720</v>
      </c>
      <c r="O1495" s="60">
        <f>Tableau1[[#This Row],[Prix_Unit_HT]]*Tableau1[[#This Row],[Qte_commande]]</f>
        <v>583.20000000000005</v>
      </c>
      <c r="P1495" s="60">
        <f>Tableau1[[#This Row],[Prix_Unit_TTC]]*Tableau1[[#This Row],[Qte_commande]]</f>
        <v>615.27600000000007</v>
      </c>
      <c r="Q1495" s="1">
        <v>205.71</v>
      </c>
      <c r="R14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1496" spans="1:18" ht="14.65" customHeight="1" x14ac:dyDescent="0.2">
      <c r="A1496" s="2">
        <v>43592</v>
      </c>
      <c r="B1496" s="1" t="s">
        <v>140</v>
      </c>
      <c r="C1496" s="1" t="s">
        <v>139</v>
      </c>
      <c r="F1496" s="1" t="s">
        <v>1162</v>
      </c>
      <c r="G1496" s="1" t="s">
        <v>141</v>
      </c>
      <c r="H1496" s="1" t="s">
        <v>1296</v>
      </c>
      <c r="I1496" s="1" t="s">
        <v>1274</v>
      </c>
      <c r="J1496" s="109">
        <v>3</v>
      </c>
      <c r="K1496" s="85">
        <f t="array" ref="K1496">IFERROR(INDEX(Grille_Tarifs_Modulable!$B$2:$B$204,MATCH(Tableau1[[#This Row],[Designation]]&amp;Tableau1[[#This Row],[CL]],Grille_Tarifs_Modulable!$C$2:$C$204&amp;Grille_Tarifs_Modulable!$F$2:$F$204,0)),0)</f>
        <v>121</v>
      </c>
      <c r="L14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6" s="60">
        <f>IF(Tableau1[[#This Row],[Prix_Unit_HT]]=0,0,Tableau1[[#This Row],[Prix_Unit_HT]]+(Tableau1[[#This Row],[Prix_Unit_HT]]*VLOOKUP(Tableau1[[#This Row],[EAN]],Grille_Tarifs_Modulable!$B$10:$Q$204,16,FALSE)))</f>
        <v>358.8</v>
      </c>
      <c r="N1496" s="1">
        <v>1</v>
      </c>
      <c r="O1496" s="60">
        <f>Tableau1[[#This Row],[Prix_Unit_HT]]*Tableau1[[#This Row],[Qte_commande]]</f>
        <v>299</v>
      </c>
      <c r="P1496" s="60">
        <f>Tableau1[[#This Row],[Prix_Unit_TTC]]*Tableau1[[#This Row],[Qte_commande]]</f>
        <v>358.8</v>
      </c>
      <c r="Q1496" s="1">
        <v>1</v>
      </c>
      <c r="R14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97" spans="1:18" ht="14.65" customHeight="1" x14ac:dyDescent="0.2">
      <c r="A1497" s="2">
        <v>43592</v>
      </c>
      <c r="B1497" s="1" t="s">
        <v>143</v>
      </c>
      <c r="C1497" s="1" t="s">
        <v>142</v>
      </c>
      <c r="F1497" s="1" t="s">
        <v>1162</v>
      </c>
      <c r="G1497" s="1" t="s">
        <v>144</v>
      </c>
      <c r="H1497" s="1" t="s">
        <v>1296</v>
      </c>
      <c r="I1497" s="1" t="s">
        <v>1274</v>
      </c>
      <c r="J1497" s="109">
        <v>3</v>
      </c>
      <c r="K1497" s="85">
        <f t="array" ref="K1497">IFERROR(INDEX(Grille_Tarifs_Modulable!$B$2:$B$204,MATCH(Tableau1[[#This Row],[Designation]]&amp;Tableau1[[#This Row],[CL]],Grille_Tarifs_Modulable!$C$2:$C$204&amp;Grille_Tarifs_Modulable!$F$2:$F$204,0)),0)</f>
        <v>121</v>
      </c>
      <c r="L14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7" s="60">
        <f>IF(Tableau1[[#This Row],[Prix_Unit_HT]]=0,0,Tableau1[[#This Row],[Prix_Unit_HT]]+(Tableau1[[#This Row],[Prix_Unit_HT]]*VLOOKUP(Tableau1[[#This Row],[EAN]],Grille_Tarifs_Modulable!$B$10:$Q$204,16,FALSE)))</f>
        <v>358.8</v>
      </c>
      <c r="N1497" s="1">
        <v>1</v>
      </c>
      <c r="O1497" s="60">
        <f>Tableau1[[#This Row],[Prix_Unit_HT]]*Tableau1[[#This Row],[Qte_commande]]</f>
        <v>299</v>
      </c>
      <c r="P1497" s="60">
        <f>Tableau1[[#This Row],[Prix_Unit_TTC]]*Tableau1[[#This Row],[Qte_commande]]</f>
        <v>358.8</v>
      </c>
      <c r="Q1497" s="1">
        <v>1</v>
      </c>
      <c r="R14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498" spans="1:18" ht="14.65" customHeight="1" x14ac:dyDescent="0.2">
      <c r="A1498" s="2">
        <v>43592</v>
      </c>
      <c r="B1498" s="1" t="s">
        <v>276</v>
      </c>
      <c r="C1498" s="1" t="s">
        <v>15</v>
      </c>
      <c r="F1498" s="1" t="s">
        <v>1162</v>
      </c>
      <c r="G1498" s="1" t="s">
        <v>4</v>
      </c>
      <c r="H1498" s="1" t="s">
        <v>1297</v>
      </c>
      <c r="I1498" s="1" t="s">
        <v>1274</v>
      </c>
      <c r="J1498" s="109">
        <v>1</v>
      </c>
      <c r="K1498" s="85">
        <f t="array" ref="K1498">IFERROR(INDEX(Grille_Tarifs_Modulable!$B$2:$B$204,MATCH(Tableau1[[#This Row],[Designation]]&amp;Tableau1[[#This Row],[CL]],Grille_Tarifs_Modulable!$C$2:$C$204&amp;Grille_Tarifs_Modulable!$F$2:$F$204,0)),0)</f>
        <v>122</v>
      </c>
      <c r="L14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8" s="60">
        <f>IF(Tableau1[[#This Row],[Prix_Unit_HT]]=0,0,Tableau1[[#This Row],[Prix_Unit_HT]]+(Tableau1[[#This Row],[Prix_Unit_HT]]*VLOOKUP(Tableau1[[#This Row],[EAN]],Grille_Tarifs_Modulable!$B$10:$Q$204,16,FALSE)))</f>
        <v>358.8</v>
      </c>
      <c r="N1498" s="1">
        <v>2</v>
      </c>
      <c r="O1498" s="60">
        <f>Tableau1[[#This Row],[Prix_Unit_HT]]*Tableau1[[#This Row],[Qte_commande]]</f>
        <v>598</v>
      </c>
      <c r="P1498" s="60">
        <f>Tableau1[[#This Row],[Prix_Unit_TTC]]*Tableau1[[#This Row],[Qte_commande]]</f>
        <v>717.6</v>
      </c>
      <c r="Q1498" s="1">
        <v>2</v>
      </c>
      <c r="R14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499" spans="1:18" ht="14.65" customHeight="1" x14ac:dyDescent="0.2">
      <c r="A1499" s="2">
        <v>43592</v>
      </c>
      <c r="B1499" s="1" t="s">
        <v>277</v>
      </c>
      <c r="C1499" s="1" t="s">
        <v>269</v>
      </c>
      <c r="F1499" s="1" t="s">
        <v>1162</v>
      </c>
      <c r="G1499" s="1" t="s">
        <v>271</v>
      </c>
      <c r="H1499" s="1" t="s">
        <v>1297</v>
      </c>
      <c r="I1499" s="1" t="s">
        <v>1274</v>
      </c>
      <c r="J1499" s="109">
        <v>1</v>
      </c>
      <c r="K1499" s="85">
        <f t="array" ref="K1499">IFERROR(INDEX(Grille_Tarifs_Modulable!$B$2:$B$204,MATCH(Tableau1[[#This Row],[Designation]]&amp;Tableau1[[#This Row],[CL]],Grille_Tarifs_Modulable!$C$2:$C$204&amp;Grille_Tarifs_Modulable!$F$2:$F$204,0)),0)</f>
        <v>122</v>
      </c>
      <c r="L14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9" s="60">
        <f>IF(Tableau1[[#This Row],[Prix_Unit_HT]]=0,0,Tableau1[[#This Row],[Prix_Unit_HT]]+(Tableau1[[#This Row],[Prix_Unit_HT]]*VLOOKUP(Tableau1[[#This Row],[EAN]],Grille_Tarifs_Modulable!$B$10:$Q$204,16,FALSE)))</f>
        <v>358.8</v>
      </c>
      <c r="N1499" s="1">
        <v>1</v>
      </c>
      <c r="O1499" s="60">
        <f>Tableau1[[#This Row],[Prix_Unit_HT]]*Tableau1[[#This Row],[Qte_commande]]</f>
        <v>299</v>
      </c>
      <c r="P1499" s="60">
        <f>Tableau1[[#This Row],[Prix_Unit_TTC]]*Tableau1[[#This Row],[Qte_commande]]</f>
        <v>358.8</v>
      </c>
      <c r="Q1499" s="1">
        <v>1</v>
      </c>
      <c r="R14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00" spans="1:18" ht="14.65" customHeight="1" x14ac:dyDescent="0.2">
      <c r="A1500" s="2">
        <v>43592</v>
      </c>
      <c r="B1500" s="1" t="s">
        <v>279</v>
      </c>
      <c r="C1500" s="1" t="s">
        <v>278</v>
      </c>
      <c r="F1500" s="1" t="s">
        <v>1162</v>
      </c>
      <c r="G1500" s="1" t="s">
        <v>227</v>
      </c>
      <c r="H1500" s="1" t="s">
        <v>1297</v>
      </c>
      <c r="I1500" s="1" t="s">
        <v>1274</v>
      </c>
      <c r="J1500" s="109">
        <v>1</v>
      </c>
      <c r="K1500" s="85">
        <f t="array" ref="K1500">IFERROR(INDEX(Grille_Tarifs_Modulable!$B$2:$B$204,MATCH(Tableau1[[#This Row],[Designation]]&amp;Tableau1[[#This Row],[CL]],Grille_Tarifs_Modulable!$C$2:$C$204&amp;Grille_Tarifs_Modulable!$F$2:$F$204,0)),0)</f>
        <v>122</v>
      </c>
      <c r="L15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0" s="60">
        <f>IF(Tableau1[[#This Row],[Prix_Unit_HT]]=0,0,Tableau1[[#This Row],[Prix_Unit_HT]]+(Tableau1[[#This Row],[Prix_Unit_HT]]*VLOOKUP(Tableau1[[#This Row],[EAN]],Grille_Tarifs_Modulable!$B$10:$Q$204,16,FALSE)))</f>
        <v>358.8</v>
      </c>
      <c r="N1500" s="1">
        <v>1</v>
      </c>
      <c r="O1500" s="60">
        <f>Tableau1[[#This Row],[Prix_Unit_HT]]*Tableau1[[#This Row],[Qte_commande]]</f>
        <v>299</v>
      </c>
      <c r="P1500" s="60">
        <f>Tableau1[[#This Row],[Prix_Unit_TTC]]*Tableau1[[#This Row],[Qte_commande]]</f>
        <v>358.8</v>
      </c>
      <c r="Q1500" s="1">
        <v>1</v>
      </c>
      <c r="R15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01" spans="1:18" ht="14.65" customHeight="1" x14ac:dyDescent="0.2">
      <c r="A1501" s="2">
        <v>43599</v>
      </c>
      <c r="B1501" s="1" t="s">
        <v>108</v>
      </c>
      <c r="C1501" s="1" t="s">
        <v>107</v>
      </c>
      <c r="F1501" s="1" t="s">
        <v>1162</v>
      </c>
      <c r="G1501" s="1" t="s">
        <v>4</v>
      </c>
      <c r="H1501" s="7" t="s">
        <v>1291</v>
      </c>
      <c r="I1501" s="7" t="s">
        <v>1273</v>
      </c>
      <c r="J1501" s="59">
        <v>20</v>
      </c>
      <c r="K1501" s="85">
        <f t="array" ref="K1501">IFERROR(INDEX(Grille_Tarifs_Modulable!$B$2:$B$204,MATCH(Tableau1[[#This Row],[Designation]]&amp;Tableau1[[#This Row],[CL]],Grille_Tarifs_Modulable!$C$2:$C$204&amp;Grille_Tarifs_Modulable!$F$2:$F$204,0)),0)</f>
        <v>4260310550305</v>
      </c>
      <c r="L15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1" s="1">
        <v>24</v>
      </c>
      <c r="O1501" s="60">
        <f>Tableau1[[#This Row],[Prix_Unit_HT]]*Tableau1[[#This Row],[Qte_commande]]</f>
        <v>21.36</v>
      </c>
      <c r="P1501" s="60">
        <f>Tableau1[[#This Row],[Prix_Unit_TTC]]*Tableau1[[#This Row],[Qte_commande]]</f>
        <v>22.534800000000001</v>
      </c>
      <c r="Q1501" s="1">
        <v>6.86</v>
      </c>
      <c r="R15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02" spans="1:18" ht="14.65" customHeight="1" x14ac:dyDescent="0.2">
      <c r="A1502" s="2">
        <v>43599</v>
      </c>
      <c r="B1502" s="1" t="s">
        <v>108</v>
      </c>
      <c r="C1502" s="1" t="s">
        <v>107</v>
      </c>
      <c r="F1502" s="1" t="s">
        <v>1162</v>
      </c>
      <c r="G1502" s="1" t="s">
        <v>4</v>
      </c>
      <c r="H1502" s="7" t="s">
        <v>1292</v>
      </c>
      <c r="I1502" s="7" t="s">
        <v>1273</v>
      </c>
      <c r="J1502" s="59">
        <v>20</v>
      </c>
      <c r="K1502" s="85">
        <f t="array" ref="K1502">IFERROR(INDEX(Grille_Tarifs_Modulable!$B$2:$B$204,MATCH(Tableau1[[#This Row],[Designation]]&amp;Tableau1[[#This Row],[CL]],Grille_Tarifs_Modulable!$C$2:$C$204&amp;Grille_Tarifs_Modulable!$F$2:$F$204,0)),0)</f>
        <v>4260310552941</v>
      </c>
      <c r="L15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2" s="1">
        <v>24</v>
      </c>
      <c r="O1502" s="60">
        <f>Tableau1[[#This Row],[Prix_Unit_HT]]*Tableau1[[#This Row],[Qte_commande]]</f>
        <v>21.36</v>
      </c>
      <c r="P1502" s="60">
        <f>Tableau1[[#This Row],[Prix_Unit_TTC]]*Tableau1[[#This Row],[Qte_commande]]</f>
        <v>22.534800000000001</v>
      </c>
      <c r="Q1502" s="1">
        <v>6.86</v>
      </c>
      <c r="R15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03" spans="1:18" ht="14.65" customHeight="1" x14ac:dyDescent="0.2">
      <c r="A1503" s="2">
        <v>43599</v>
      </c>
      <c r="B1503" s="1" t="s">
        <v>108</v>
      </c>
      <c r="C1503" s="1" t="s">
        <v>107</v>
      </c>
      <c r="F1503" s="1" t="s">
        <v>1162</v>
      </c>
      <c r="G1503" s="1" t="s">
        <v>4</v>
      </c>
      <c r="H1503" s="7" t="s">
        <v>1287</v>
      </c>
      <c r="I1503" s="7" t="s">
        <v>1272</v>
      </c>
      <c r="J1503" s="59">
        <v>70</v>
      </c>
      <c r="K1503" s="85">
        <f t="array" ref="K1503">IFERROR(INDEX(Grille_Tarifs_Modulable!$B$2:$B$204,MATCH(Tableau1[[#This Row],[Designation]]&amp;Tableau1[[#This Row],[CL]],Grille_Tarifs_Modulable!$C$2:$C$204&amp;Grille_Tarifs_Modulable!$F$2:$F$204,0)),0)</f>
        <v>3257150107012</v>
      </c>
      <c r="L15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03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03" s="1">
        <v>6</v>
      </c>
      <c r="O1503" s="60">
        <f>Tableau1[[#This Row],[Prix_Unit_HT]]*Tableau1[[#This Row],[Qte_commande]]</f>
        <v>194.451864</v>
      </c>
      <c r="P1503" s="60">
        <f>Tableau1[[#This Row],[Prix_Unit_TTC]]*Tableau1[[#This Row],[Qte_commande]]</f>
        <v>233.34223680000002</v>
      </c>
      <c r="Q1503" s="1">
        <v>6</v>
      </c>
      <c r="R15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4" spans="1:18" ht="14.65" customHeight="1" x14ac:dyDescent="0.2">
      <c r="A1504" s="2">
        <v>43599</v>
      </c>
      <c r="B1504" s="1" t="s">
        <v>108</v>
      </c>
      <c r="C1504" s="1" t="s">
        <v>107</v>
      </c>
      <c r="F1504" s="1" t="s">
        <v>1162</v>
      </c>
      <c r="G1504" s="1" t="s">
        <v>4</v>
      </c>
      <c r="H1504" s="1" t="s">
        <v>1174</v>
      </c>
      <c r="I1504" s="1" t="s">
        <v>1272</v>
      </c>
      <c r="J1504" s="59">
        <v>70</v>
      </c>
      <c r="K1504" s="85">
        <f t="array" ref="K1504">IFERROR(INDEX(Grille_Tarifs_Modulable!$B$2:$B$204,MATCH(Tableau1[[#This Row],[Designation]]&amp;Tableau1[[#This Row],[CL]],Grille_Tarifs_Modulable!$C$2:$C$204&amp;Grille_Tarifs_Modulable!$F$2:$F$204,0)),0)</f>
        <v>4067700013859</v>
      </c>
      <c r="L15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50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504" s="1">
        <v>12</v>
      </c>
      <c r="O1504" s="60">
        <f>Tableau1[[#This Row],[Prix_Unit_HT]]*Tableau1[[#This Row],[Qte_commande]]</f>
        <v>167.31076199999998</v>
      </c>
      <c r="P1504" s="60">
        <f>Tableau1[[#This Row],[Prix_Unit_TTC]]*Tableau1[[#This Row],[Qte_commande]]</f>
        <v>200.77291439999996</v>
      </c>
      <c r="Q1504" s="1">
        <v>12</v>
      </c>
      <c r="R15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05" spans="1:18" ht="14.65" customHeight="1" x14ac:dyDescent="0.2">
      <c r="A1505" s="2">
        <v>43599</v>
      </c>
      <c r="B1505" s="1" t="s">
        <v>108</v>
      </c>
      <c r="C1505" s="1" t="s">
        <v>107</v>
      </c>
      <c r="F1505" s="1" t="s">
        <v>1162</v>
      </c>
      <c r="G1505" s="1" t="s">
        <v>4</v>
      </c>
      <c r="H1505" s="1" t="s">
        <v>1284</v>
      </c>
      <c r="I1505" s="1" t="s">
        <v>1272</v>
      </c>
      <c r="J1505" s="59">
        <v>70</v>
      </c>
      <c r="K1505" s="85">
        <f t="array" ref="K1505">IFERROR(INDEX(Grille_Tarifs_Modulable!$B$2:$B$204,MATCH(Tableau1[[#This Row],[Designation]]&amp;Tableau1[[#This Row],[CL]],Grille_Tarifs_Modulable!$C$2:$C$204&amp;Grille_Tarifs_Modulable!$F$2:$F$204,0)),0)</f>
        <v>3257150673029</v>
      </c>
      <c r="L15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05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505" s="1">
        <v>6</v>
      </c>
      <c r="O1505" s="60">
        <f>Tableau1[[#This Row],[Prix_Unit_HT]]*Tableau1[[#This Row],[Qte_commande]]</f>
        <v>139.61705039999998</v>
      </c>
      <c r="P1505" s="60">
        <f>Tableau1[[#This Row],[Prix_Unit_TTC]]*Tableau1[[#This Row],[Qte_commande]]</f>
        <v>167.54046048000001</v>
      </c>
      <c r="Q1505" s="1">
        <v>6</v>
      </c>
      <c r="R15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6" spans="1:18" ht="14.65" customHeight="1" x14ac:dyDescent="0.2">
      <c r="A1506" s="2">
        <v>43599</v>
      </c>
      <c r="B1506" s="1" t="s">
        <v>108</v>
      </c>
      <c r="C1506" s="1" t="s">
        <v>107</v>
      </c>
      <c r="F1506" s="1" t="s">
        <v>1162</v>
      </c>
      <c r="G1506" s="1" t="s">
        <v>4</v>
      </c>
      <c r="H1506" s="1" t="s">
        <v>1186</v>
      </c>
      <c r="I1506" s="1" t="s">
        <v>1272</v>
      </c>
      <c r="J1506" s="59">
        <v>70</v>
      </c>
      <c r="K1506" s="85">
        <f t="array" ref="K1506">IFERROR(INDEX(Grille_Tarifs_Modulable!$B$2:$B$204,MATCH(Tableau1[[#This Row],[Designation]]&amp;Tableau1[[#This Row],[CL]],Grille_Tarifs_Modulable!$C$2:$C$204&amp;Grille_Tarifs_Modulable!$F$2:$F$204,0)),0)</f>
        <v>3257150101904</v>
      </c>
      <c r="L15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50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506" s="1">
        <v>6</v>
      </c>
      <c r="O1506" s="60">
        <f>Tableau1[[#This Row],[Prix_Unit_HT]]*Tableau1[[#This Row],[Qte_commande]]</f>
        <v>111.03889800000002</v>
      </c>
      <c r="P1506" s="60">
        <f>Tableau1[[#This Row],[Prix_Unit_TTC]]*Tableau1[[#This Row],[Qte_commande]]</f>
        <v>133.2466776</v>
      </c>
      <c r="Q1506" s="1">
        <v>6</v>
      </c>
      <c r="R15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7" spans="1:18" ht="14.65" customHeight="1" x14ac:dyDescent="0.2">
      <c r="A1507" s="2">
        <v>43599</v>
      </c>
      <c r="B1507" s="1" t="s">
        <v>108</v>
      </c>
      <c r="C1507" s="1" t="s">
        <v>107</v>
      </c>
      <c r="F1507" s="1" t="s">
        <v>1162</v>
      </c>
      <c r="G1507" s="1" t="s">
        <v>4</v>
      </c>
      <c r="H1507" s="1" t="s">
        <v>1187</v>
      </c>
      <c r="I1507" s="1" t="s">
        <v>1272</v>
      </c>
      <c r="J1507" s="59">
        <v>70</v>
      </c>
      <c r="K1507" s="85">
        <f t="array" ref="K1507">IFERROR(INDEX(Grille_Tarifs_Modulable!$B$2:$B$204,MATCH(Tableau1[[#This Row],[Designation]]&amp;Tableau1[[#This Row],[CL]],Grille_Tarifs_Modulable!$C$2:$C$204&amp;Grille_Tarifs_Modulable!$F$2:$F$204,0)),0)</f>
        <v>3257150102017</v>
      </c>
      <c r="L15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50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507" s="1">
        <v>6</v>
      </c>
      <c r="O1507" s="60">
        <f>Tableau1[[#This Row],[Prix_Unit_HT]]*Tableau1[[#This Row],[Qte_commande]]</f>
        <v>101.12593200000001</v>
      </c>
      <c r="P1507" s="60">
        <f>Tableau1[[#This Row],[Prix_Unit_TTC]]*Tableau1[[#This Row],[Qte_commande]]</f>
        <v>121.35111839999999</v>
      </c>
      <c r="Q1507" s="1">
        <v>6</v>
      </c>
      <c r="R15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08" spans="1:18" ht="14.65" customHeight="1" x14ac:dyDescent="0.2">
      <c r="A1508" s="2">
        <v>43599</v>
      </c>
      <c r="B1508" s="1" t="s">
        <v>108</v>
      </c>
      <c r="C1508" s="1" t="s">
        <v>107</v>
      </c>
      <c r="F1508" s="1" t="s">
        <v>1162</v>
      </c>
      <c r="G1508" s="1" t="s">
        <v>4</v>
      </c>
      <c r="H1508" s="1" t="s">
        <v>1293</v>
      </c>
      <c r="I1508" s="1" t="s">
        <v>1273</v>
      </c>
      <c r="J1508" s="59">
        <v>20</v>
      </c>
      <c r="K1508" s="85">
        <f t="array" ref="K1508">IFERROR(INDEX(Grille_Tarifs_Modulable!$B$2:$B$204,MATCH(Tableau1[[#This Row],[Designation]]&amp;Tableau1[[#This Row],[CL]],Grille_Tarifs_Modulable!$C$2:$C$204&amp;Grille_Tarifs_Modulable!$F$2:$F$204,0)),0)</f>
        <v>4260310553849</v>
      </c>
      <c r="L15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8" s="1">
        <v>72</v>
      </c>
      <c r="O1508" s="60">
        <f>Tableau1[[#This Row],[Prix_Unit_HT]]*Tableau1[[#This Row],[Qte_commande]]</f>
        <v>64.08</v>
      </c>
      <c r="P1508" s="60">
        <f>Tableau1[[#This Row],[Prix_Unit_TTC]]*Tableau1[[#This Row],[Qte_commande]]</f>
        <v>67.604399999999998</v>
      </c>
      <c r="Q1508" s="1">
        <v>20.57</v>
      </c>
      <c r="R15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09" spans="1:18" ht="14.65" customHeight="1" x14ac:dyDescent="0.2">
      <c r="A1509" s="2">
        <v>43600</v>
      </c>
      <c r="B1509" s="1" t="s">
        <v>206</v>
      </c>
      <c r="C1509" s="1" t="s">
        <v>205</v>
      </c>
      <c r="F1509" s="1" t="s">
        <v>1162</v>
      </c>
      <c r="G1509" s="1" t="s">
        <v>20</v>
      </c>
      <c r="H1509" s="1" t="s">
        <v>1295</v>
      </c>
      <c r="I1509" s="1" t="s">
        <v>1273</v>
      </c>
      <c r="J1509" s="59">
        <v>20</v>
      </c>
      <c r="K1509" s="85">
        <f t="array" ref="K1509">IFERROR(INDEX(Grille_Tarifs_Modulable!$B$2:$B$204,MATCH(Tableau1[[#This Row],[Designation]]&amp;Tableau1[[#This Row],[CL]],Grille_Tarifs_Modulable!$C$2:$C$204&amp;Grille_Tarifs_Modulable!$F$2:$F$204,0)),0)</f>
        <v>4260310554785</v>
      </c>
      <c r="L15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9" s="1">
        <v>144</v>
      </c>
      <c r="O1509" s="60">
        <f>Tableau1[[#This Row],[Prix_Unit_HT]]*Tableau1[[#This Row],[Qte_commande]]</f>
        <v>128.16</v>
      </c>
      <c r="P1509" s="60">
        <f>Tableau1[[#This Row],[Prix_Unit_TTC]]*Tableau1[[#This Row],[Qte_commande]]</f>
        <v>135.2088</v>
      </c>
      <c r="Q1509" s="1">
        <v>41.14</v>
      </c>
      <c r="R15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510" spans="1:18" ht="14.65" customHeight="1" x14ac:dyDescent="0.2">
      <c r="A1510" s="2">
        <v>43600</v>
      </c>
      <c r="B1510" s="1" t="s">
        <v>206</v>
      </c>
      <c r="C1510" s="1" t="s">
        <v>205</v>
      </c>
      <c r="F1510" s="1" t="s">
        <v>1162</v>
      </c>
      <c r="G1510" s="1" t="s">
        <v>20</v>
      </c>
      <c r="H1510" s="1" t="s">
        <v>1295</v>
      </c>
      <c r="I1510" s="1" t="s">
        <v>1273</v>
      </c>
      <c r="J1510" s="59">
        <v>20</v>
      </c>
      <c r="K1510" s="85">
        <f t="array" ref="K1510">IFERROR(INDEX(Grille_Tarifs_Modulable!$B$2:$B$204,MATCH(Tableau1[[#This Row],[Designation]]&amp;Tableau1[[#This Row],[CL]],Grille_Tarifs_Modulable!$C$2:$C$204&amp;Grille_Tarifs_Modulable!$F$2:$F$204,0)),0)</f>
        <v>4260310554785</v>
      </c>
      <c r="L15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1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10" s="1">
        <v>24</v>
      </c>
      <c r="O1510" s="60">
        <f>Tableau1[[#This Row],[Prix_Unit_HT]]*Tableau1[[#This Row],[Qte_commande]]</f>
        <v>21.36</v>
      </c>
      <c r="P1510" s="60">
        <f>Tableau1[[#This Row],[Prix_Unit_TTC]]*Tableau1[[#This Row],[Qte_commande]]</f>
        <v>22.534800000000001</v>
      </c>
      <c r="Q1510" s="1">
        <v>6.86</v>
      </c>
      <c r="R15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11" spans="1:18" ht="14.65" customHeight="1" x14ac:dyDescent="0.2">
      <c r="A1511" s="2">
        <v>43608</v>
      </c>
      <c r="B1511" s="1" t="s">
        <v>78</v>
      </c>
      <c r="C1511" s="1" t="s">
        <v>2</v>
      </c>
      <c r="F1511" s="1" t="s">
        <v>1245</v>
      </c>
      <c r="G1511" s="1" t="s">
        <v>4</v>
      </c>
      <c r="H1511" s="1" t="s">
        <v>1285</v>
      </c>
      <c r="I1511" s="1" t="s">
        <v>1272</v>
      </c>
      <c r="J1511" s="59">
        <v>70</v>
      </c>
      <c r="K1511" s="85">
        <f t="array" ref="K1511">IFERROR(INDEX(Grille_Tarifs_Modulable!$B$2:$B$204,MATCH(Tableau1[[#This Row],[Designation]]&amp;Tableau1[[#This Row],[CL]],Grille_Tarifs_Modulable!$C$2:$C$204&amp;Grille_Tarifs_Modulable!$F$2:$F$204,0)),0)</f>
        <v>3257150673005</v>
      </c>
      <c r="L15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511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511" s="1">
        <v>12</v>
      </c>
      <c r="O1511" s="60">
        <f>Tableau1[[#This Row],[Prix_Unit_HT]]*Tableau1[[#This Row],[Qte_commande]]</f>
        <v>241.90372800000003</v>
      </c>
      <c r="P1511" s="60">
        <f>Tableau1[[#This Row],[Prix_Unit_TTC]]*Tableau1[[#This Row],[Qte_commande]]</f>
        <v>290.28447360000001</v>
      </c>
      <c r="Q1511" s="1">
        <v>12</v>
      </c>
      <c r="R15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12" spans="1:18" ht="14.65" customHeight="1" x14ac:dyDescent="0.2">
      <c r="A1512" s="2">
        <v>43608</v>
      </c>
      <c r="B1512" s="1" t="s">
        <v>17</v>
      </c>
      <c r="C1512" s="1" t="s">
        <v>6</v>
      </c>
      <c r="F1512" s="1" t="s">
        <v>1245</v>
      </c>
      <c r="G1512" s="1" t="s">
        <v>8</v>
      </c>
      <c r="H1512" s="1" t="s">
        <v>1174</v>
      </c>
      <c r="I1512" s="1" t="s">
        <v>1272</v>
      </c>
      <c r="J1512" s="59">
        <v>100</v>
      </c>
      <c r="K1512" s="85">
        <f t="array" ref="K1512">IFERROR(INDEX(Grille_Tarifs_Modulable!$B$2:$B$204,MATCH(Tableau1[[#This Row],[Designation]]&amp;Tableau1[[#This Row],[CL]],Grille_Tarifs_Modulable!$C$2:$C$204&amp;Grille_Tarifs_Modulable!$F$2:$F$204,0)),0)</f>
        <v>4067700013842</v>
      </c>
      <c r="L15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12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12" s="1">
        <v>102</v>
      </c>
      <c r="O1512" s="60">
        <f>Tableau1[[#This Row],[Prix_Unit_HT]]*Tableau1[[#This Row],[Qte_commande]]</f>
        <v>1744.2821099999996</v>
      </c>
      <c r="P1512" s="60">
        <f>Tableau1[[#This Row],[Prix_Unit_TTC]]*Tableau1[[#This Row],[Qte_commande]]</f>
        <v>2093.1385319999999</v>
      </c>
      <c r="Q1512" s="1">
        <v>145.71</v>
      </c>
      <c r="R15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145.71428571428572</v>
      </c>
    </row>
    <row r="1513" spans="1:18" ht="14.65" customHeight="1" x14ac:dyDescent="0.2">
      <c r="A1513" s="2">
        <v>43608</v>
      </c>
      <c r="B1513" s="1" t="s">
        <v>78</v>
      </c>
      <c r="C1513" s="1" t="s">
        <v>2</v>
      </c>
      <c r="F1513" s="1" t="s">
        <v>1245</v>
      </c>
      <c r="G1513" s="1" t="s">
        <v>4</v>
      </c>
      <c r="H1513" s="1" t="s">
        <v>1174</v>
      </c>
      <c r="I1513" s="1" t="s">
        <v>1272</v>
      </c>
      <c r="J1513" s="59">
        <v>70</v>
      </c>
      <c r="K1513" s="85">
        <f t="array" ref="K1513">IFERROR(INDEX(Grille_Tarifs_Modulable!$B$2:$B$204,MATCH(Tableau1[[#This Row],[Designation]]&amp;Tableau1[[#This Row],[CL]],Grille_Tarifs_Modulable!$C$2:$C$204&amp;Grille_Tarifs_Modulable!$F$2:$F$204,0)),0)</f>
        <v>4067700013859</v>
      </c>
      <c r="L15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1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13" s="1">
        <v>90</v>
      </c>
      <c r="O1513" s="60">
        <f>Tableau1[[#This Row],[Prix_Unit_HT]]*Tableau1[[#This Row],[Qte_commande]]</f>
        <v>1127.930715</v>
      </c>
      <c r="P1513" s="60">
        <f>Tableau1[[#This Row],[Prix_Unit_TTC]]*Tableau1[[#This Row],[Qte_commande]]</f>
        <v>1353.516858</v>
      </c>
      <c r="Q1513" s="1">
        <v>90</v>
      </c>
      <c r="R15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514" spans="1:18" ht="14.65" customHeight="1" x14ac:dyDescent="0.2">
      <c r="A1514" s="2">
        <v>43608</v>
      </c>
      <c r="B1514" s="1" t="s">
        <v>17</v>
      </c>
      <c r="C1514" s="1" t="s">
        <v>6</v>
      </c>
      <c r="F1514" s="1" t="s">
        <v>1245</v>
      </c>
      <c r="G1514" s="1" t="s">
        <v>8</v>
      </c>
      <c r="H1514" s="1" t="s">
        <v>1284</v>
      </c>
      <c r="I1514" s="1" t="s">
        <v>1272</v>
      </c>
      <c r="J1514" s="59">
        <v>70</v>
      </c>
      <c r="K1514" s="85">
        <f t="array" ref="K1514">IFERROR(INDEX(Grille_Tarifs_Modulable!$B$2:$B$204,MATCH(Tableau1[[#This Row],[Designation]]&amp;Tableau1[[#This Row],[CL]],Grille_Tarifs_Modulable!$C$2:$C$204&amp;Grille_Tarifs_Modulable!$F$2:$F$204,0)),0)</f>
        <v>3257150673029</v>
      </c>
      <c r="L15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14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14" s="1">
        <v>6</v>
      </c>
      <c r="O1514" s="60">
        <f>Tableau1[[#This Row],[Prix_Unit_HT]]*Tableau1[[#This Row],[Qte_commande]]</f>
        <v>106.6170504</v>
      </c>
      <c r="P1514" s="60">
        <f>Tableau1[[#This Row],[Prix_Unit_TTC]]*Tableau1[[#This Row],[Qte_commande]]</f>
        <v>127.94046047999998</v>
      </c>
      <c r="Q1514" s="1">
        <v>6</v>
      </c>
      <c r="R15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5" spans="1:18" ht="14.65" customHeight="1" x14ac:dyDescent="0.2">
      <c r="A1515" s="2">
        <v>43608</v>
      </c>
      <c r="B1515" s="1" t="s">
        <v>17</v>
      </c>
      <c r="C1515" s="1" t="s">
        <v>6</v>
      </c>
      <c r="F1515" s="1" t="s">
        <v>1245</v>
      </c>
      <c r="G1515" s="1" t="s">
        <v>8</v>
      </c>
      <c r="H1515" s="7" t="s">
        <v>1188</v>
      </c>
      <c r="I1515" s="1" t="s">
        <v>1272</v>
      </c>
      <c r="J1515" s="59">
        <v>70</v>
      </c>
      <c r="K1515" s="85">
        <f t="array" ref="K1515">IFERROR(INDEX(Grille_Tarifs_Modulable!$B$2:$B$204,MATCH(Tableau1[[#This Row],[Designation]]&amp;Tableau1[[#This Row],[CL]],Grille_Tarifs_Modulable!$C$2:$C$204&amp;Grille_Tarifs_Modulable!$F$2:$F$204,0)),0)</f>
        <v>3257150100228</v>
      </c>
      <c r="L15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1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15" s="1">
        <v>6</v>
      </c>
      <c r="O1515" s="60">
        <f>Tableau1[[#This Row],[Prix_Unit_HT]]*Tableau1[[#This Row],[Qte_commande]]</f>
        <v>119.99186399999999</v>
      </c>
      <c r="P1515" s="60">
        <f>Tableau1[[#This Row],[Prix_Unit_TTC]]*Tableau1[[#This Row],[Qte_commande]]</f>
        <v>143.99023679999999</v>
      </c>
      <c r="Q1515" s="1">
        <v>6</v>
      </c>
      <c r="R15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6" spans="1:18" ht="14.65" customHeight="1" x14ac:dyDescent="0.2">
      <c r="A1516" s="2">
        <v>43608</v>
      </c>
      <c r="B1516" s="1" t="s">
        <v>17</v>
      </c>
      <c r="C1516" s="1" t="s">
        <v>6</v>
      </c>
      <c r="F1516" s="1" t="s">
        <v>1245</v>
      </c>
      <c r="G1516" s="1" t="s">
        <v>8</v>
      </c>
      <c r="H1516" s="1" t="s">
        <v>1187</v>
      </c>
      <c r="I1516" s="1" t="s">
        <v>1272</v>
      </c>
      <c r="J1516" s="59">
        <v>70</v>
      </c>
      <c r="K1516" s="85">
        <f t="array" ref="K1516">IFERROR(INDEX(Grille_Tarifs_Modulable!$B$2:$B$204,MATCH(Tableau1[[#This Row],[Designation]]&amp;Tableau1[[#This Row],[CL]],Grille_Tarifs_Modulable!$C$2:$C$204&amp;Grille_Tarifs_Modulable!$F$2:$F$204,0)),0)</f>
        <v>3257150102017</v>
      </c>
      <c r="L15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51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516" s="1">
        <v>6</v>
      </c>
      <c r="O1516" s="60">
        <f>Tableau1[[#This Row],[Prix_Unit_HT]]*Tableau1[[#This Row],[Qte_commande]]</f>
        <v>88.165931999999998</v>
      </c>
      <c r="P1516" s="60">
        <f>Tableau1[[#This Row],[Prix_Unit_TTC]]*Tableau1[[#This Row],[Qte_commande]]</f>
        <v>105.7991184</v>
      </c>
      <c r="Q1516" s="1">
        <v>6</v>
      </c>
      <c r="R15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7" spans="1:18" ht="14.65" customHeight="1" x14ac:dyDescent="0.2">
      <c r="A1517" s="2">
        <v>43608</v>
      </c>
      <c r="B1517" s="1" t="s">
        <v>17</v>
      </c>
      <c r="C1517" s="1" t="s">
        <v>6</v>
      </c>
      <c r="F1517" s="1" t="s">
        <v>1245</v>
      </c>
      <c r="G1517" s="1" t="s">
        <v>8</v>
      </c>
      <c r="H1517" s="1" t="s">
        <v>1216</v>
      </c>
      <c r="I1517" s="1" t="s">
        <v>1272</v>
      </c>
      <c r="J1517" s="59">
        <v>70</v>
      </c>
      <c r="K1517" s="85">
        <f t="array" ref="K1517">IFERROR(INDEX(Grille_Tarifs_Modulable!$B$2:$B$204,MATCH(Tableau1[[#This Row],[Designation]]&amp;Tableau1[[#This Row],[CL]],Grille_Tarifs_Modulable!$C$2:$C$204&amp;Grille_Tarifs_Modulable!$F$2:$F$204,0)),0)</f>
        <v>8500000917015</v>
      </c>
      <c r="L15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7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17" s="1">
        <v>174</v>
      </c>
      <c r="O1517" s="60">
        <f>Tableau1[[#This Row],[Prix_Unit_HT]]*Tableau1[[#This Row],[Qte_commande]]</f>
        <v>2070.2888532000002</v>
      </c>
      <c r="P1517" s="60">
        <f>Tableau1[[#This Row],[Prix_Unit_TTC]]*Tableau1[[#This Row],[Qte_commande]]</f>
        <v>2484.3466238400001</v>
      </c>
      <c r="Q1517" s="1">
        <v>174</v>
      </c>
      <c r="R15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174</v>
      </c>
    </row>
    <row r="1518" spans="1:18" ht="14.65" customHeight="1" x14ac:dyDescent="0.2">
      <c r="A1518" s="2">
        <v>43608</v>
      </c>
      <c r="B1518" s="1" t="s">
        <v>78</v>
      </c>
      <c r="C1518" s="1" t="s">
        <v>2</v>
      </c>
      <c r="F1518" s="1" t="s">
        <v>1245</v>
      </c>
      <c r="G1518" s="1" t="s">
        <v>4</v>
      </c>
      <c r="H1518" s="1" t="s">
        <v>1216</v>
      </c>
      <c r="I1518" s="1" t="s">
        <v>1272</v>
      </c>
      <c r="J1518" s="59">
        <v>70</v>
      </c>
      <c r="K1518" s="85">
        <f t="array" ref="K1518">IFERROR(INDEX(Grille_Tarifs_Modulable!$B$2:$B$204,MATCH(Tableau1[[#This Row],[Designation]]&amp;Tableau1[[#This Row],[CL]],Grille_Tarifs_Modulable!$C$2:$C$204&amp;Grille_Tarifs_Modulable!$F$2:$F$204,0)),0)</f>
        <v>8500000917015</v>
      </c>
      <c r="L15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8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18" s="1">
        <v>6</v>
      </c>
      <c r="O1518" s="60">
        <f>Tableau1[[#This Row],[Prix_Unit_HT]]*Tableau1[[#This Row],[Qte_commande]]</f>
        <v>71.389270800000006</v>
      </c>
      <c r="P1518" s="60">
        <f>Tableau1[[#This Row],[Prix_Unit_TTC]]*Tableau1[[#This Row],[Qte_commande]]</f>
        <v>85.667124959999995</v>
      </c>
      <c r="Q1518" s="1">
        <v>6</v>
      </c>
      <c r="R15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19" spans="1:18" ht="14.65" customHeight="1" x14ac:dyDescent="0.2">
      <c r="A1519" s="2">
        <v>43608</v>
      </c>
      <c r="B1519" s="1" t="s">
        <v>78</v>
      </c>
      <c r="C1519" s="1" t="s">
        <v>2</v>
      </c>
      <c r="F1519" s="1" t="s">
        <v>1245</v>
      </c>
      <c r="G1519" s="1" t="s">
        <v>4</v>
      </c>
      <c r="H1519" s="1" t="s">
        <v>1293</v>
      </c>
      <c r="I1519" s="1" t="s">
        <v>1273</v>
      </c>
      <c r="J1519" s="59">
        <v>20</v>
      </c>
      <c r="K1519" s="85">
        <f t="array" ref="K1519">IFERROR(INDEX(Grille_Tarifs_Modulable!$B$2:$B$204,MATCH(Tableau1[[#This Row],[Designation]]&amp;Tableau1[[#This Row],[CL]],Grille_Tarifs_Modulable!$C$2:$C$204&amp;Grille_Tarifs_Modulable!$F$2:$F$204,0)),0)</f>
        <v>4260310553849</v>
      </c>
      <c r="L15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1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19" s="1">
        <v>24</v>
      </c>
      <c r="O1519" s="60">
        <f>Tableau1[[#This Row],[Prix_Unit_HT]]*Tableau1[[#This Row],[Qte_commande]]</f>
        <v>19.440000000000001</v>
      </c>
      <c r="P1519" s="60">
        <f>Tableau1[[#This Row],[Prix_Unit_TTC]]*Tableau1[[#This Row],[Qte_commande]]</f>
        <v>20.5092</v>
      </c>
      <c r="Q1519" s="1">
        <v>6.86</v>
      </c>
      <c r="R15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20" spans="1:18" ht="14.65" customHeight="1" x14ac:dyDescent="0.2">
      <c r="A1520" s="2">
        <v>43613</v>
      </c>
      <c r="B1520" s="1" t="s">
        <v>239</v>
      </c>
      <c r="C1520" s="1" t="s">
        <v>225</v>
      </c>
      <c r="F1520" s="1" t="s">
        <v>1245</v>
      </c>
      <c r="G1520" s="1" t="s">
        <v>227</v>
      </c>
      <c r="H1520" s="1" t="s">
        <v>1174</v>
      </c>
      <c r="I1520" s="1" t="s">
        <v>1272</v>
      </c>
      <c r="J1520" s="59">
        <v>70</v>
      </c>
      <c r="K1520" s="85">
        <f t="array" ref="K1520">IFERROR(INDEX(Grille_Tarifs_Modulable!$B$2:$B$204,MATCH(Tableau1[[#This Row],[Designation]]&amp;Tableau1[[#This Row],[CL]],Grille_Tarifs_Modulable!$C$2:$C$204&amp;Grille_Tarifs_Modulable!$F$2:$F$204,0)),0)</f>
        <v>4067700013859</v>
      </c>
      <c r="L15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0" s="1">
        <v>222</v>
      </c>
      <c r="O1520" s="60">
        <f>Tableau1[[#This Row],[Prix_Unit_HT]]*Tableau1[[#This Row],[Qte_commande]]</f>
        <v>2782.2290969999995</v>
      </c>
      <c r="P1520" s="60">
        <f>Tableau1[[#This Row],[Prix_Unit_TTC]]*Tableau1[[#This Row],[Qte_commande]]</f>
        <v>3338.6749163999998</v>
      </c>
      <c r="Q1520" s="1">
        <v>222</v>
      </c>
      <c r="R15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222.00000000000003</v>
      </c>
    </row>
    <row r="1521" spans="1:18" ht="14.65" customHeight="1" x14ac:dyDescent="0.2">
      <c r="A1521" s="2">
        <v>43613</v>
      </c>
      <c r="B1521" s="1" t="s">
        <v>239</v>
      </c>
      <c r="C1521" s="1" t="s">
        <v>225</v>
      </c>
      <c r="F1521" s="1" t="s">
        <v>1245</v>
      </c>
      <c r="G1521" s="1" t="s">
        <v>227</v>
      </c>
      <c r="H1521" s="1" t="s">
        <v>1174</v>
      </c>
      <c r="I1521" s="1" t="s">
        <v>1272</v>
      </c>
      <c r="J1521" s="59">
        <v>70</v>
      </c>
      <c r="K1521" s="85">
        <f t="array" ref="K1521">IFERROR(INDEX(Grille_Tarifs_Modulable!$B$2:$B$204,MATCH(Tableau1[[#This Row],[Designation]]&amp;Tableau1[[#This Row],[CL]],Grille_Tarifs_Modulable!$C$2:$C$204&amp;Grille_Tarifs_Modulable!$F$2:$F$204,0)),0)</f>
        <v>4067700013859</v>
      </c>
      <c r="L15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1" s="1">
        <v>18</v>
      </c>
      <c r="O1521" s="60">
        <f>Tableau1[[#This Row],[Prix_Unit_HT]]*Tableau1[[#This Row],[Qte_commande]]</f>
        <v>225.58614299999996</v>
      </c>
      <c r="P1521" s="60">
        <f>Tableau1[[#This Row],[Prix_Unit_TTC]]*Tableau1[[#This Row],[Qte_commande]]</f>
        <v>270.70337159999997</v>
      </c>
      <c r="Q1521" s="1">
        <v>18</v>
      </c>
      <c r="R15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522" spans="1:18" ht="14.65" customHeight="1" x14ac:dyDescent="0.2">
      <c r="A1522" s="2">
        <v>43614</v>
      </c>
      <c r="B1522" s="1" t="s">
        <v>401</v>
      </c>
      <c r="C1522" s="7" t="s">
        <v>1263</v>
      </c>
      <c r="D1522" s="7"/>
      <c r="F1522" s="1" t="s">
        <v>1245</v>
      </c>
      <c r="G1522" s="1" t="s">
        <v>20</v>
      </c>
      <c r="H1522" s="1" t="s">
        <v>1300</v>
      </c>
      <c r="I1522" s="1" t="s">
        <v>1274</v>
      </c>
      <c r="J1522" s="85">
        <v>2</v>
      </c>
      <c r="K1522" s="85">
        <f t="array" ref="K1522">IFERROR(INDEX(Grille_Tarifs_Modulable!$B$2:$B$204,MATCH(Tableau1[[#This Row],[Designation]]&amp;Tableau1[[#This Row],[CL]],Grille_Tarifs_Modulable!$C$2:$C$204&amp;Grille_Tarifs_Modulable!$F$2:$F$204,0)),0)</f>
        <v>124</v>
      </c>
      <c r="L15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249</v>
      </c>
      <c r="M1522" s="60">
        <f>IF(Tableau1[[#This Row],[Prix_Unit_HT]]=0,0,Tableau1[[#This Row],[Prix_Unit_HT]]+(Tableau1[[#This Row],[Prix_Unit_HT]]*VLOOKUP(Tableau1[[#This Row],[EAN]],Grille_Tarifs_Modulable!$B$10:$Q$204,16,FALSE)))</f>
        <v>298.8</v>
      </c>
      <c r="N1522" s="1">
        <v>1</v>
      </c>
      <c r="O1522" s="60">
        <f>Tableau1[[#This Row],[Prix_Unit_HT]]*Tableau1[[#This Row],[Qte_commande]]</f>
        <v>249</v>
      </c>
      <c r="P1522" s="60">
        <f>Tableau1[[#This Row],[Prix_Unit_TTC]]*Tableau1[[#This Row],[Qte_commande]]</f>
        <v>298.8</v>
      </c>
      <c r="Q1522" s="1">
        <v>1</v>
      </c>
      <c r="R15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3" spans="1:18" ht="14.65" customHeight="1" x14ac:dyDescent="0.2">
      <c r="A1523" s="2">
        <v>43614</v>
      </c>
      <c r="B1523" s="1" t="s">
        <v>146</v>
      </c>
      <c r="C1523" s="1" t="s">
        <v>145</v>
      </c>
      <c r="F1523" s="1" t="s">
        <v>1162</v>
      </c>
      <c r="G1523" s="1" t="s">
        <v>60</v>
      </c>
      <c r="H1523" s="1" t="s">
        <v>1296</v>
      </c>
      <c r="I1523" s="1" t="s">
        <v>1274</v>
      </c>
      <c r="J1523" s="109">
        <v>3</v>
      </c>
      <c r="K1523" s="85">
        <f t="array" ref="K1523">IFERROR(INDEX(Grille_Tarifs_Modulable!$B$2:$B$204,MATCH(Tableau1[[#This Row],[Designation]]&amp;Tableau1[[#This Row],[CL]],Grille_Tarifs_Modulable!$C$2:$C$204&amp;Grille_Tarifs_Modulable!$F$2:$F$204,0)),0)</f>
        <v>121</v>
      </c>
      <c r="L15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3" s="60">
        <f>IF(Tableau1[[#This Row],[Prix_Unit_HT]]=0,0,Tableau1[[#This Row],[Prix_Unit_HT]]+(Tableau1[[#This Row],[Prix_Unit_HT]]*VLOOKUP(Tableau1[[#This Row],[EAN]],Grille_Tarifs_Modulable!$B$10:$Q$204,16,FALSE)))</f>
        <v>358.8</v>
      </c>
      <c r="N1523" s="1">
        <v>4</v>
      </c>
      <c r="O1523" s="60">
        <f>Tableau1[[#This Row],[Prix_Unit_HT]]*Tableau1[[#This Row],[Qte_commande]]</f>
        <v>1196</v>
      </c>
      <c r="P1523" s="60">
        <f>Tableau1[[#This Row],[Prix_Unit_TTC]]*Tableau1[[#This Row],[Qte_commande]]</f>
        <v>1435.2</v>
      </c>
      <c r="Q1523" s="1">
        <v>4</v>
      </c>
      <c r="R15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524" spans="1:18" ht="14.65" customHeight="1" x14ac:dyDescent="0.2">
      <c r="A1524" s="2">
        <v>43614</v>
      </c>
      <c r="B1524" s="1" t="s">
        <v>292</v>
      </c>
      <c r="C1524" s="1" t="s">
        <v>291</v>
      </c>
      <c r="F1524" s="1" t="s">
        <v>1162</v>
      </c>
      <c r="G1524" s="1" t="s">
        <v>11</v>
      </c>
      <c r="H1524" s="1" t="s">
        <v>1297</v>
      </c>
      <c r="I1524" s="1" t="s">
        <v>1274</v>
      </c>
      <c r="J1524" s="109">
        <v>1</v>
      </c>
      <c r="K1524" s="85">
        <f t="array" ref="K1524">IFERROR(INDEX(Grille_Tarifs_Modulable!$B$2:$B$204,MATCH(Tableau1[[#This Row],[Designation]]&amp;Tableau1[[#This Row],[CL]],Grille_Tarifs_Modulable!$C$2:$C$204&amp;Grille_Tarifs_Modulable!$F$2:$F$204,0)),0)</f>
        <v>122</v>
      </c>
      <c r="L15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4" s="60">
        <f>IF(Tableau1[[#This Row],[Prix_Unit_HT]]=0,0,Tableau1[[#This Row],[Prix_Unit_HT]]+(Tableau1[[#This Row],[Prix_Unit_HT]]*VLOOKUP(Tableau1[[#This Row],[EAN]],Grille_Tarifs_Modulable!$B$10:$Q$204,16,FALSE)))</f>
        <v>358.8</v>
      </c>
      <c r="N1524" s="1">
        <v>2</v>
      </c>
      <c r="O1524" s="60">
        <f>Tableau1[[#This Row],[Prix_Unit_HT]]*Tableau1[[#This Row],[Qte_commande]]</f>
        <v>598</v>
      </c>
      <c r="P1524" s="60">
        <f>Tableau1[[#This Row],[Prix_Unit_TTC]]*Tableau1[[#This Row],[Qte_commande]]</f>
        <v>717.6</v>
      </c>
      <c r="Q1524" s="1">
        <v>2</v>
      </c>
      <c r="R15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525" spans="1:18" ht="14.65" customHeight="1" x14ac:dyDescent="0.2">
      <c r="A1525" s="2">
        <v>43614</v>
      </c>
      <c r="B1525" s="1" t="s">
        <v>288</v>
      </c>
      <c r="C1525" s="1" t="s">
        <v>287</v>
      </c>
      <c r="F1525" s="1" t="s">
        <v>1162</v>
      </c>
      <c r="G1525" s="1" t="s">
        <v>20</v>
      </c>
      <c r="H1525" s="1" t="s">
        <v>1297</v>
      </c>
      <c r="I1525" s="1" t="s">
        <v>1274</v>
      </c>
      <c r="J1525" s="109">
        <v>1</v>
      </c>
      <c r="K1525" s="85">
        <f t="array" ref="K1525">IFERROR(INDEX(Grille_Tarifs_Modulable!$B$2:$B$204,MATCH(Tableau1[[#This Row],[Designation]]&amp;Tableau1[[#This Row],[CL]],Grille_Tarifs_Modulable!$C$2:$C$204&amp;Grille_Tarifs_Modulable!$F$2:$F$204,0)),0)</f>
        <v>122</v>
      </c>
      <c r="L15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5" s="60">
        <f>IF(Tableau1[[#This Row],[Prix_Unit_HT]]=0,0,Tableau1[[#This Row],[Prix_Unit_HT]]+(Tableau1[[#This Row],[Prix_Unit_HT]]*VLOOKUP(Tableau1[[#This Row],[EAN]],Grille_Tarifs_Modulable!$B$10:$Q$204,16,FALSE)))</f>
        <v>358.8</v>
      </c>
      <c r="N1525" s="1">
        <v>1</v>
      </c>
      <c r="O1525" s="60">
        <f>Tableau1[[#This Row],[Prix_Unit_HT]]*Tableau1[[#This Row],[Qte_commande]]</f>
        <v>299</v>
      </c>
      <c r="P1525" s="60">
        <f>Tableau1[[#This Row],[Prix_Unit_TTC]]*Tableau1[[#This Row],[Qte_commande]]</f>
        <v>358.8</v>
      </c>
      <c r="Q1525" s="1">
        <v>1</v>
      </c>
      <c r="R15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6" spans="1:18" ht="14.65" customHeight="1" x14ac:dyDescent="0.2">
      <c r="A1526" s="2">
        <v>43614</v>
      </c>
      <c r="B1526" s="1" t="s">
        <v>290</v>
      </c>
      <c r="C1526" s="1" t="s">
        <v>289</v>
      </c>
      <c r="F1526" s="1" t="s">
        <v>1162</v>
      </c>
      <c r="G1526" s="1" t="s">
        <v>20</v>
      </c>
      <c r="H1526" s="1" t="s">
        <v>1297</v>
      </c>
      <c r="I1526" s="1" t="s">
        <v>1274</v>
      </c>
      <c r="J1526" s="109">
        <v>1</v>
      </c>
      <c r="K1526" s="85">
        <f t="array" ref="K1526">IFERROR(INDEX(Grille_Tarifs_Modulable!$B$2:$B$204,MATCH(Tableau1[[#This Row],[Designation]]&amp;Tableau1[[#This Row],[CL]],Grille_Tarifs_Modulable!$C$2:$C$204&amp;Grille_Tarifs_Modulable!$F$2:$F$204,0)),0)</f>
        <v>122</v>
      </c>
      <c r="L15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6" s="60">
        <f>IF(Tableau1[[#This Row],[Prix_Unit_HT]]=0,0,Tableau1[[#This Row],[Prix_Unit_HT]]+(Tableau1[[#This Row],[Prix_Unit_HT]]*VLOOKUP(Tableau1[[#This Row],[EAN]],Grille_Tarifs_Modulable!$B$10:$Q$204,16,FALSE)))</f>
        <v>358.8</v>
      </c>
      <c r="N1526" s="1">
        <v>1</v>
      </c>
      <c r="O1526" s="60">
        <f>Tableau1[[#This Row],[Prix_Unit_HT]]*Tableau1[[#This Row],[Qte_commande]]</f>
        <v>299</v>
      </c>
      <c r="P1526" s="60">
        <f>Tableau1[[#This Row],[Prix_Unit_TTC]]*Tableau1[[#This Row],[Qte_commande]]</f>
        <v>358.8</v>
      </c>
      <c r="Q1526" s="1">
        <v>1</v>
      </c>
      <c r="R15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7" spans="1:18" ht="14.65" customHeight="1" x14ac:dyDescent="0.2">
      <c r="A1527" s="2">
        <v>43614</v>
      </c>
      <c r="B1527" s="1" t="s">
        <v>281</v>
      </c>
      <c r="C1527" s="1" t="s">
        <v>280</v>
      </c>
      <c r="F1527" s="1" t="s">
        <v>1162</v>
      </c>
      <c r="G1527" s="1" t="s">
        <v>47</v>
      </c>
      <c r="H1527" s="1" t="s">
        <v>1297</v>
      </c>
      <c r="I1527" s="1" t="s">
        <v>1274</v>
      </c>
      <c r="J1527" s="109">
        <v>1</v>
      </c>
      <c r="K1527" s="85">
        <f t="array" ref="K1527">IFERROR(INDEX(Grille_Tarifs_Modulable!$B$2:$B$204,MATCH(Tableau1[[#This Row],[Designation]]&amp;Tableau1[[#This Row],[CL]],Grille_Tarifs_Modulable!$C$2:$C$204&amp;Grille_Tarifs_Modulable!$F$2:$F$204,0)),0)</f>
        <v>122</v>
      </c>
      <c r="L15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7" s="60">
        <f>IF(Tableau1[[#This Row],[Prix_Unit_HT]]=0,0,Tableau1[[#This Row],[Prix_Unit_HT]]+(Tableau1[[#This Row],[Prix_Unit_HT]]*VLOOKUP(Tableau1[[#This Row],[EAN]],Grille_Tarifs_Modulable!$B$10:$Q$204,16,FALSE)))</f>
        <v>358.8</v>
      </c>
      <c r="N1527" s="1">
        <v>6</v>
      </c>
      <c r="O1527" s="60">
        <f>Tableau1[[#This Row],[Prix_Unit_HT]]*Tableau1[[#This Row],[Qte_commande]]</f>
        <v>1794</v>
      </c>
      <c r="P1527" s="60">
        <f>Tableau1[[#This Row],[Prix_Unit_TTC]]*Tableau1[[#This Row],[Qte_commande]]</f>
        <v>2152.8000000000002</v>
      </c>
      <c r="Q1527" s="1">
        <v>6</v>
      </c>
      <c r="R15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28" spans="1:18" ht="14.65" customHeight="1" x14ac:dyDescent="0.2">
      <c r="A1528" s="2">
        <v>43614</v>
      </c>
      <c r="B1528" s="1" t="s">
        <v>286</v>
      </c>
      <c r="C1528" s="1" t="s">
        <v>285</v>
      </c>
      <c r="F1528" s="1" t="s">
        <v>1162</v>
      </c>
      <c r="G1528" s="1" t="s">
        <v>11</v>
      </c>
      <c r="H1528" s="1" t="s">
        <v>1297</v>
      </c>
      <c r="I1528" s="1" t="s">
        <v>1274</v>
      </c>
      <c r="J1528" s="109">
        <v>1</v>
      </c>
      <c r="K1528" s="85">
        <f t="array" ref="K1528">IFERROR(INDEX(Grille_Tarifs_Modulable!$B$2:$B$204,MATCH(Tableau1[[#This Row],[Designation]]&amp;Tableau1[[#This Row],[CL]],Grille_Tarifs_Modulable!$C$2:$C$204&amp;Grille_Tarifs_Modulable!$F$2:$F$204,0)),0)</f>
        <v>122</v>
      </c>
      <c r="L15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8" s="60">
        <f>IF(Tableau1[[#This Row],[Prix_Unit_HT]]=0,0,Tableau1[[#This Row],[Prix_Unit_HT]]+(Tableau1[[#This Row],[Prix_Unit_HT]]*VLOOKUP(Tableau1[[#This Row],[EAN]],Grille_Tarifs_Modulable!$B$10:$Q$204,16,FALSE)))</f>
        <v>358.8</v>
      </c>
      <c r="N1528" s="1">
        <v>1</v>
      </c>
      <c r="O1528" s="60">
        <f>Tableau1[[#This Row],[Prix_Unit_HT]]*Tableau1[[#This Row],[Qte_commande]]</f>
        <v>299</v>
      </c>
      <c r="P1528" s="60">
        <f>Tableau1[[#This Row],[Prix_Unit_TTC]]*Tableau1[[#This Row],[Qte_commande]]</f>
        <v>358.8</v>
      </c>
      <c r="Q1528" s="1">
        <v>1</v>
      </c>
      <c r="R15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29" spans="1:18" ht="14.65" customHeight="1" x14ac:dyDescent="0.2">
      <c r="A1529" s="2">
        <v>43614</v>
      </c>
      <c r="B1529" s="1" t="s">
        <v>283</v>
      </c>
      <c r="C1529" s="1" t="s">
        <v>282</v>
      </c>
      <c r="F1529" s="1" t="s">
        <v>1162</v>
      </c>
      <c r="G1529" s="1" t="s">
        <v>284</v>
      </c>
      <c r="H1529" s="1" t="s">
        <v>1297</v>
      </c>
      <c r="I1529" s="1" t="s">
        <v>1274</v>
      </c>
      <c r="J1529" s="109">
        <v>1</v>
      </c>
      <c r="K1529" s="85">
        <f t="array" ref="K1529">IFERROR(INDEX(Grille_Tarifs_Modulable!$B$2:$B$204,MATCH(Tableau1[[#This Row],[Designation]]&amp;Tableau1[[#This Row],[CL]],Grille_Tarifs_Modulable!$C$2:$C$204&amp;Grille_Tarifs_Modulable!$F$2:$F$204,0)),0)</f>
        <v>122</v>
      </c>
      <c r="L15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9" s="60">
        <f>IF(Tableau1[[#This Row],[Prix_Unit_HT]]=0,0,Tableau1[[#This Row],[Prix_Unit_HT]]+(Tableau1[[#This Row],[Prix_Unit_HT]]*VLOOKUP(Tableau1[[#This Row],[EAN]],Grille_Tarifs_Modulable!$B$10:$Q$204,16,FALSE)))</f>
        <v>358.8</v>
      </c>
      <c r="N1529" s="1">
        <v>6</v>
      </c>
      <c r="O1529" s="60">
        <f>Tableau1[[#This Row],[Prix_Unit_HT]]*Tableau1[[#This Row],[Qte_commande]]</f>
        <v>1794</v>
      </c>
      <c r="P1529" s="60">
        <f>Tableau1[[#This Row],[Prix_Unit_TTC]]*Tableau1[[#This Row],[Qte_commande]]</f>
        <v>2152.8000000000002</v>
      </c>
      <c r="Q1529" s="1">
        <v>6</v>
      </c>
      <c r="R15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30" spans="1:18" ht="14.65" customHeight="1" x14ac:dyDescent="0.2">
      <c r="A1530" s="2">
        <v>43616</v>
      </c>
      <c r="B1530" s="1" t="s">
        <v>148</v>
      </c>
      <c r="C1530" s="1" t="s">
        <v>147</v>
      </c>
      <c r="F1530" s="1" t="s">
        <v>1162</v>
      </c>
      <c r="G1530" s="1" t="s">
        <v>149</v>
      </c>
      <c r="H1530" s="1" t="s">
        <v>1296</v>
      </c>
      <c r="I1530" s="1" t="s">
        <v>1274</v>
      </c>
      <c r="J1530" s="109">
        <v>3</v>
      </c>
      <c r="K1530" s="85">
        <f t="array" ref="K1530">IFERROR(INDEX(Grille_Tarifs_Modulable!$B$2:$B$204,MATCH(Tableau1[[#This Row],[Designation]]&amp;Tableau1[[#This Row],[CL]],Grille_Tarifs_Modulable!$C$2:$C$204&amp;Grille_Tarifs_Modulable!$F$2:$F$204,0)),0)</f>
        <v>121</v>
      </c>
      <c r="L15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0" s="60">
        <f>IF(Tableau1[[#This Row],[Prix_Unit_HT]]=0,0,Tableau1[[#This Row],[Prix_Unit_HT]]+(Tableau1[[#This Row],[Prix_Unit_HT]]*VLOOKUP(Tableau1[[#This Row],[EAN]],Grille_Tarifs_Modulable!$B$10:$Q$204,16,FALSE)))</f>
        <v>358.8</v>
      </c>
      <c r="N1530" s="1">
        <v>1</v>
      </c>
      <c r="O1530" s="60">
        <f>Tableau1[[#This Row],[Prix_Unit_HT]]*Tableau1[[#This Row],[Qte_commande]]</f>
        <v>299</v>
      </c>
      <c r="P1530" s="60">
        <f>Tableau1[[#This Row],[Prix_Unit_TTC]]*Tableau1[[#This Row],[Qte_commande]]</f>
        <v>358.8</v>
      </c>
      <c r="Q1530" s="1">
        <v>1</v>
      </c>
      <c r="R15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31" spans="1:18" ht="14.65" customHeight="1" x14ac:dyDescent="0.2">
      <c r="A1531" s="2">
        <v>43616</v>
      </c>
      <c r="B1531" s="1" t="s">
        <v>296</v>
      </c>
      <c r="C1531" s="1" t="s">
        <v>295</v>
      </c>
      <c r="F1531" s="1" t="s">
        <v>1162</v>
      </c>
      <c r="G1531" s="1" t="s">
        <v>37</v>
      </c>
      <c r="H1531" s="1" t="s">
        <v>1297</v>
      </c>
      <c r="I1531" s="1" t="s">
        <v>1274</v>
      </c>
      <c r="J1531" s="109">
        <v>1</v>
      </c>
      <c r="K1531" s="85">
        <f t="array" ref="K1531">IFERROR(INDEX(Grille_Tarifs_Modulable!$B$2:$B$204,MATCH(Tableau1[[#This Row],[Designation]]&amp;Tableau1[[#This Row],[CL]],Grille_Tarifs_Modulable!$C$2:$C$204&amp;Grille_Tarifs_Modulable!$F$2:$F$204,0)),0)</f>
        <v>122</v>
      </c>
      <c r="L15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1" s="60">
        <f>IF(Tableau1[[#This Row],[Prix_Unit_HT]]=0,0,Tableau1[[#This Row],[Prix_Unit_HT]]+(Tableau1[[#This Row],[Prix_Unit_HT]]*VLOOKUP(Tableau1[[#This Row],[EAN]],Grille_Tarifs_Modulable!$B$10:$Q$204,16,FALSE)))</f>
        <v>358.8</v>
      </c>
      <c r="N1531" s="1">
        <v>4</v>
      </c>
      <c r="O1531" s="60">
        <f>Tableau1[[#This Row],[Prix_Unit_HT]]*Tableau1[[#This Row],[Qte_commande]]</f>
        <v>1196</v>
      </c>
      <c r="P1531" s="60">
        <f>Tableau1[[#This Row],[Prix_Unit_TTC]]*Tableau1[[#This Row],[Qte_commande]]</f>
        <v>1435.2</v>
      </c>
      <c r="Q1531" s="1">
        <v>4</v>
      </c>
      <c r="R15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532" spans="1:18" ht="14.65" customHeight="1" x14ac:dyDescent="0.2">
      <c r="A1532" s="2">
        <v>43616</v>
      </c>
      <c r="B1532" s="1" t="s">
        <v>304</v>
      </c>
      <c r="C1532" s="1" t="s">
        <v>303</v>
      </c>
      <c r="F1532" s="1" t="s">
        <v>1162</v>
      </c>
      <c r="G1532" s="1" t="s">
        <v>47</v>
      </c>
      <c r="H1532" s="1" t="s">
        <v>1297</v>
      </c>
      <c r="I1532" s="1" t="s">
        <v>1274</v>
      </c>
      <c r="J1532" s="109">
        <v>1</v>
      </c>
      <c r="K1532" s="85">
        <f t="array" ref="K1532">IFERROR(INDEX(Grille_Tarifs_Modulable!$B$2:$B$204,MATCH(Tableau1[[#This Row],[Designation]]&amp;Tableau1[[#This Row],[CL]],Grille_Tarifs_Modulable!$C$2:$C$204&amp;Grille_Tarifs_Modulable!$F$2:$F$204,0)),0)</f>
        <v>122</v>
      </c>
      <c r="L15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2" s="60">
        <f>IF(Tableau1[[#This Row],[Prix_Unit_HT]]=0,0,Tableau1[[#This Row],[Prix_Unit_HT]]+(Tableau1[[#This Row],[Prix_Unit_HT]]*VLOOKUP(Tableau1[[#This Row],[EAN]],Grille_Tarifs_Modulable!$B$10:$Q$204,16,FALSE)))</f>
        <v>358.8</v>
      </c>
      <c r="N1532" s="1">
        <v>1</v>
      </c>
      <c r="O1532" s="60">
        <f>Tableau1[[#This Row],[Prix_Unit_HT]]*Tableau1[[#This Row],[Qte_commande]]</f>
        <v>299</v>
      </c>
      <c r="P1532" s="60">
        <f>Tableau1[[#This Row],[Prix_Unit_TTC]]*Tableau1[[#This Row],[Qte_commande]]</f>
        <v>358.8</v>
      </c>
      <c r="Q1532" s="1">
        <v>1</v>
      </c>
      <c r="R15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33" spans="1:18" ht="14.65" customHeight="1" x14ac:dyDescent="0.2">
      <c r="A1533" s="2">
        <v>43616</v>
      </c>
      <c r="B1533" s="1" t="s">
        <v>301</v>
      </c>
      <c r="C1533" s="1" t="s">
        <v>300</v>
      </c>
      <c r="F1533" s="1" t="s">
        <v>1162</v>
      </c>
      <c r="G1533" s="1" t="s">
        <v>302</v>
      </c>
      <c r="H1533" s="1" t="s">
        <v>1297</v>
      </c>
      <c r="I1533" s="1" t="s">
        <v>1274</v>
      </c>
      <c r="J1533" s="109">
        <v>1</v>
      </c>
      <c r="K1533" s="85">
        <f t="array" ref="K1533">IFERROR(INDEX(Grille_Tarifs_Modulable!$B$2:$B$204,MATCH(Tableau1[[#This Row],[Designation]]&amp;Tableau1[[#This Row],[CL]],Grille_Tarifs_Modulable!$C$2:$C$204&amp;Grille_Tarifs_Modulable!$F$2:$F$204,0)),0)</f>
        <v>122</v>
      </c>
      <c r="L15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3" s="60">
        <f>IF(Tableau1[[#This Row],[Prix_Unit_HT]]=0,0,Tableau1[[#This Row],[Prix_Unit_HT]]+(Tableau1[[#This Row],[Prix_Unit_HT]]*VLOOKUP(Tableau1[[#This Row],[EAN]],Grille_Tarifs_Modulable!$B$10:$Q$204,16,FALSE)))</f>
        <v>358.8</v>
      </c>
      <c r="N1533" s="1">
        <v>6</v>
      </c>
      <c r="O1533" s="60">
        <f>Tableau1[[#This Row],[Prix_Unit_HT]]*Tableau1[[#This Row],[Qte_commande]]</f>
        <v>1794</v>
      </c>
      <c r="P1533" s="60">
        <f>Tableau1[[#This Row],[Prix_Unit_TTC]]*Tableau1[[#This Row],[Qte_commande]]</f>
        <v>2152.8000000000002</v>
      </c>
      <c r="Q1533" s="1">
        <v>6</v>
      </c>
      <c r="R15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34" spans="1:18" ht="14.65" customHeight="1" x14ac:dyDescent="0.2">
      <c r="A1534" s="2">
        <v>43616</v>
      </c>
      <c r="B1534" s="1" t="s">
        <v>298</v>
      </c>
      <c r="C1534" s="1" t="s">
        <v>297</v>
      </c>
      <c r="F1534" s="1" t="s">
        <v>1162</v>
      </c>
      <c r="G1534" s="1" t="s">
        <v>299</v>
      </c>
      <c r="H1534" s="1" t="s">
        <v>1297</v>
      </c>
      <c r="I1534" s="1" t="s">
        <v>1274</v>
      </c>
      <c r="J1534" s="109">
        <v>1</v>
      </c>
      <c r="K1534" s="85">
        <f t="array" ref="K1534">IFERROR(INDEX(Grille_Tarifs_Modulable!$B$2:$B$204,MATCH(Tableau1[[#This Row],[Designation]]&amp;Tableau1[[#This Row],[CL]],Grille_Tarifs_Modulable!$C$2:$C$204&amp;Grille_Tarifs_Modulable!$F$2:$F$204,0)),0)</f>
        <v>122</v>
      </c>
      <c r="L15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4" s="60">
        <f>IF(Tableau1[[#This Row],[Prix_Unit_HT]]=0,0,Tableau1[[#This Row],[Prix_Unit_HT]]+(Tableau1[[#This Row],[Prix_Unit_HT]]*VLOOKUP(Tableau1[[#This Row],[EAN]],Grille_Tarifs_Modulable!$B$10:$Q$204,16,FALSE)))</f>
        <v>358.8</v>
      </c>
      <c r="N1534" s="1">
        <v>3</v>
      </c>
      <c r="O1534" s="60">
        <f>Tableau1[[#This Row],[Prix_Unit_HT]]*Tableau1[[#This Row],[Qte_commande]]</f>
        <v>897</v>
      </c>
      <c r="P1534" s="60">
        <f>Tableau1[[#This Row],[Prix_Unit_TTC]]*Tableau1[[#This Row],[Qte_commande]]</f>
        <v>1076.4000000000001</v>
      </c>
      <c r="Q1534" s="1">
        <v>3</v>
      </c>
      <c r="R15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1535" spans="1:18" ht="14.65" customHeight="1" x14ac:dyDescent="0.2">
      <c r="A1535" s="2">
        <v>43616</v>
      </c>
      <c r="B1535" s="1" t="s">
        <v>294</v>
      </c>
      <c r="C1535" s="1" t="s">
        <v>293</v>
      </c>
      <c r="F1535" s="1" t="s">
        <v>1162</v>
      </c>
      <c r="G1535" s="1" t="s">
        <v>11</v>
      </c>
      <c r="H1535" s="1" t="s">
        <v>1297</v>
      </c>
      <c r="I1535" s="1" t="s">
        <v>1274</v>
      </c>
      <c r="J1535" s="109">
        <v>1</v>
      </c>
      <c r="K1535" s="85">
        <f t="array" ref="K1535">IFERROR(INDEX(Grille_Tarifs_Modulable!$B$2:$B$204,MATCH(Tableau1[[#This Row],[Designation]]&amp;Tableau1[[#This Row],[CL]],Grille_Tarifs_Modulable!$C$2:$C$204&amp;Grille_Tarifs_Modulable!$F$2:$F$204,0)),0)</f>
        <v>122</v>
      </c>
      <c r="L15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5" s="60">
        <f>IF(Tableau1[[#This Row],[Prix_Unit_HT]]=0,0,Tableau1[[#This Row],[Prix_Unit_HT]]+(Tableau1[[#This Row],[Prix_Unit_HT]]*VLOOKUP(Tableau1[[#This Row],[EAN]],Grille_Tarifs_Modulable!$B$10:$Q$204,16,FALSE)))</f>
        <v>358.8</v>
      </c>
      <c r="N1535" s="1">
        <v>1</v>
      </c>
      <c r="O1535" s="60">
        <f>Tableau1[[#This Row],[Prix_Unit_HT]]*Tableau1[[#This Row],[Qte_commande]]</f>
        <v>299</v>
      </c>
      <c r="P1535" s="60">
        <f>Tableau1[[#This Row],[Prix_Unit_TTC]]*Tableau1[[#This Row],[Qte_commande]]</f>
        <v>358.8</v>
      </c>
      <c r="Q1535" s="1">
        <v>1</v>
      </c>
      <c r="R15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36" spans="1:18" ht="14.65" customHeight="1" x14ac:dyDescent="0.2">
      <c r="A1536" s="2">
        <v>43620</v>
      </c>
      <c r="B1536" s="1" t="s">
        <v>62</v>
      </c>
      <c r="C1536" s="1" t="s">
        <v>61</v>
      </c>
      <c r="F1536" s="1" t="s">
        <v>1245</v>
      </c>
      <c r="G1536" s="1" t="s">
        <v>63</v>
      </c>
      <c r="H1536" s="7" t="s">
        <v>1291</v>
      </c>
      <c r="I1536" s="7" t="s">
        <v>1273</v>
      </c>
      <c r="J1536" s="59">
        <v>20</v>
      </c>
      <c r="K1536" s="85">
        <f t="array" ref="K1536">IFERROR(INDEX(Grille_Tarifs_Modulable!$B$2:$B$204,MATCH(Tableau1[[#This Row],[Designation]]&amp;Tableau1[[#This Row],[CL]],Grille_Tarifs_Modulable!$C$2:$C$204&amp;Grille_Tarifs_Modulable!$F$2:$F$204,0)),0)</f>
        <v>4260310550305</v>
      </c>
      <c r="L15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6" s="1">
        <v>48</v>
      </c>
      <c r="O1536" s="60">
        <f>Tableau1[[#This Row],[Prix_Unit_HT]]*Tableau1[[#This Row],[Qte_commande]]</f>
        <v>38.880000000000003</v>
      </c>
      <c r="P1536" s="60">
        <f>Tableau1[[#This Row],[Prix_Unit_TTC]]*Tableau1[[#This Row],[Qte_commande]]</f>
        <v>41.0184</v>
      </c>
      <c r="Q1536" s="1">
        <v>13.71</v>
      </c>
      <c r="R15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37" spans="1:18" ht="14.65" customHeight="1" x14ac:dyDescent="0.2">
      <c r="A1537" s="2">
        <v>43620</v>
      </c>
      <c r="B1537" s="1" t="s">
        <v>62</v>
      </c>
      <c r="C1537" s="1" t="s">
        <v>61</v>
      </c>
      <c r="F1537" s="1" t="s">
        <v>1245</v>
      </c>
      <c r="G1537" s="1" t="s">
        <v>63</v>
      </c>
      <c r="H1537" s="7" t="s">
        <v>1292</v>
      </c>
      <c r="I1537" s="7" t="s">
        <v>1273</v>
      </c>
      <c r="J1537" s="59">
        <v>20</v>
      </c>
      <c r="K1537" s="85">
        <f t="array" ref="K1537">IFERROR(INDEX(Grille_Tarifs_Modulable!$B$2:$B$204,MATCH(Tableau1[[#This Row],[Designation]]&amp;Tableau1[[#This Row],[CL]],Grille_Tarifs_Modulable!$C$2:$C$204&amp;Grille_Tarifs_Modulable!$F$2:$F$204,0)),0)</f>
        <v>4260310552941</v>
      </c>
      <c r="L15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7" s="1">
        <v>48</v>
      </c>
      <c r="O1537" s="60">
        <f>Tableau1[[#This Row],[Prix_Unit_HT]]*Tableau1[[#This Row],[Qte_commande]]</f>
        <v>38.880000000000003</v>
      </c>
      <c r="P1537" s="60">
        <f>Tableau1[[#This Row],[Prix_Unit_TTC]]*Tableau1[[#This Row],[Qte_commande]]</f>
        <v>41.0184</v>
      </c>
      <c r="Q1537" s="1">
        <v>13.71</v>
      </c>
      <c r="R15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38" spans="1:18" ht="14.65" customHeight="1" x14ac:dyDescent="0.2">
      <c r="A1538" s="2">
        <v>43620</v>
      </c>
      <c r="B1538" s="1" t="s">
        <v>62</v>
      </c>
      <c r="C1538" s="1" t="s">
        <v>61</v>
      </c>
      <c r="F1538" s="1" t="s">
        <v>1245</v>
      </c>
      <c r="G1538" s="1" t="s">
        <v>63</v>
      </c>
      <c r="H1538" s="7" t="s">
        <v>1294</v>
      </c>
      <c r="I1538" s="7" t="s">
        <v>1273</v>
      </c>
      <c r="J1538" s="59">
        <v>20</v>
      </c>
      <c r="K1538" s="85">
        <f t="array" ref="K1538">IFERROR(INDEX(Grille_Tarifs_Modulable!$B$2:$B$204,MATCH(Tableau1[[#This Row],[Designation]]&amp;Tableau1[[#This Row],[CL]],Grille_Tarifs_Modulable!$C$2:$C$204&amp;Grille_Tarifs_Modulable!$F$2:$F$204,0)),0)</f>
        <v>4260310553863</v>
      </c>
      <c r="L15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8" s="1">
        <v>120</v>
      </c>
      <c r="O1538" s="60">
        <f>Tableau1[[#This Row],[Prix_Unit_HT]]*Tableau1[[#This Row],[Qte_commande]]</f>
        <v>97.2</v>
      </c>
      <c r="P1538" s="60">
        <f>Tableau1[[#This Row],[Prix_Unit_TTC]]*Tableau1[[#This Row],[Qte_commande]]</f>
        <v>102.54600000000001</v>
      </c>
      <c r="Q1538" s="1">
        <v>34.29</v>
      </c>
      <c r="R15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539" spans="1:18" ht="14.65" customHeight="1" x14ac:dyDescent="0.2">
      <c r="A1539" s="2">
        <v>43620</v>
      </c>
      <c r="B1539" s="1" t="s">
        <v>62</v>
      </c>
      <c r="C1539" s="1" t="s">
        <v>61</v>
      </c>
      <c r="F1539" s="1" t="s">
        <v>1245</v>
      </c>
      <c r="G1539" s="1" t="s">
        <v>63</v>
      </c>
      <c r="H1539" s="1" t="s">
        <v>1289</v>
      </c>
      <c r="I1539" s="1" t="s">
        <v>1273</v>
      </c>
      <c r="J1539" s="59">
        <v>20</v>
      </c>
      <c r="K1539" s="85">
        <f t="array" ref="K1539">IFERROR(INDEX(Grille_Tarifs_Modulable!$B$2:$B$204,MATCH(Tableau1[[#This Row],[Designation]]&amp;Tableau1[[#This Row],[CL]],Grille_Tarifs_Modulable!$C$2:$C$204&amp;Grille_Tarifs_Modulable!$F$2:$F$204,0)),0)</f>
        <v>4260310553832</v>
      </c>
      <c r="L15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9" s="1">
        <v>120</v>
      </c>
      <c r="O1539" s="60">
        <f>Tableau1[[#This Row],[Prix_Unit_HT]]*Tableau1[[#This Row],[Qte_commande]]</f>
        <v>97.2</v>
      </c>
      <c r="P1539" s="60">
        <f>Tableau1[[#This Row],[Prix_Unit_TTC]]*Tableau1[[#This Row],[Qte_commande]]</f>
        <v>102.54600000000001</v>
      </c>
      <c r="Q1539" s="1">
        <v>34.29</v>
      </c>
      <c r="R15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540" spans="1:18" ht="14.65" customHeight="1" x14ac:dyDescent="0.2">
      <c r="A1540" s="2">
        <v>43620</v>
      </c>
      <c r="B1540" s="1" t="s">
        <v>62</v>
      </c>
      <c r="C1540" s="1" t="s">
        <v>61</v>
      </c>
      <c r="F1540" s="1" t="s">
        <v>1245</v>
      </c>
      <c r="G1540" s="1" t="s">
        <v>63</v>
      </c>
      <c r="H1540" s="1" t="s">
        <v>1211</v>
      </c>
      <c r="I1540" s="1" t="s">
        <v>1272</v>
      </c>
      <c r="J1540" s="59">
        <v>70</v>
      </c>
      <c r="K1540" s="85">
        <f t="array" ref="K1540">IFERROR(INDEX(Grille_Tarifs_Modulable!$B$2:$B$204,MATCH(Tableau1[[#This Row],[Designation]]&amp;Tableau1[[#This Row],[CL]],Grille_Tarifs_Modulable!$C$2:$C$204&amp;Grille_Tarifs_Modulable!$F$2:$F$204,0)),0)</f>
        <v>8017450002104</v>
      </c>
      <c r="L15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40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40" s="1">
        <v>24</v>
      </c>
      <c r="O1540" s="60">
        <f>Tableau1[[#This Row],[Prix_Unit_HT]]*Tableau1[[#This Row],[Qte_commande]]</f>
        <v>342.39559199999997</v>
      </c>
      <c r="P1540" s="60">
        <f>Tableau1[[#This Row],[Prix_Unit_TTC]]*Tableau1[[#This Row],[Qte_commande]]</f>
        <v>410.87471040000003</v>
      </c>
      <c r="Q1540" s="1">
        <v>24</v>
      </c>
      <c r="R15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541" spans="1:18" ht="14.65" customHeight="1" x14ac:dyDescent="0.2">
      <c r="A1541" s="2">
        <v>43620</v>
      </c>
      <c r="B1541" s="1" t="s">
        <v>62</v>
      </c>
      <c r="C1541" s="1" t="s">
        <v>61</v>
      </c>
      <c r="F1541" s="1" t="s">
        <v>1162</v>
      </c>
      <c r="G1541" s="1" t="s">
        <v>63</v>
      </c>
      <c r="H1541" s="1" t="s">
        <v>1295</v>
      </c>
      <c r="I1541" s="1" t="s">
        <v>1273</v>
      </c>
      <c r="J1541" s="59">
        <v>20</v>
      </c>
      <c r="K1541" s="85">
        <f t="array" ref="K1541">IFERROR(INDEX(Grille_Tarifs_Modulable!$B$2:$B$204,MATCH(Tableau1[[#This Row],[Designation]]&amp;Tableau1[[#This Row],[CL]],Grille_Tarifs_Modulable!$C$2:$C$204&amp;Grille_Tarifs_Modulable!$F$2:$F$204,0)),0)</f>
        <v>4260310554785</v>
      </c>
      <c r="L15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1" s="1">
        <v>48</v>
      </c>
      <c r="O1541" s="60">
        <f>Tableau1[[#This Row],[Prix_Unit_HT]]*Tableau1[[#This Row],[Qte_commande]]</f>
        <v>42.72</v>
      </c>
      <c r="P1541" s="60">
        <f>Tableau1[[#This Row],[Prix_Unit_TTC]]*Tableau1[[#This Row],[Qte_commande]]</f>
        <v>45.069600000000001</v>
      </c>
      <c r="Q1541" s="1">
        <v>13.71</v>
      </c>
      <c r="R15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42" spans="1:18" ht="14.65" customHeight="1" x14ac:dyDescent="0.2">
      <c r="A1542" s="2">
        <v>43620</v>
      </c>
      <c r="B1542" s="1" t="s">
        <v>62</v>
      </c>
      <c r="C1542" s="1" t="s">
        <v>61</v>
      </c>
      <c r="F1542" s="1" t="s">
        <v>1245</v>
      </c>
      <c r="G1542" s="1" t="s">
        <v>63</v>
      </c>
      <c r="H1542" s="1" t="s">
        <v>1221</v>
      </c>
      <c r="I1542" s="1" t="s">
        <v>1272</v>
      </c>
      <c r="J1542" s="59">
        <v>50</v>
      </c>
      <c r="K1542" s="85">
        <f t="array" ref="K1542">IFERROR(INDEX(Grille_Tarifs_Modulable!$B$2:$B$204,MATCH(Tableau1[[#This Row],[Designation]]&amp;Tableau1[[#This Row],[CL]],Grille_Tarifs_Modulable!$C$2:$C$204&amp;Grille_Tarifs_Modulable!$F$2:$F$204,0)),0)</f>
        <v>4260270192645</v>
      </c>
      <c r="L15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4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42" s="1">
        <v>6</v>
      </c>
      <c r="O1542" s="60">
        <f>Tableau1[[#This Row],[Prix_Unit_HT]]*Tableau1[[#This Row],[Qte_commande]]</f>
        <v>151.155036</v>
      </c>
      <c r="P1542" s="60">
        <f>Tableau1[[#This Row],[Prix_Unit_TTC]]*Tableau1[[#This Row],[Qte_commande]]</f>
        <v>181.38604320000002</v>
      </c>
      <c r="Q1542" s="1">
        <v>4.29</v>
      </c>
      <c r="R15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543" spans="1:18" ht="14.65" customHeight="1" x14ac:dyDescent="0.2">
      <c r="A1543" s="2">
        <v>43620</v>
      </c>
      <c r="B1543" s="1" t="s">
        <v>62</v>
      </c>
      <c r="C1543" s="1" t="s">
        <v>61</v>
      </c>
      <c r="F1543" s="1" t="s">
        <v>1245</v>
      </c>
      <c r="G1543" s="1" t="s">
        <v>63</v>
      </c>
      <c r="H1543" s="1" t="s">
        <v>1244</v>
      </c>
      <c r="I1543" s="1" t="s">
        <v>1272</v>
      </c>
      <c r="J1543" s="59">
        <v>70</v>
      </c>
      <c r="K1543" s="85">
        <f t="array" ref="K1543">IFERROR(INDEX(Grille_Tarifs_Modulable!$B$2:$B$204,MATCH(Tableau1[[#This Row],[Designation]]&amp;Tableau1[[#This Row],[CL]],Grille_Tarifs_Modulable!$C$2:$C$204&amp;Grille_Tarifs_Modulable!$F$2:$F$204,0)),0)</f>
        <v>8002095100001</v>
      </c>
      <c r="L15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543" s="60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543" s="1">
        <v>6</v>
      </c>
      <c r="O1543" s="60">
        <f>Tableau1[[#This Row],[Prix_Unit_HT]]*Tableau1[[#This Row],[Qte_commande]]</f>
        <v>96.171863999999999</v>
      </c>
      <c r="P1543" s="60">
        <f>Tableau1[[#This Row],[Prix_Unit_TTC]]*Tableau1[[#This Row],[Qte_commande]]</f>
        <v>115.40623679999999</v>
      </c>
      <c r="Q1543" s="1">
        <v>6</v>
      </c>
      <c r="R15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44" spans="1:18" ht="14.65" customHeight="1" x14ac:dyDescent="0.2">
      <c r="A1544" s="2">
        <v>43620</v>
      </c>
      <c r="B1544" s="1" t="s">
        <v>62</v>
      </c>
      <c r="C1544" s="1" t="s">
        <v>61</v>
      </c>
      <c r="F1544" s="1" t="s">
        <v>1245</v>
      </c>
      <c r="G1544" s="1" t="s">
        <v>63</v>
      </c>
      <c r="H1544" s="1" t="s">
        <v>1293</v>
      </c>
      <c r="I1544" s="1" t="s">
        <v>1273</v>
      </c>
      <c r="J1544" s="59">
        <v>20</v>
      </c>
      <c r="K1544" s="85">
        <f t="array" ref="K1544">IFERROR(INDEX(Grille_Tarifs_Modulable!$B$2:$B$204,MATCH(Tableau1[[#This Row],[Designation]]&amp;Tableau1[[#This Row],[CL]],Grille_Tarifs_Modulable!$C$2:$C$204&amp;Grille_Tarifs_Modulable!$F$2:$F$204,0)),0)</f>
        <v>4260310553849</v>
      </c>
      <c r="L15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4" s="1">
        <v>360</v>
      </c>
      <c r="O1544" s="60">
        <f>Tableau1[[#This Row],[Prix_Unit_HT]]*Tableau1[[#This Row],[Qte_commande]]</f>
        <v>291.60000000000002</v>
      </c>
      <c r="P1544" s="60">
        <f>Tableau1[[#This Row],[Prix_Unit_TTC]]*Tableau1[[#This Row],[Qte_commande]]</f>
        <v>307.63800000000003</v>
      </c>
      <c r="Q1544" s="1">
        <v>102.86</v>
      </c>
      <c r="R15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545" spans="1:18" ht="14.65" customHeight="1" x14ac:dyDescent="0.2">
      <c r="A1545" s="2">
        <v>43620</v>
      </c>
      <c r="B1545" s="1" t="s">
        <v>62</v>
      </c>
      <c r="C1545" s="1" t="s">
        <v>61</v>
      </c>
      <c r="F1545" s="1" t="s">
        <v>1245</v>
      </c>
      <c r="G1545" s="1" t="s">
        <v>63</v>
      </c>
      <c r="H1545" s="1" t="s">
        <v>1288</v>
      </c>
      <c r="I1545" s="1" t="s">
        <v>1273</v>
      </c>
      <c r="J1545" s="59">
        <v>20</v>
      </c>
      <c r="K1545" s="85">
        <f t="array" ref="K1545">IFERROR(INDEX(Grille_Tarifs_Modulable!$B$2:$B$204,MATCH(Tableau1[[#This Row],[Designation]]&amp;Tableau1[[#This Row],[CL]],Grille_Tarifs_Modulable!$C$2:$C$204&amp;Grille_Tarifs_Modulable!$F$2:$F$204,0)),0)</f>
        <v>4260310553818</v>
      </c>
      <c r="L15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5" s="1">
        <v>480</v>
      </c>
      <c r="O1545" s="60">
        <f>Tableau1[[#This Row],[Prix_Unit_HT]]*Tableau1[[#This Row],[Qte_commande]]</f>
        <v>388.8</v>
      </c>
      <c r="P1545" s="60">
        <f>Tableau1[[#This Row],[Prix_Unit_TTC]]*Tableau1[[#This Row],[Qte_commande]]</f>
        <v>410.18400000000003</v>
      </c>
      <c r="Q1545" s="1">
        <v>137.13999999999999</v>
      </c>
      <c r="R15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546" spans="1:18" ht="14.65" customHeight="1" x14ac:dyDescent="0.2">
      <c r="A1546" s="2">
        <v>43622</v>
      </c>
      <c r="B1546" s="1" t="s">
        <v>197</v>
      </c>
      <c r="C1546" s="1" t="s">
        <v>64</v>
      </c>
      <c r="F1546" s="1" t="s">
        <v>1245</v>
      </c>
      <c r="G1546" s="1" t="s">
        <v>66</v>
      </c>
      <c r="H1546" s="7" t="s">
        <v>1287</v>
      </c>
      <c r="I1546" s="7" t="s">
        <v>1272</v>
      </c>
      <c r="J1546" s="59">
        <v>70</v>
      </c>
      <c r="K1546" s="85">
        <f t="array" ref="K1546">IFERROR(INDEX(Grille_Tarifs_Modulable!$B$2:$B$204,MATCH(Tableau1[[#This Row],[Designation]]&amp;Tableau1[[#This Row],[CL]],Grille_Tarifs_Modulable!$C$2:$C$204&amp;Grille_Tarifs_Modulable!$F$2:$F$204,0)),0)</f>
        <v>3257150107012</v>
      </c>
      <c r="L15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46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46" s="1">
        <v>4</v>
      </c>
      <c r="O1546" s="60">
        <f>Tableau1[[#This Row],[Prix_Unit_HT]]*Tableau1[[#This Row],[Qte_commande]]</f>
        <v>119.31457599999999</v>
      </c>
      <c r="P1546" s="60">
        <f>Tableau1[[#This Row],[Prix_Unit_TTC]]*Tableau1[[#This Row],[Qte_commande]]</f>
        <v>143.17749119999999</v>
      </c>
      <c r="Q1546" s="1">
        <v>4</v>
      </c>
      <c r="R15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</v>
      </c>
    </row>
    <row r="1547" spans="1:18" ht="14.65" customHeight="1" x14ac:dyDescent="0.2">
      <c r="A1547" s="2">
        <v>43622</v>
      </c>
      <c r="B1547" s="1" t="s">
        <v>197</v>
      </c>
      <c r="C1547" s="1" t="s">
        <v>64</v>
      </c>
      <c r="F1547" s="1" t="s">
        <v>1245</v>
      </c>
      <c r="G1547" s="1" t="s">
        <v>66</v>
      </c>
      <c r="H1547" s="1" t="s">
        <v>1174</v>
      </c>
      <c r="I1547" s="1" t="s">
        <v>1272</v>
      </c>
      <c r="J1547" s="59">
        <v>70</v>
      </c>
      <c r="K1547" s="85">
        <f t="array" ref="K1547">IFERROR(INDEX(Grille_Tarifs_Modulable!$B$2:$B$204,MATCH(Tableau1[[#This Row],[Designation]]&amp;Tableau1[[#This Row],[CL]],Grille_Tarifs_Modulable!$C$2:$C$204&amp;Grille_Tarifs_Modulable!$F$2:$F$204,0)),0)</f>
        <v>4067700013859</v>
      </c>
      <c r="L15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47" s="1">
        <v>240</v>
      </c>
      <c r="O1547" s="60">
        <f>Tableau1[[#This Row],[Prix_Unit_HT]]*Tableau1[[#This Row],[Qte_commande]]</f>
        <v>3007.8152399999994</v>
      </c>
      <c r="P1547" s="60">
        <f>Tableau1[[#This Row],[Prix_Unit_TTC]]*Tableau1[[#This Row],[Qte_commande]]</f>
        <v>3609.3782879999994</v>
      </c>
      <c r="Q1547" s="1">
        <v>240</v>
      </c>
      <c r="R15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548" spans="1:18" ht="14.65" customHeight="1" x14ac:dyDescent="0.2">
      <c r="A1548" s="2">
        <v>43622</v>
      </c>
      <c r="B1548" s="1" t="s">
        <v>197</v>
      </c>
      <c r="C1548" s="1" t="s">
        <v>64</v>
      </c>
      <c r="F1548" s="1" t="s">
        <v>1162</v>
      </c>
      <c r="G1548" s="1" t="s">
        <v>66</v>
      </c>
      <c r="H1548" s="1" t="s">
        <v>1295</v>
      </c>
      <c r="I1548" s="1" t="s">
        <v>1273</v>
      </c>
      <c r="J1548" s="59">
        <v>20</v>
      </c>
      <c r="K1548" s="85">
        <f t="array" ref="K1548">IFERROR(INDEX(Grille_Tarifs_Modulable!$B$2:$B$204,MATCH(Tableau1[[#This Row],[Designation]]&amp;Tableau1[[#This Row],[CL]],Grille_Tarifs_Modulable!$C$2:$C$204&amp;Grille_Tarifs_Modulable!$F$2:$F$204,0)),0)</f>
        <v>4260310554785</v>
      </c>
      <c r="L15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8" s="1">
        <v>24</v>
      </c>
      <c r="O1548" s="60">
        <f>Tableau1[[#This Row],[Prix_Unit_HT]]*Tableau1[[#This Row],[Qte_commande]]</f>
        <v>21.36</v>
      </c>
      <c r="P1548" s="60">
        <f>Tableau1[[#This Row],[Prix_Unit_TTC]]*Tableau1[[#This Row],[Qte_commande]]</f>
        <v>22.534800000000001</v>
      </c>
      <c r="Q1548" s="1">
        <v>6.86</v>
      </c>
      <c r="R15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49" spans="1:18" ht="14.65" customHeight="1" x14ac:dyDescent="0.2">
      <c r="A1549" s="2">
        <v>43622</v>
      </c>
      <c r="B1549" s="1" t="s">
        <v>204</v>
      </c>
      <c r="C1549" s="1" t="s">
        <v>94</v>
      </c>
      <c r="F1549" s="1" t="s">
        <v>1162</v>
      </c>
      <c r="G1549" s="1" t="s">
        <v>96</v>
      </c>
      <c r="H1549" s="1" t="s">
        <v>1295</v>
      </c>
      <c r="I1549" s="1" t="s">
        <v>1273</v>
      </c>
      <c r="J1549" s="59">
        <v>20</v>
      </c>
      <c r="K1549" s="85">
        <f t="array" ref="K1549">IFERROR(INDEX(Grille_Tarifs_Modulable!$B$2:$B$204,MATCH(Tableau1[[#This Row],[Designation]]&amp;Tableau1[[#This Row],[CL]],Grille_Tarifs_Modulable!$C$2:$C$204&amp;Grille_Tarifs_Modulable!$F$2:$F$204,0)),0)</f>
        <v>4260310554785</v>
      </c>
      <c r="L15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9" s="1">
        <v>240</v>
      </c>
      <c r="O1549" s="60">
        <f>Tableau1[[#This Row],[Prix_Unit_HT]]*Tableau1[[#This Row],[Qte_commande]]</f>
        <v>213.6</v>
      </c>
      <c r="P1549" s="60">
        <f>Tableau1[[#This Row],[Prix_Unit_TTC]]*Tableau1[[#This Row],[Qte_commande]]</f>
        <v>225.34800000000001</v>
      </c>
      <c r="Q1549" s="1">
        <v>68.569999999999993</v>
      </c>
      <c r="R15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550" spans="1:18" ht="14.65" customHeight="1" x14ac:dyDescent="0.2">
      <c r="A1550" s="2">
        <v>43622</v>
      </c>
      <c r="B1550" s="1" t="s">
        <v>204</v>
      </c>
      <c r="C1550" s="1" t="s">
        <v>94</v>
      </c>
      <c r="F1550" s="1" t="s">
        <v>1162</v>
      </c>
      <c r="G1550" s="1" t="s">
        <v>96</v>
      </c>
      <c r="H1550" s="1" t="s">
        <v>1295</v>
      </c>
      <c r="I1550" s="1" t="s">
        <v>1273</v>
      </c>
      <c r="J1550" s="59">
        <v>20</v>
      </c>
      <c r="K1550" s="85">
        <f t="array" ref="K1550">IFERROR(INDEX(Grille_Tarifs_Modulable!$B$2:$B$204,MATCH(Tableau1[[#This Row],[Designation]]&amp;Tableau1[[#This Row],[CL]],Grille_Tarifs_Modulable!$C$2:$C$204&amp;Grille_Tarifs_Modulable!$F$2:$F$204,0)),0)</f>
        <v>4260310554785</v>
      </c>
      <c r="L15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0" s="1">
        <v>24</v>
      </c>
      <c r="O1550" s="60">
        <f>Tableau1[[#This Row],[Prix_Unit_HT]]*Tableau1[[#This Row],[Qte_commande]]</f>
        <v>21.36</v>
      </c>
      <c r="P1550" s="60">
        <f>Tableau1[[#This Row],[Prix_Unit_TTC]]*Tableau1[[#This Row],[Qte_commande]]</f>
        <v>22.534800000000001</v>
      </c>
      <c r="Q1550" s="1">
        <v>6.86</v>
      </c>
      <c r="R15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51" spans="1:18" ht="14.65" customHeight="1" x14ac:dyDescent="0.2">
      <c r="A1551" s="2">
        <v>43622</v>
      </c>
      <c r="B1551" s="1" t="s">
        <v>90</v>
      </c>
      <c r="C1551" s="1" t="s">
        <v>89</v>
      </c>
      <c r="F1551" s="1" t="s">
        <v>1162</v>
      </c>
      <c r="G1551" s="1" t="s">
        <v>60</v>
      </c>
      <c r="H1551" s="7" t="s">
        <v>1198</v>
      </c>
      <c r="I1551" s="1" t="s">
        <v>1272</v>
      </c>
      <c r="J1551" s="59">
        <v>5</v>
      </c>
      <c r="K1551" s="85">
        <f t="array" ref="K1551">IFERROR(INDEX(Grille_Tarifs_Modulable!$B$2:$B$204,MATCH(Tableau1[[#This Row],[Designation]]&amp;Tableau1[[#This Row],[CL]],Grille_Tarifs_Modulable!$C$2:$C$204&amp;Grille_Tarifs_Modulable!$F$2:$F$204,0)),0)</f>
        <v>3257150100821</v>
      </c>
      <c r="L15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551" s="60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551" s="1">
        <v>30</v>
      </c>
      <c r="O1551" s="60">
        <f>Tableau1[[#This Row],[Prix_Unit_HT]]*Tableau1[[#This Row],[Qte_commande]]</f>
        <v>236.16138000000004</v>
      </c>
      <c r="P1551" s="60">
        <f>Tableau1[[#This Row],[Prix_Unit_TTC]]*Tableau1[[#This Row],[Qte_commande]]</f>
        <v>283.39365600000002</v>
      </c>
      <c r="Q1551" s="1">
        <v>2.14</v>
      </c>
      <c r="R15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2.1428571428571428</v>
      </c>
    </row>
    <row r="1552" spans="1:18" ht="14.65" customHeight="1" x14ac:dyDescent="0.2">
      <c r="A1552" s="2">
        <v>43622</v>
      </c>
      <c r="B1552" s="1" t="s">
        <v>197</v>
      </c>
      <c r="C1552" s="1" t="s">
        <v>64</v>
      </c>
      <c r="F1552" s="1" t="s">
        <v>1245</v>
      </c>
      <c r="G1552" s="1" t="s">
        <v>66</v>
      </c>
      <c r="H1552" s="1" t="s">
        <v>1221</v>
      </c>
      <c r="I1552" s="1" t="s">
        <v>1272</v>
      </c>
      <c r="J1552" s="59">
        <v>50</v>
      </c>
      <c r="K1552" s="85">
        <f t="array" ref="K1552">IFERROR(INDEX(Grille_Tarifs_Modulable!$B$2:$B$204,MATCH(Tableau1[[#This Row],[Designation]]&amp;Tableau1[[#This Row],[CL]],Grille_Tarifs_Modulable!$C$2:$C$204&amp;Grille_Tarifs_Modulable!$F$2:$F$204,0)),0)</f>
        <v>4260270192645</v>
      </c>
      <c r="L15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5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52" s="1">
        <v>6</v>
      </c>
      <c r="O1552" s="60">
        <f>Tableau1[[#This Row],[Prix_Unit_HT]]*Tableau1[[#This Row],[Qte_commande]]</f>
        <v>151.155036</v>
      </c>
      <c r="P1552" s="60">
        <f>Tableau1[[#This Row],[Prix_Unit_TTC]]*Tableau1[[#This Row],[Qte_commande]]</f>
        <v>181.38604320000002</v>
      </c>
      <c r="Q1552" s="1">
        <v>4.29</v>
      </c>
      <c r="R15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553" spans="1:18" ht="14.65" customHeight="1" x14ac:dyDescent="0.2">
      <c r="A1553" s="2">
        <v>43622</v>
      </c>
      <c r="B1553" s="1" t="s">
        <v>197</v>
      </c>
      <c r="C1553" s="1" t="s">
        <v>64</v>
      </c>
      <c r="F1553" s="1" t="s">
        <v>1245</v>
      </c>
      <c r="G1553" s="1" t="s">
        <v>66</v>
      </c>
      <c r="H1553" s="1" t="s">
        <v>1293</v>
      </c>
      <c r="I1553" s="1" t="s">
        <v>1273</v>
      </c>
      <c r="J1553" s="59">
        <v>20</v>
      </c>
      <c r="K1553" s="85">
        <f t="array" ref="K1553">IFERROR(INDEX(Grille_Tarifs_Modulable!$B$2:$B$204,MATCH(Tableau1[[#This Row],[Designation]]&amp;Tableau1[[#This Row],[CL]],Grille_Tarifs_Modulable!$C$2:$C$204&amp;Grille_Tarifs_Modulable!$F$2:$F$204,0)),0)</f>
        <v>4260310553849</v>
      </c>
      <c r="L15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3" s="1">
        <v>240</v>
      </c>
      <c r="O1553" s="60">
        <f>Tableau1[[#This Row],[Prix_Unit_HT]]*Tableau1[[#This Row],[Qte_commande]]</f>
        <v>194.4</v>
      </c>
      <c r="P1553" s="60">
        <f>Tableau1[[#This Row],[Prix_Unit_TTC]]*Tableau1[[#This Row],[Qte_commande]]</f>
        <v>205.09200000000001</v>
      </c>
      <c r="Q1553" s="1">
        <v>68.569999999999993</v>
      </c>
      <c r="R15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554" spans="1:18" ht="14.65" customHeight="1" x14ac:dyDescent="0.2">
      <c r="A1554" s="2">
        <v>43622</v>
      </c>
      <c r="B1554" s="1" t="s">
        <v>204</v>
      </c>
      <c r="C1554" s="1" t="s">
        <v>94</v>
      </c>
      <c r="F1554" s="1" t="s">
        <v>1245</v>
      </c>
      <c r="G1554" s="1" t="s">
        <v>96</v>
      </c>
      <c r="H1554" s="1" t="s">
        <v>1293</v>
      </c>
      <c r="I1554" s="1" t="s">
        <v>1273</v>
      </c>
      <c r="J1554" s="59">
        <v>20</v>
      </c>
      <c r="K1554" s="85">
        <f t="array" ref="K1554">IFERROR(INDEX(Grille_Tarifs_Modulable!$B$2:$B$204,MATCH(Tableau1[[#This Row],[Designation]]&amp;Tableau1[[#This Row],[CL]],Grille_Tarifs_Modulable!$C$2:$C$204&amp;Grille_Tarifs_Modulable!$F$2:$F$204,0)),0)</f>
        <v>4260310553849</v>
      </c>
      <c r="L15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4" s="1">
        <v>360</v>
      </c>
      <c r="O1554" s="60">
        <f>Tableau1[[#This Row],[Prix_Unit_HT]]*Tableau1[[#This Row],[Qte_commande]]</f>
        <v>291.60000000000002</v>
      </c>
      <c r="P1554" s="60">
        <f>Tableau1[[#This Row],[Prix_Unit_TTC]]*Tableau1[[#This Row],[Qte_commande]]</f>
        <v>307.63800000000003</v>
      </c>
      <c r="Q1554" s="1">
        <v>102.86</v>
      </c>
      <c r="R15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555" spans="1:18" ht="14.65" customHeight="1" x14ac:dyDescent="0.2">
      <c r="A1555" s="2">
        <v>43622</v>
      </c>
      <c r="B1555" s="1" t="s">
        <v>197</v>
      </c>
      <c r="C1555" s="1" t="s">
        <v>64</v>
      </c>
      <c r="F1555" s="1" t="s">
        <v>1245</v>
      </c>
      <c r="G1555" s="1" t="s">
        <v>66</v>
      </c>
      <c r="H1555" s="1" t="s">
        <v>1288</v>
      </c>
      <c r="I1555" s="1" t="s">
        <v>1273</v>
      </c>
      <c r="J1555" s="59">
        <v>20</v>
      </c>
      <c r="K1555" s="85">
        <f t="array" ref="K1555">IFERROR(INDEX(Grille_Tarifs_Modulable!$B$2:$B$204,MATCH(Tableau1[[#This Row],[Designation]]&amp;Tableau1[[#This Row],[CL]],Grille_Tarifs_Modulable!$C$2:$C$204&amp;Grille_Tarifs_Modulable!$F$2:$F$204,0)),0)</f>
        <v>4260310553818</v>
      </c>
      <c r="L15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5" s="1">
        <v>192</v>
      </c>
      <c r="O1555" s="60">
        <f>Tableau1[[#This Row],[Prix_Unit_HT]]*Tableau1[[#This Row],[Qte_commande]]</f>
        <v>155.52000000000001</v>
      </c>
      <c r="P1555" s="60">
        <f>Tableau1[[#This Row],[Prix_Unit_TTC]]*Tableau1[[#This Row],[Qte_commande]]</f>
        <v>164.0736</v>
      </c>
      <c r="Q1555" s="1">
        <v>54.86</v>
      </c>
      <c r="R15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556" spans="1:18" ht="14.65" customHeight="1" x14ac:dyDescent="0.2">
      <c r="A1556" s="2">
        <v>43622</v>
      </c>
      <c r="B1556" s="1" t="s">
        <v>90</v>
      </c>
      <c r="C1556" s="1" t="s">
        <v>89</v>
      </c>
      <c r="F1556" s="1" t="s">
        <v>1162</v>
      </c>
      <c r="G1556" s="1" t="s">
        <v>60</v>
      </c>
      <c r="H1556" s="1" t="s">
        <v>127</v>
      </c>
      <c r="J1556" s="60" t="s">
        <v>5</v>
      </c>
      <c r="K1556" s="85">
        <f t="array" ref="K1556">IFERROR(INDEX(Grille_Tarifs_Modulable!$B$2:$B$204,MATCH(Tableau1[[#This Row],[Designation]]&amp;Tableau1[[#This Row],[CL]],Grille_Tarifs_Modulable!$C$2:$C$204&amp;Grille_Tarifs_Modulable!$F$2:$F$204,0)),0)</f>
        <v>0</v>
      </c>
      <c r="L15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56" s="60">
        <f>IF(Tableau1[[#This Row],[Prix_Unit_HT]]=0,0,Tableau1[[#This Row],[Prix_Unit_HT]]+(Tableau1[[#This Row],[Prix_Unit_HT]]*VLOOKUP(Tableau1[[#This Row],[EAN]],Grille_Tarifs_Modulable!$B$10:$Q$204,16,FALSE)))</f>
        <v>0</v>
      </c>
      <c r="N1556" s="1">
        <v>1</v>
      </c>
      <c r="O1556" s="60">
        <f>Tableau1[[#This Row],[Prix_Unit_HT]]*Tableau1[[#This Row],[Qte_commande]]</f>
        <v>0</v>
      </c>
      <c r="P1556" s="60">
        <f>Tableau1[[#This Row],[Prix_Unit_TTC]]*Tableau1[[#This Row],[Qte_commande]]</f>
        <v>0</v>
      </c>
      <c r="Q1556" s="1">
        <v>1</v>
      </c>
      <c r="R1556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57" spans="1:18" ht="14.65" customHeight="1" x14ac:dyDescent="0.2">
      <c r="A1557" s="2">
        <v>43623</v>
      </c>
      <c r="B1557" s="1" t="s">
        <v>188</v>
      </c>
      <c r="C1557" s="1" t="s">
        <v>104</v>
      </c>
      <c r="F1557" s="1" t="s">
        <v>1162</v>
      </c>
      <c r="G1557" s="1" t="s">
        <v>4</v>
      </c>
      <c r="H1557" s="7" t="s">
        <v>1291</v>
      </c>
      <c r="I1557" s="7" t="s">
        <v>1273</v>
      </c>
      <c r="J1557" s="59">
        <v>20</v>
      </c>
      <c r="K1557" s="85">
        <f t="array" ref="K1557">IFERROR(INDEX(Grille_Tarifs_Modulable!$B$2:$B$204,MATCH(Tableau1[[#This Row],[Designation]]&amp;Tableau1[[#This Row],[CL]],Grille_Tarifs_Modulable!$C$2:$C$204&amp;Grille_Tarifs_Modulable!$F$2:$F$204,0)),0)</f>
        <v>4260310550305</v>
      </c>
      <c r="L15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7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7" s="1">
        <v>72</v>
      </c>
      <c r="O1557" s="60">
        <f>Tableau1[[#This Row],[Prix_Unit_HT]]*Tableau1[[#This Row],[Qte_commande]]</f>
        <v>64.08</v>
      </c>
      <c r="P1557" s="60">
        <f>Tableau1[[#This Row],[Prix_Unit_TTC]]*Tableau1[[#This Row],[Qte_commande]]</f>
        <v>67.604399999999998</v>
      </c>
      <c r="Q1557" s="1">
        <v>20.57</v>
      </c>
      <c r="R15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58" spans="1:18" ht="14.65" customHeight="1" x14ac:dyDescent="0.2">
      <c r="A1558" s="2">
        <v>43623</v>
      </c>
      <c r="B1558" s="1" t="s">
        <v>188</v>
      </c>
      <c r="C1558" s="1" t="s">
        <v>104</v>
      </c>
      <c r="F1558" s="1" t="s">
        <v>1162</v>
      </c>
      <c r="G1558" s="1" t="s">
        <v>4</v>
      </c>
      <c r="H1558" s="7" t="s">
        <v>1292</v>
      </c>
      <c r="I1558" s="7" t="s">
        <v>1273</v>
      </c>
      <c r="J1558" s="59">
        <v>20</v>
      </c>
      <c r="K1558" s="85">
        <f t="array" ref="K1558">IFERROR(INDEX(Grille_Tarifs_Modulable!$B$2:$B$204,MATCH(Tableau1[[#This Row],[Designation]]&amp;Tableau1[[#This Row],[CL]],Grille_Tarifs_Modulable!$C$2:$C$204&amp;Grille_Tarifs_Modulable!$F$2:$F$204,0)),0)</f>
        <v>4260310552941</v>
      </c>
      <c r="L15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8" s="1">
        <v>72</v>
      </c>
      <c r="O1558" s="60">
        <f>Tableau1[[#This Row],[Prix_Unit_HT]]*Tableau1[[#This Row],[Qte_commande]]</f>
        <v>64.08</v>
      </c>
      <c r="P1558" s="60">
        <f>Tableau1[[#This Row],[Prix_Unit_TTC]]*Tableau1[[#This Row],[Qte_commande]]</f>
        <v>67.604399999999998</v>
      </c>
      <c r="Q1558" s="1">
        <v>20.57</v>
      </c>
      <c r="R15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59" spans="1:18" ht="14.65" customHeight="1" x14ac:dyDescent="0.2">
      <c r="A1559" s="2">
        <v>43623</v>
      </c>
      <c r="B1559" s="1" t="s">
        <v>188</v>
      </c>
      <c r="C1559" s="1" t="s">
        <v>104</v>
      </c>
      <c r="F1559" s="1" t="s">
        <v>1162</v>
      </c>
      <c r="G1559" s="1" t="s">
        <v>4</v>
      </c>
      <c r="H1559" s="7" t="s">
        <v>1294</v>
      </c>
      <c r="I1559" s="7" t="s">
        <v>1273</v>
      </c>
      <c r="J1559" s="59">
        <v>20</v>
      </c>
      <c r="K1559" s="85">
        <f t="array" ref="K1559">IFERROR(INDEX(Grille_Tarifs_Modulable!$B$2:$B$204,MATCH(Tableau1[[#This Row],[Designation]]&amp;Tableau1[[#This Row],[CL]],Grille_Tarifs_Modulable!$C$2:$C$204&amp;Grille_Tarifs_Modulable!$F$2:$F$204,0)),0)</f>
        <v>4260310553863</v>
      </c>
      <c r="L15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9" s="1">
        <v>48</v>
      </c>
      <c r="O1559" s="60">
        <f>Tableau1[[#This Row],[Prix_Unit_HT]]*Tableau1[[#This Row],[Qte_commande]]</f>
        <v>42.72</v>
      </c>
      <c r="P1559" s="60">
        <f>Tableau1[[#This Row],[Prix_Unit_TTC]]*Tableau1[[#This Row],[Qte_commande]]</f>
        <v>45.069600000000001</v>
      </c>
      <c r="Q1559" s="1">
        <v>13.71</v>
      </c>
      <c r="R15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60" spans="1:18" ht="14.65" customHeight="1" x14ac:dyDescent="0.2">
      <c r="A1560" s="2">
        <v>43623</v>
      </c>
      <c r="B1560" s="1" t="s">
        <v>188</v>
      </c>
      <c r="C1560" s="1" t="s">
        <v>104</v>
      </c>
      <c r="F1560" s="1" t="s">
        <v>1162</v>
      </c>
      <c r="G1560" s="1" t="s">
        <v>4</v>
      </c>
      <c r="H1560" s="1" t="s">
        <v>1289</v>
      </c>
      <c r="I1560" s="1" t="s">
        <v>1273</v>
      </c>
      <c r="J1560" s="59">
        <v>20</v>
      </c>
      <c r="K1560" s="85">
        <f t="array" ref="K1560">IFERROR(INDEX(Grille_Tarifs_Modulable!$B$2:$B$204,MATCH(Tableau1[[#This Row],[Designation]]&amp;Tableau1[[#This Row],[CL]],Grille_Tarifs_Modulable!$C$2:$C$204&amp;Grille_Tarifs_Modulable!$F$2:$F$204,0)),0)</f>
        <v>4260310553832</v>
      </c>
      <c r="L15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0" s="1">
        <v>96</v>
      </c>
      <c r="O1560" s="60">
        <f>Tableau1[[#This Row],[Prix_Unit_HT]]*Tableau1[[#This Row],[Qte_commande]]</f>
        <v>85.44</v>
      </c>
      <c r="P1560" s="60">
        <f>Tableau1[[#This Row],[Prix_Unit_TTC]]*Tableau1[[#This Row],[Qte_commande]]</f>
        <v>90.139200000000002</v>
      </c>
      <c r="Q1560" s="1">
        <v>27.43</v>
      </c>
      <c r="R15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561" spans="1:18" ht="14.65" customHeight="1" x14ac:dyDescent="0.2">
      <c r="A1561" s="2">
        <v>43623</v>
      </c>
      <c r="B1561" s="1" t="s">
        <v>188</v>
      </c>
      <c r="C1561" s="1" t="s">
        <v>104</v>
      </c>
      <c r="F1561" s="1" t="s">
        <v>1162</v>
      </c>
      <c r="G1561" s="1" t="s">
        <v>4</v>
      </c>
      <c r="H1561" s="1" t="s">
        <v>1295</v>
      </c>
      <c r="I1561" s="1" t="s">
        <v>1273</v>
      </c>
      <c r="J1561" s="59">
        <v>20</v>
      </c>
      <c r="K1561" s="85">
        <f t="array" ref="K1561">IFERROR(INDEX(Grille_Tarifs_Modulable!$B$2:$B$204,MATCH(Tableau1[[#This Row],[Designation]]&amp;Tableau1[[#This Row],[CL]],Grille_Tarifs_Modulable!$C$2:$C$204&amp;Grille_Tarifs_Modulable!$F$2:$F$204,0)),0)</f>
        <v>4260310554785</v>
      </c>
      <c r="L15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1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1" s="1">
        <v>24</v>
      </c>
      <c r="O1561" s="60">
        <f>Tableau1[[#This Row],[Prix_Unit_HT]]*Tableau1[[#This Row],[Qte_commande]]</f>
        <v>21.36</v>
      </c>
      <c r="P1561" s="60">
        <f>Tableau1[[#This Row],[Prix_Unit_TTC]]*Tableau1[[#This Row],[Qte_commande]]</f>
        <v>22.534800000000001</v>
      </c>
      <c r="Q1561" s="1">
        <v>6.86</v>
      </c>
      <c r="R15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562" spans="1:18" ht="14.65" customHeight="1" x14ac:dyDescent="0.2">
      <c r="A1562" s="2">
        <v>43623</v>
      </c>
      <c r="B1562" s="1" t="s">
        <v>188</v>
      </c>
      <c r="C1562" s="1" t="s">
        <v>104</v>
      </c>
      <c r="F1562" s="1" t="s">
        <v>1162</v>
      </c>
      <c r="G1562" s="1" t="s">
        <v>4</v>
      </c>
      <c r="H1562" s="1" t="s">
        <v>1293</v>
      </c>
      <c r="I1562" s="1" t="s">
        <v>1273</v>
      </c>
      <c r="J1562" s="59">
        <v>20</v>
      </c>
      <c r="K1562" s="85">
        <f t="array" ref="K1562">IFERROR(INDEX(Grille_Tarifs_Modulable!$B$2:$B$204,MATCH(Tableau1[[#This Row],[Designation]]&amp;Tableau1[[#This Row],[CL]],Grille_Tarifs_Modulable!$C$2:$C$204&amp;Grille_Tarifs_Modulable!$F$2:$F$204,0)),0)</f>
        <v>4260310553849</v>
      </c>
      <c r="L15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2" s="1">
        <v>48</v>
      </c>
      <c r="O1562" s="60">
        <f>Tableau1[[#This Row],[Prix_Unit_HT]]*Tableau1[[#This Row],[Qte_commande]]</f>
        <v>42.72</v>
      </c>
      <c r="P1562" s="60">
        <f>Tableau1[[#This Row],[Prix_Unit_TTC]]*Tableau1[[#This Row],[Qte_commande]]</f>
        <v>45.069600000000001</v>
      </c>
      <c r="Q1562" s="1">
        <v>13.71</v>
      </c>
      <c r="R15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63" spans="1:18" ht="14.65" customHeight="1" x14ac:dyDescent="0.2">
      <c r="A1563" s="2">
        <v>43623</v>
      </c>
      <c r="B1563" s="1" t="s">
        <v>188</v>
      </c>
      <c r="C1563" s="1" t="s">
        <v>104</v>
      </c>
      <c r="F1563" s="1" t="s">
        <v>1162</v>
      </c>
      <c r="G1563" s="1" t="s">
        <v>4</v>
      </c>
      <c r="H1563" s="1" t="s">
        <v>1288</v>
      </c>
      <c r="I1563" s="1" t="s">
        <v>1273</v>
      </c>
      <c r="J1563" s="59">
        <v>20</v>
      </c>
      <c r="K1563" s="85">
        <f t="array" ref="K1563">IFERROR(INDEX(Grille_Tarifs_Modulable!$B$2:$B$204,MATCH(Tableau1[[#This Row],[Designation]]&amp;Tableau1[[#This Row],[CL]],Grille_Tarifs_Modulable!$C$2:$C$204&amp;Grille_Tarifs_Modulable!$F$2:$F$204,0)),0)</f>
        <v>4260310553818</v>
      </c>
      <c r="L15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3" s="1">
        <v>120</v>
      </c>
      <c r="O1563" s="60">
        <f>Tableau1[[#This Row],[Prix_Unit_HT]]*Tableau1[[#This Row],[Qte_commande]]</f>
        <v>106.8</v>
      </c>
      <c r="P1563" s="60">
        <f>Tableau1[[#This Row],[Prix_Unit_TTC]]*Tableau1[[#This Row],[Qte_commande]]</f>
        <v>112.67400000000001</v>
      </c>
      <c r="Q1563" s="1">
        <v>34.29</v>
      </c>
      <c r="R15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564" spans="1:18" ht="14.65" customHeight="1" x14ac:dyDescent="0.2">
      <c r="A1564" s="2">
        <v>43627</v>
      </c>
      <c r="B1564" s="1" t="s">
        <v>240</v>
      </c>
      <c r="C1564" s="1" t="s">
        <v>229</v>
      </c>
      <c r="F1564" s="1" t="s">
        <v>1245</v>
      </c>
      <c r="G1564" s="1" t="s">
        <v>231</v>
      </c>
      <c r="H1564" s="1" t="s">
        <v>1174</v>
      </c>
      <c r="I1564" s="1" t="s">
        <v>1272</v>
      </c>
      <c r="J1564" s="59">
        <v>70</v>
      </c>
      <c r="K1564" s="85">
        <f t="array" ref="K1564">IFERROR(INDEX(Grille_Tarifs_Modulable!$B$2:$B$204,MATCH(Tableau1[[#This Row],[Designation]]&amp;Tableau1[[#This Row],[CL]],Grille_Tarifs_Modulable!$C$2:$C$204&amp;Grille_Tarifs_Modulable!$F$2:$F$204,0)),0)</f>
        <v>4067700013859</v>
      </c>
      <c r="L15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6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64" s="1">
        <v>480</v>
      </c>
      <c r="O1564" s="60">
        <f>Tableau1[[#This Row],[Prix_Unit_HT]]*Tableau1[[#This Row],[Qte_commande]]</f>
        <v>6015.6304799999989</v>
      </c>
      <c r="P1564" s="60">
        <f>Tableau1[[#This Row],[Prix_Unit_TTC]]*Tableau1[[#This Row],[Qte_commande]]</f>
        <v>7218.7565759999989</v>
      </c>
      <c r="Q1564" s="1">
        <v>480</v>
      </c>
      <c r="R15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565" spans="1:18" ht="14.65" customHeight="1" x14ac:dyDescent="0.2">
      <c r="A1565" s="2">
        <v>43629</v>
      </c>
      <c r="B1565" s="1" t="s">
        <v>202</v>
      </c>
      <c r="C1565" s="1" t="s">
        <v>94</v>
      </c>
      <c r="F1565" s="1" t="s">
        <v>1162</v>
      </c>
      <c r="G1565" s="1" t="s">
        <v>96</v>
      </c>
      <c r="H1565" s="1" t="s">
        <v>1295</v>
      </c>
      <c r="I1565" s="1" t="s">
        <v>1273</v>
      </c>
      <c r="J1565" s="59">
        <v>20</v>
      </c>
      <c r="K1565" s="85">
        <f t="array" ref="K1565">IFERROR(INDEX(Grille_Tarifs_Modulable!$B$2:$B$204,MATCH(Tableau1[[#This Row],[Designation]]&amp;Tableau1[[#This Row],[CL]],Grille_Tarifs_Modulable!$C$2:$C$204&amp;Grille_Tarifs_Modulable!$F$2:$F$204,0)),0)</f>
        <v>4260310554785</v>
      </c>
      <c r="L15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5" s="1">
        <v>480</v>
      </c>
      <c r="O1565" s="60">
        <f>Tableau1[[#This Row],[Prix_Unit_HT]]*Tableau1[[#This Row],[Qte_commande]]</f>
        <v>427.2</v>
      </c>
      <c r="P1565" s="60">
        <f>Tableau1[[#This Row],[Prix_Unit_TTC]]*Tableau1[[#This Row],[Qte_commande]]</f>
        <v>450.69600000000003</v>
      </c>
      <c r="Q1565" s="1">
        <v>137.13999999999999</v>
      </c>
      <c r="R15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566" spans="1:18" ht="14.65" customHeight="1" x14ac:dyDescent="0.2">
      <c r="A1566" s="2">
        <v>43629</v>
      </c>
      <c r="B1566" s="1" t="s">
        <v>202</v>
      </c>
      <c r="C1566" s="1" t="s">
        <v>94</v>
      </c>
      <c r="F1566" s="1" t="s">
        <v>1162</v>
      </c>
      <c r="G1566" s="1" t="s">
        <v>96</v>
      </c>
      <c r="H1566" s="1" t="s">
        <v>1295</v>
      </c>
      <c r="I1566" s="1" t="s">
        <v>1273</v>
      </c>
      <c r="J1566" s="59">
        <v>20</v>
      </c>
      <c r="K1566" s="85">
        <f t="array" ref="K1566">IFERROR(INDEX(Grille_Tarifs_Modulable!$B$2:$B$204,MATCH(Tableau1[[#This Row],[Designation]]&amp;Tableau1[[#This Row],[CL]],Grille_Tarifs_Modulable!$C$2:$C$204&amp;Grille_Tarifs_Modulable!$F$2:$F$204,0)),0)</f>
        <v>4260310554785</v>
      </c>
      <c r="L15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6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6" s="1">
        <v>48</v>
      </c>
      <c r="O1566" s="60">
        <f>Tableau1[[#This Row],[Prix_Unit_HT]]*Tableau1[[#This Row],[Qte_commande]]</f>
        <v>42.72</v>
      </c>
      <c r="P1566" s="60">
        <f>Tableau1[[#This Row],[Prix_Unit_TTC]]*Tableau1[[#This Row],[Qte_commande]]</f>
        <v>45.069600000000001</v>
      </c>
      <c r="Q1566" s="1">
        <v>13.71</v>
      </c>
      <c r="R15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567" spans="1:18" ht="14.65" customHeight="1" x14ac:dyDescent="0.2">
      <c r="A1567" s="2">
        <v>43629</v>
      </c>
      <c r="B1567" s="1" t="s">
        <v>202</v>
      </c>
      <c r="C1567" s="1" t="s">
        <v>94</v>
      </c>
      <c r="F1567" s="1" t="s">
        <v>1245</v>
      </c>
      <c r="G1567" s="1" t="s">
        <v>96</v>
      </c>
      <c r="H1567" s="1" t="s">
        <v>1221</v>
      </c>
      <c r="I1567" s="1" t="s">
        <v>1272</v>
      </c>
      <c r="J1567" s="59">
        <v>50</v>
      </c>
      <c r="K1567" s="85">
        <f t="array" ref="K1567">IFERROR(INDEX(Grille_Tarifs_Modulable!$B$2:$B$204,MATCH(Tableau1[[#This Row],[Designation]]&amp;Tableau1[[#This Row],[CL]],Grille_Tarifs_Modulable!$C$2:$C$204&amp;Grille_Tarifs_Modulable!$F$2:$F$204,0)),0)</f>
        <v>4260270192645</v>
      </c>
      <c r="L15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67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67" s="1">
        <v>6</v>
      </c>
      <c r="O1567" s="60">
        <f>Tableau1[[#This Row],[Prix_Unit_HT]]*Tableau1[[#This Row],[Qte_commande]]</f>
        <v>151.155036</v>
      </c>
      <c r="P1567" s="60">
        <f>Tableau1[[#This Row],[Prix_Unit_TTC]]*Tableau1[[#This Row],[Qte_commande]]</f>
        <v>181.38604320000002</v>
      </c>
      <c r="Q1567" s="1">
        <v>4.29</v>
      </c>
      <c r="R15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568" spans="1:18" ht="14.65" customHeight="1" x14ac:dyDescent="0.2">
      <c r="A1568" s="2">
        <v>43629</v>
      </c>
      <c r="B1568" s="1" t="s">
        <v>202</v>
      </c>
      <c r="C1568" s="1" t="s">
        <v>94</v>
      </c>
      <c r="F1568" s="1" t="s">
        <v>1245</v>
      </c>
      <c r="G1568" s="1" t="s">
        <v>96</v>
      </c>
      <c r="H1568" s="1" t="s">
        <v>1293</v>
      </c>
      <c r="I1568" s="1" t="s">
        <v>1273</v>
      </c>
      <c r="J1568" s="59">
        <v>20</v>
      </c>
      <c r="K1568" s="85">
        <f t="array" ref="K1568">IFERROR(INDEX(Grille_Tarifs_Modulable!$B$2:$B$204,MATCH(Tableau1[[#This Row],[Designation]]&amp;Tableau1[[#This Row],[CL]],Grille_Tarifs_Modulable!$C$2:$C$204&amp;Grille_Tarifs_Modulable!$F$2:$F$204,0)),0)</f>
        <v>4260310553849</v>
      </c>
      <c r="L15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6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68" s="1">
        <v>360</v>
      </c>
      <c r="O1568" s="60">
        <f>Tableau1[[#This Row],[Prix_Unit_HT]]*Tableau1[[#This Row],[Qte_commande]]</f>
        <v>291.60000000000002</v>
      </c>
      <c r="P1568" s="60">
        <f>Tableau1[[#This Row],[Prix_Unit_TTC]]*Tableau1[[#This Row],[Qte_commande]]</f>
        <v>307.63800000000003</v>
      </c>
      <c r="Q1568" s="1">
        <v>102.86</v>
      </c>
      <c r="R15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102.85714285714286</v>
      </c>
    </row>
    <row r="1569" spans="1:18" ht="14.65" customHeight="1" x14ac:dyDescent="0.2">
      <c r="A1569" s="2">
        <v>43629</v>
      </c>
      <c r="B1569" s="1" t="s">
        <v>306</v>
      </c>
      <c r="C1569" s="1" t="s">
        <v>305</v>
      </c>
      <c r="F1569" s="1" t="s">
        <v>1162</v>
      </c>
      <c r="G1569" s="1" t="s">
        <v>11</v>
      </c>
      <c r="H1569" s="1" t="s">
        <v>1297</v>
      </c>
      <c r="I1569" s="1" t="s">
        <v>1274</v>
      </c>
      <c r="J1569" s="109">
        <v>1</v>
      </c>
      <c r="K1569" s="85">
        <f t="array" ref="K1569">IFERROR(INDEX(Grille_Tarifs_Modulable!$B$2:$B$204,MATCH(Tableau1[[#This Row],[Designation]]&amp;Tableau1[[#This Row],[CL]],Grille_Tarifs_Modulable!$C$2:$C$204&amp;Grille_Tarifs_Modulable!$F$2:$F$204,0)),0)</f>
        <v>122</v>
      </c>
      <c r="L15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69" s="60">
        <f>IF(Tableau1[[#This Row],[Prix_Unit_HT]]=0,0,Tableau1[[#This Row],[Prix_Unit_HT]]+(Tableau1[[#This Row],[Prix_Unit_HT]]*VLOOKUP(Tableau1[[#This Row],[EAN]],Grille_Tarifs_Modulable!$B$10:$Q$204,16,FALSE)))</f>
        <v>358.8</v>
      </c>
      <c r="N1569" s="1">
        <v>1</v>
      </c>
      <c r="O1569" s="60">
        <f>Tableau1[[#This Row],[Prix_Unit_HT]]*Tableau1[[#This Row],[Qte_commande]]</f>
        <v>299</v>
      </c>
      <c r="P1569" s="60">
        <f>Tableau1[[#This Row],[Prix_Unit_TTC]]*Tableau1[[#This Row],[Qte_commande]]</f>
        <v>358.8</v>
      </c>
      <c r="Q1569" s="1">
        <v>1</v>
      </c>
      <c r="R15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70" spans="1:18" ht="14.65" customHeight="1" x14ac:dyDescent="0.2">
      <c r="A1570" s="2">
        <v>43633</v>
      </c>
      <c r="B1570" s="1" t="s">
        <v>211</v>
      </c>
      <c r="C1570" s="1" t="s">
        <v>94</v>
      </c>
      <c r="F1570" s="1" t="s">
        <v>1162</v>
      </c>
      <c r="G1570" s="1" t="s">
        <v>96</v>
      </c>
      <c r="H1570" s="1" t="s">
        <v>1295</v>
      </c>
      <c r="I1570" s="1" t="s">
        <v>1273</v>
      </c>
      <c r="J1570" s="59">
        <v>20</v>
      </c>
      <c r="K1570" s="85">
        <f t="array" ref="K1570">IFERROR(INDEX(Grille_Tarifs_Modulable!$B$2:$B$204,MATCH(Tableau1[[#This Row],[Designation]]&amp;Tableau1[[#This Row],[CL]],Grille_Tarifs_Modulable!$C$2:$C$204&amp;Grille_Tarifs_Modulable!$F$2:$F$204,0)),0)</f>
        <v>4260310554785</v>
      </c>
      <c r="L15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7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70" s="1">
        <v>0</v>
      </c>
      <c r="O1570" s="60">
        <f>Tableau1[[#This Row],[Prix_Unit_HT]]*Tableau1[[#This Row],[Qte_commande]]</f>
        <v>0</v>
      </c>
      <c r="P1570" s="60">
        <f>Tableau1[[#This Row],[Prix_Unit_TTC]]*Tableau1[[#This Row],[Qte_commande]]</f>
        <v>0</v>
      </c>
      <c r="Q1570" s="1">
        <v>0</v>
      </c>
      <c r="R15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71" spans="1:18" ht="14.65" customHeight="1" x14ac:dyDescent="0.2">
      <c r="A1571" s="2">
        <v>43633</v>
      </c>
      <c r="B1571" s="1" t="s">
        <v>213</v>
      </c>
      <c r="C1571" s="1" t="s">
        <v>94</v>
      </c>
      <c r="F1571" s="1" t="s">
        <v>1162</v>
      </c>
      <c r="G1571" s="1" t="s">
        <v>96</v>
      </c>
      <c r="H1571" s="1" t="s">
        <v>1295</v>
      </c>
      <c r="I1571" s="1" t="s">
        <v>1273</v>
      </c>
      <c r="J1571" s="59">
        <v>50</v>
      </c>
      <c r="K1571" s="85">
        <f t="array" ref="K1571">IFERROR(INDEX(Grille_Tarifs_Modulable!$B$2:$B$204,MATCH(Tableau1[[#This Row],[Designation]]&amp;Tableau1[[#This Row],[CL]],Grille_Tarifs_Modulable!$C$2:$C$204&amp;Grille_Tarifs_Modulable!$F$2:$F$204,0)),0)</f>
        <v>4260310553382</v>
      </c>
      <c r="L15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1" s="60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1" s="1">
        <v>0</v>
      </c>
      <c r="O1571" s="60">
        <f>Tableau1[[#This Row],[Prix_Unit_HT]]*Tableau1[[#This Row],[Qte_commande]]</f>
        <v>0</v>
      </c>
      <c r="P1571" s="60">
        <f>Tableau1[[#This Row],[Prix_Unit_TTC]]*Tableau1[[#This Row],[Qte_commande]]</f>
        <v>0</v>
      </c>
      <c r="Q1571" s="1">
        <v>0</v>
      </c>
      <c r="R15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72" spans="1:18" ht="14.65" customHeight="1" x14ac:dyDescent="0.2">
      <c r="A1572" s="2">
        <v>43634</v>
      </c>
      <c r="B1572" s="1" t="s">
        <v>68</v>
      </c>
      <c r="C1572" s="1" t="s">
        <v>67</v>
      </c>
      <c r="F1572" s="1" t="s">
        <v>1162</v>
      </c>
      <c r="G1572" s="1" t="s">
        <v>20</v>
      </c>
      <c r="H1572" s="7" t="s">
        <v>1287</v>
      </c>
      <c r="I1572" s="7" t="s">
        <v>1272</v>
      </c>
      <c r="J1572" s="59">
        <v>70</v>
      </c>
      <c r="K1572" s="85">
        <f t="array" ref="K1572">IFERROR(INDEX(Grille_Tarifs_Modulable!$B$2:$B$204,MATCH(Tableau1[[#This Row],[Designation]]&amp;Tableau1[[#This Row],[CL]],Grille_Tarifs_Modulable!$C$2:$C$204&amp;Grille_Tarifs_Modulable!$F$2:$F$204,0)),0)</f>
        <v>3257150107012</v>
      </c>
      <c r="L15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7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72" s="1">
        <v>12</v>
      </c>
      <c r="O1572" s="60">
        <f>Tableau1[[#This Row],[Prix_Unit_HT]]*Tableau1[[#This Row],[Qte_commande]]</f>
        <v>388.903728</v>
      </c>
      <c r="P1572" s="60">
        <f>Tableau1[[#This Row],[Prix_Unit_TTC]]*Tableau1[[#This Row],[Qte_commande]]</f>
        <v>466.68447360000005</v>
      </c>
      <c r="Q1572" s="1">
        <v>12</v>
      </c>
      <c r="R15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73" spans="1:18" ht="14.65" customHeight="1" x14ac:dyDescent="0.2">
      <c r="A1573" s="2">
        <v>43634</v>
      </c>
      <c r="B1573" s="1" t="s">
        <v>68</v>
      </c>
      <c r="C1573" s="1" t="s">
        <v>67</v>
      </c>
      <c r="F1573" s="1" t="s">
        <v>1162</v>
      </c>
      <c r="G1573" s="1" t="s">
        <v>20</v>
      </c>
      <c r="H1573" s="1" t="s">
        <v>1211</v>
      </c>
      <c r="I1573" s="1" t="s">
        <v>1272</v>
      </c>
      <c r="J1573" s="59">
        <v>70</v>
      </c>
      <c r="K1573" s="85">
        <f t="array" ref="K1573">IFERROR(INDEX(Grille_Tarifs_Modulable!$B$2:$B$204,MATCH(Tableau1[[#This Row],[Designation]]&amp;Tableau1[[#This Row],[CL]],Grille_Tarifs_Modulable!$C$2:$C$204&amp;Grille_Tarifs_Modulable!$F$2:$F$204,0)),0)</f>
        <v>8017450002104</v>
      </c>
      <c r="L15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73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73" s="1">
        <v>18</v>
      </c>
      <c r="O1573" s="60">
        <f>Tableau1[[#This Row],[Prix_Unit_HT]]*Tableau1[[#This Row],[Qte_commande]]</f>
        <v>256.796694</v>
      </c>
      <c r="P1573" s="60">
        <f>Tableau1[[#This Row],[Prix_Unit_TTC]]*Tableau1[[#This Row],[Qte_commande]]</f>
        <v>308.15603280000005</v>
      </c>
      <c r="Q1573" s="1">
        <v>18</v>
      </c>
      <c r="R15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574" spans="1:18" ht="14.65" customHeight="1" x14ac:dyDescent="0.2">
      <c r="A1574" s="2">
        <v>43634</v>
      </c>
      <c r="B1574" s="1" t="s">
        <v>68</v>
      </c>
      <c r="C1574" s="1" t="s">
        <v>67</v>
      </c>
      <c r="F1574" s="1" t="s">
        <v>1162</v>
      </c>
      <c r="G1574" s="1" t="s">
        <v>20</v>
      </c>
      <c r="H1574" s="1" t="s">
        <v>1284</v>
      </c>
      <c r="I1574" s="1" t="s">
        <v>1272</v>
      </c>
      <c r="J1574" s="59">
        <v>70</v>
      </c>
      <c r="K1574" s="85">
        <f t="array" ref="K1574">IFERROR(INDEX(Grille_Tarifs_Modulable!$B$2:$B$204,MATCH(Tableau1[[#This Row],[Designation]]&amp;Tableau1[[#This Row],[CL]],Grille_Tarifs_Modulable!$C$2:$C$204&amp;Grille_Tarifs_Modulable!$F$2:$F$204,0)),0)</f>
        <v>3257150673029</v>
      </c>
      <c r="L15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74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574" s="1">
        <v>12</v>
      </c>
      <c r="O1574" s="60">
        <f>Tableau1[[#This Row],[Prix_Unit_HT]]*Tableau1[[#This Row],[Qte_commande]]</f>
        <v>279.23410079999996</v>
      </c>
      <c r="P1574" s="60">
        <f>Tableau1[[#This Row],[Prix_Unit_TTC]]*Tableau1[[#This Row],[Qte_commande]]</f>
        <v>335.08092096000001</v>
      </c>
      <c r="Q1574" s="1">
        <v>12</v>
      </c>
      <c r="R15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75" spans="1:18" ht="14.65" customHeight="1" x14ac:dyDescent="0.2">
      <c r="A1575" s="2">
        <v>43634</v>
      </c>
      <c r="B1575" s="1" t="s">
        <v>68</v>
      </c>
      <c r="C1575" s="1" t="s">
        <v>67</v>
      </c>
      <c r="F1575" s="1" t="s">
        <v>1162</v>
      </c>
      <c r="G1575" s="1" t="s">
        <v>20</v>
      </c>
      <c r="H1575" s="7" t="s">
        <v>1192</v>
      </c>
      <c r="I1575" s="1" t="s">
        <v>1272</v>
      </c>
      <c r="J1575" s="59">
        <v>70</v>
      </c>
      <c r="K1575" s="85">
        <f t="array" ref="K1575">IFERROR(INDEX(Grille_Tarifs_Modulable!$B$2:$B$204,MATCH(Tableau1[[#This Row],[Designation]]&amp;Tableau1[[#This Row],[CL]],Grille_Tarifs_Modulable!$C$2:$C$204&amp;Grille_Tarifs_Modulable!$F$2:$F$204,0)),0)</f>
        <v>3257150100167</v>
      </c>
      <c r="L15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575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575" s="1">
        <v>12</v>
      </c>
      <c r="O1575" s="60">
        <f>Tableau1[[#This Row],[Prix_Unit_HT]]*Tableau1[[#This Row],[Qte_commande]]</f>
        <v>359.38372800000002</v>
      </c>
      <c r="P1575" s="60">
        <f>Tableau1[[#This Row],[Prix_Unit_TTC]]*Tableau1[[#This Row],[Qte_commande]]</f>
        <v>431.26047360000007</v>
      </c>
      <c r="Q1575" s="1">
        <v>12</v>
      </c>
      <c r="R15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76" spans="1:18" ht="14.65" customHeight="1" x14ac:dyDescent="0.2">
      <c r="A1576" s="2">
        <v>43634</v>
      </c>
      <c r="B1576" s="1" t="s">
        <v>68</v>
      </c>
      <c r="C1576" s="1" t="s">
        <v>67</v>
      </c>
      <c r="F1576" s="1" t="s">
        <v>1162</v>
      </c>
      <c r="G1576" s="1" t="s">
        <v>20</v>
      </c>
      <c r="H1576" s="7" t="s">
        <v>1197</v>
      </c>
      <c r="I1576" s="1" t="s">
        <v>1272</v>
      </c>
      <c r="J1576" s="59">
        <v>70</v>
      </c>
      <c r="K1576" s="85">
        <f t="array" ref="K1576">IFERROR(INDEX(Grille_Tarifs_Modulable!$B$2:$B$204,MATCH(Tableau1[[#This Row],[Designation]]&amp;Tableau1[[#This Row],[CL]],Grille_Tarifs_Modulable!$C$2:$C$204&amp;Grille_Tarifs_Modulable!$F$2:$F$204,0)),0)</f>
        <v>3257150100792</v>
      </c>
      <c r="L15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576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576" s="1">
        <v>3</v>
      </c>
      <c r="O1576" s="60">
        <f>Tableau1[[#This Row],[Prix_Unit_HT]]*Tableau1[[#This Row],[Qte_commande]]</f>
        <v>235.82593199999999</v>
      </c>
      <c r="P1576" s="60">
        <f>Tableau1[[#This Row],[Prix_Unit_TTC]]*Tableau1[[#This Row],[Qte_commande]]</f>
        <v>282.9911184</v>
      </c>
      <c r="Q1576" s="1">
        <v>3</v>
      </c>
      <c r="R15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577" spans="1:18" ht="14.65" customHeight="1" x14ac:dyDescent="0.2">
      <c r="A1577" s="2">
        <v>43634</v>
      </c>
      <c r="B1577" s="1" t="s">
        <v>68</v>
      </c>
      <c r="C1577" s="1" t="s">
        <v>67</v>
      </c>
      <c r="F1577" s="1" t="s">
        <v>1162</v>
      </c>
      <c r="G1577" s="1" t="s">
        <v>20</v>
      </c>
      <c r="H1577" s="1" t="s">
        <v>1221</v>
      </c>
      <c r="I1577" s="1" t="s">
        <v>1272</v>
      </c>
      <c r="J1577" s="59">
        <v>50</v>
      </c>
      <c r="K1577" s="85">
        <f t="array" ref="K1577">IFERROR(INDEX(Grille_Tarifs_Modulable!$B$2:$B$204,MATCH(Tableau1[[#This Row],[Designation]]&amp;Tableau1[[#This Row],[CL]],Grille_Tarifs_Modulable!$C$2:$C$204&amp;Grille_Tarifs_Modulable!$F$2:$F$204,0)),0)</f>
        <v>4260270192645</v>
      </c>
      <c r="L15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577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577" s="1">
        <v>12</v>
      </c>
      <c r="O1577" s="60">
        <f>Tableau1[[#This Row],[Prix_Unit_HT]]*Tableau1[[#This Row],[Qte_commande]]</f>
        <v>336.63007200000004</v>
      </c>
      <c r="P1577" s="60">
        <f>Tableau1[[#This Row],[Prix_Unit_TTC]]*Tableau1[[#This Row],[Qte_commande]]</f>
        <v>403.9560864</v>
      </c>
      <c r="Q1577" s="1">
        <v>8.57</v>
      </c>
      <c r="R15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578" spans="1:18" ht="14.65" customHeight="1" x14ac:dyDescent="0.2">
      <c r="A1578" s="2">
        <v>43634</v>
      </c>
      <c r="B1578" s="1" t="s">
        <v>68</v>
      </c>
      <c r="C1578" s="1" t="s">
        <v>67</v>
      </c>
      <c r="F1578" s="1" t="s">
        <v>1162</v>
      </c>
      <c r="G1578" s="1" t="s">
        <v>20</v>
      </c>
      <c r="H1578" s="1" t="s">
        <v>1215</v>
      </c>
      <c r="I1578" s="1" t="s">
        <v>1272</v>
      </c>
      <c r="J1578" s="59">
        <v>70</v>
      </c>
      <c r="K1578" s="85">
        <f t="array" ref="K1578">IFERROR(INDEX(Grille_Tarifs_Modulable!$B$2:$B$204,MATCH(Tableau1[[#This Row],[Designation]]&amp;Tableau1[[#This Row],[CL]],Grille_Tarifs_Modulable!$C$2:$C$204&amp;Grille_Tarifs_Modulable!$F$2:$F$204,0)),0)</f>
        <v>8500000917008</v>
      </c>
      <c r="L15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578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578" s="1">
        <v>24</v>
      </c>
      <c r="O1578" s="60">
        <f>Tableau1[[#This Row],[Prix_Unit_HT]]*Tableau1[[#This Row],[Qte_commande]]</f>
        <v>276.67708320000003</v>
      </c>
      <c r="P1578" s="60">
        <f>Tableau1[[#This Row],[Prix_Unit_TTC]]*Tableau1[[#This Row],[Qte_commande]]</f>
        <v>332.01249984000003</v>
      </c>
      <c r="Q1578" s="1">
        <v>24</v>
      </c>
      <c r="R15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579" spans="1:18" ht="14.65" customHeight="1" x14ac:dyDescent="0.2">
      <c r="A1579" s="2">
        <v>43634</v>
      </c>
      <c r="B1579" s="1" t="s">
        <v>317</v>
      </c>
      <c r="C1579" s="1" t="s">
        <v>316</v>
      </c>
      <c r="F1579" s="1" t="s">
        <v>1162</v>
      </c>
      <c r="G1579" s="1" t="s">
        <v>318</v>
      </c>
      <c r="H1579" s="1" t="s">
        <v>1297</v>
      </c>
      <c r="I1579" s="1" t="s">
        <v>1274</v>
      </c>
      <c r="J1579" s="109">
        <v>1</v>
      </c>
      <c r="K1579" s="85">
        <f t="array" ref="K1579">IFERROR(INDEX(Grille_Tarifs_Modulable!$B$2:$B$204,MATCH(Tableau1[[#This Row],[Designation]]&amp;Tableau1[[#This Row],[CL]],Grille_Tarifs_Modulable!$C$2:$C$204&amp;Grille_Tarifs_Modulable!$F$2:$F$204,0)),0)</f>
        <v>122</v>
      </c>
      <c r="L15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79" s="60">
        <f>IF(Tableau1[[#This Row],[Prix_Unit_HT]]=0,0,Tableau1[[#This Row],[Prix_Unit_HT]]+(Tableau1[[#This Row],[Prix_Unit_HT]]*VLOOKUP(Tableau1[[#This Row],[EAN]],Grille_Tarifs_Modulable!$B$10:$Q$204,16,FALSE)))</f>
        <v>358.8</v>
      </c>
      <c r="N1579" s="1">
        <v>6</v>
      </c>
      <c r="O1579" s="60">
        <f>Tableau1[[#This Row],[Prix_Unit_HT]]*Tableau1[[#This Row],[Qte_commande]]</f>
        <v>1794</v>
      </c>
      <c r="P1579" s="60">
        <f>Tableau1[[#This Row],[Prix_Unit_TTC]]*Tableau1[[#This Row],[Qte_commande]]</f>
        <v>2152.8000000000002</v>
      </c>
      <c r="Q1579" s="1">
        <v>6</v>
      </c>
      <c r="R15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80" spans="1:18" ht="14.65" customHeight="1" x14ac:dyDescent="0.2">
      <c r="A1580" s="2">
        <v>43634</v>
      </c>
      <c r="B1580" s="1" t="s">
        <v>322</v>
      </c>
      <c r="C1580" s="1" t="s">
        <v>15</v>
      </c>
      <c r="F1580" s="1" t="s">
        <v>1162</v>
      </c>
      <c r="G1580" s="1" t="s">
        <v>4</v>
      </c>
      <c r="H1580" s="1" t="s">
        <v>1297</v>
      </c>
      <c r="I1580" s="1" t="s">
        <v>1274</v>
      </c>
      <c r="J1580" s="109">
        <v>1</v>
      </c>
      <c r="K1580" s="85">
        <f t="array" ref="K1580">IFERROR(INDEX(Grille_Tarifs_Modulable!$B$2:$B$204,MATCH(Tableau1[[#This Row],[Designation]]&amp;Tableau1[[#This Row],[CL]],Grille_Tarifs_Modulable!$C$2:$C$204&amp;Grille_Tarifs_Modulable!$F$2:$F$204,0)),0)</f>
        <v>122</v>
      </c>
      <c r="L15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0" s="60">
        <f>IF(Tableau1[[#This Row],[Prix_Unit_HT]]=0,0,Tableau1[[#This Row],[Prix_Unit_HT]]+(Tableau1[[#This Row],[Prix_Unit_HT]]*VLOOKUP(Tableau1[[#This Row],[EAN]],Grille_Tarifs_Modulable!$B$10:$Q$204,16,FALSE)))</f>
        <v>358.8</v>
      </c>
      <c r="N1580" s="1">
        <v>3</v>
      </c>
      <c r="O1580" s="60">
        <f>Tableau1[[#This Row],[Prix_Unit_HT]]*Tableau1[[#This Row],[Qte_commande]]</f>
        <v>897</v>
      </c>
      <c r="P1580" s="60">
        <f>Tableau1[[#This Row],[Prix_Unit_TTC]]*Tableau1[[#This Row],[Qte_commande]]</f>
        <v>1076.4000000000001</v>
      </c>
      <c r="Q1580" s="1">
        <v>3</v>
      </c>
      <c r="R15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</v>
      </c>
    </row>
    <row r="1581" spans="1:18" ht="14.65" customHeight="1" x14ac:dyDescent="0.2">
      <c r="A1581" s="2">
        <v>43634</v>
      </c>
      <c r="B1581" s="1" t="s">
        <v>314</v>
      </c>
      <c r="C1581" s="1" t="s">
        <v>313</v>
      </c>
      <c r="F1581" s="1" t="s">
        <v>1162</v>
      </c>
      <c r="G1581" s="1" t="s">
        <v>315</v>
      </c>
      <c r="H1581" s="1" t="s">
        <v>1297</v>
      </c>
      <c r="I1581" s="1" t="s">
        <v>1274</v>
      </c>
      <c r="J1581" s="109">
        <v>1</v>
      </c>
      <c r="K1581" s="85">
        <f t="array" ref="K1581">IFERROR(INDEX(Grille_Tarifs_Modulable!$B$2:$B$204,MATCH(Tableau1[[#This Row],[Designation]]&amp;Tableau1[[#This Row],[CL]],Grille_Tarifs_Modulable!$C$2:$C$204&amp;Grille_Tarifs_Modulable!$F$2:$F$204,0)),0)</f>
        <v>122</v>
      </c>
      <c r="L15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1" s="60">
        <f>IF(Tableau1[[#This Row],[Prix_Unit_HT]]=0,0,Tableau1[[#This Row],[Prix_Unit_HT]]+(Tableau1[[#This Row],[Prix_Unit_HT]]*VLOOKUP(Tableau1[[#This Row],[EAN]],Grille_Tarifs_Modulable!$B$10:$Q$204,16,FALSE)))</f>
        <v>358.8</v>
      </c>
      <c r="N1581" s="1">
        <v>2</v>
      </c>
      <c r="O1581" s="60">
        <f>Tableau1[[#This Row],[Prix_Unit_HT]]*Tableau1[[#This Row],[Qte_commande]]</f>
        <v>598</v>
      </c>
      <c r="P1581" s="60">
        <f>Tableau1[[#This Row],[Prix_Unit_TTC]]*Tableau1[[#This Row],[Qte_commande]]</f>
        <v>717.6</v>
      </c>
      <c r="Q1581" s="1">
        <v>2</v>
      </c>
      <c r="R15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582" spans="1:18" ht="14.65" customHeight="1" x14ac:dyDescent="0.2">
      <c r="A1582" s="2">
        <v>43634</v>
      </c>
      <c r="B1582" s="1" t="s">
        <v>320</v>
      </c>
      <c r="C1582" s="1" t="s">
        <v>319</v>
      </c>
      <c r="F1582" s="1" t="s">
        <v>1162</v>
      </c>
      <c r="G1582" s="1" t="s">
        <v>321</v>
      </c>
      <c r="H1582" s="1" t="s">
        <v>1297</v>
      </c>
      <c r="I1582" s="1" t="s">
        <v>1274</v>
      </c>
      <c r="J1582" s="109">
        <v>1</v>
      </c>
      <c r="K1582" s="85">
        <f t="array" ref="K1582">IFERROR(INDEX(Grille_Tarifs_Modulable!$B$2:$B$204,MATCH(Tableau1[[#This Row],[Designation]]&amp;Tableau1[[#This Row],[CL]],Grille_Tarifs_Modulable!$C$2:$C$204&amp;Grille_Tarifs_Modulable!$F$2:$F$204,0)),0)</f>
        <v>122</v>
      </c>
      <c r="L15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2" s="60">
        <f>IF(Tableau1[[#This Row],[Prix_Unit_HT]]=0,0,Tableau1[[#This Row],[Prix_Unit_HT]]+(Tableau1[[#This Row],[Prix_Unit_HT]]*VLOOKUP(Tableau1[[#This Row],[EAN]],Grille_Tarifs_Modulable!$B$10:$Q$204,16,FALSE)))</f>
        <v>358.8</v>
      </c>
      <c r="N1582" s="1">
        <v>6</v>
      </c>
      <c r="O1582" s="60">
        <f>Tableau1[[#This Row],[Prix_Unit_HT]]*Tableau1[[#This Row],[Qte_commande]]</f>
        <v>1794</v>
      </c>
      <c r="P1582" s="60">
        <f>Tableau1[[#This Row],[Prix_Unit_TTC]]*Tableau1[[#This Row],[Qte_commande]]</f>
        <v>2152.8000000000002</v>
      </c>
      <c r="Q1582" s="1">
        <v>6</v>
      </c>
      <c r="R15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</v>
      </c>
    </row>
    <row r="1583" spans="1:18" ht="14.65" customHeight="1" x14ac:dyDescent="0.2">
      <c r="A1583" s="2">
        <v>43634</v>
      </c>
      <c r="B1583" s="1" t="s">
        <v>323</v>
      </c>
      <c r="C1583" s="1" t="s">
        <v>107</v>
      </c>
      <c r="F1583" s="1" t="s">
        <v>1162</v>
      </c>
      <c r="G1583" s="1" t="s">
        <v>4</v>
      </c>
      <c r="H1583" s="1" t="s">
        <v>1297</v>
      </c>
      <c r="I1583" s="1" t="s">
        <v>1274</v>
      </c>
      <c r="J1583" s="109">
        <v>1</v>
      </c>
      <c r="K1583" s="85">
        <f t="array" ref="K1583">IFERROR(INDEX(Grille_Tarifs_Modulable!$B$2:$B$204,MATCH(Tableau1[[#This Row],[Designation]]&amp;Tableau1[[#This Row],[CL]],Grille_Tarifs_Modulable!$C$2:$C$204&amp;Grille_Tarifs_Modulable!$F$2:$F$204,0)),0)</f>
        <v>122</v>
      </c>
      <c r="L15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3" s="60">
        <f>IF(Tableau1[[#This Row],[Prix_Unit_HT]]=0,0,Tableau1[[#This Row],[Prix_Unit_HT]]+(Tableau1[[#This Row],[Prix_Unit_HT]]*VLOOKUP(Tableau1[[#This Row],[EAN]],Grille_Tarifs_Modulable!$B$10:$Q$204,16,FALSE)))</f>
        <v>358.8</v>
      </c>
      <c r="N1583" s="1">
        <v>1</v>
      </c>
      <c r="O1583" s="60">
        <f>Tableau1[[#This Row],[Prix_Unit_HT]]*Tableau1[[#This Row],[Qte_commande]]</f>
        <v>299</v>
      </c>
      <c r="P1583" s="60">
        <f>Tableau1[[#This Row],[Prix_Unit_TTC]]*Tableau1[[#This Row],[Qte_commande]]</f>
        <v>358.8</v>
      </c>
      <c r="Q1583" s="1">
        <v>1</v>
      </c>
      <c r="R15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84" spans="1:18" ht="14.65" customHeight="1" x14ac:dyDescent="0.2">
      <c r="A1584" s="2">
        <v>43634</v>
      </c>
      <c r="B1584" s="1" t="s">
        <v>311</v>
      </c>
      <c r="C1584" s="1" t="s">
        <v>310</v>
      </c>
      <c r="F1584" s="1" t="s">
        <v>1162</v>
      </c>
      <c r="G1584" s="1" t="s">
        <v>312</v>
      </c>
      <c r="H1584" s="1" t="s">
        <v>1297</v>
      </c>
      <c r="I1584" s="1" t="s">
        <v>1274</v>
      </c>
      <c r="J1584" s="109">
        <v>1</v>
      </c>
      <c r="K1584" s="85">
        <f t="array" ref="K1584">IFERROR(INDEX(Grille_Tarifs_Modulable!$B$2:$B$204,MATCH(Tableau1[[#This Row],[Designation]]&amp;Tableau1[[#This Row],[CL]],Grille_Tarifs_Modulable!$C$2:$C$204&amp;Grille_Tarifs_Modulable!$F$2:$F$204,0)),0)</f>
        <v>122</v>
      </c>
      <c r="L15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4" s="60">
        <f>IF(Tableau1[[#This Row],[Prix_Unit_HT]]=0,0,Tableau1[[#This Row],[Prix_Unit_HT]]+(Tableau1[[#This Row],[Prix_Unit_HT]]*VLOOKUP(Tableau1[[#This Row],[EAN]],Grille_Tarifs_Modulable!$B$10:$Q$204,16,FALSE)))</f>
        <v>358.8</v>
      </c>
      <c r="N1584" s="1">
        <v>1</v>
      </c>
      <c r="O1584" s="60">
        <f>Tableau1[[#This Row],[Prix_Unit_HT]]*Tableau1[[#This Row],[Qte_commande]]</f>
        <v>299</v>
      </c>
      <c r="P1584" s="60">
        <f>Tableau1[[#This Row],[Prix_Unit_TTC]]*Tableau1[[#This Row],[Qte_commande]]</f>
        <v>358.8</v>
      </c>
      <c r="Q1584" s="1">
        <v>1</v>
      </c>
      <c r="R15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85" spans="1:18" ht="14.65" customHeight="1" x14ac:dyDescent="0.2">
      <c r="A1585" s="2">
        <v>43634</v>
      </c>
      <c r="B1585" s="1" t="s">
        <v>308</v>
      </c>
      <c r="C1585" s="1" t="s">
        <v>307</v>
      </c>
      <c r="F1585" s="1" t="s">
        <v>1162</v>
      </c>
      <c r="G1585" s="1" t="s">
        <v>309</v>
      </c>
      <c r="H1585" s="1" t="s">
        <v>1297</v>
      </c>
      <c r="I1585" s="1" t="s">
        <v>1274</v>
      </c>
      <c r="J1585" s="109">
        <v>1</v>
      </c>
      <c r="K1585" s="85">
        <f t="array" ref="K1585">IFERROR(INDEX(Grille_Tarifs_Modulable!$B$2:$B$204,MATCH(Tableau1[[#This Row],[Designation]]&amp;Tableau1[[#This Row],[CL]],Grille_Tarifs_Modulable!$C$2:$C$204&amp;Grille_Tarifs_Modulable!$F$2:$F$204,0)),0)</f>
        <v>122</v>
      </c>
      <c r="L15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5" s="60">
        <f>IF(Tableau1[[#This Row],[Prix_Unit_HT]]=0,0,Tableau1[[#This Row],[Prix_Unit_HT]]+(Tableau1[[#This Row],[Prix_Unit_HT]]*VLOOKUP(Tableau1[[#This Row],[EAN]],Grille_Tarifs_Modulable!$B$10:$Q$204,16,FALSE)))</f>
        <v>358.8</v>
      </c>
      <c r="N1585" s="1">
        <v>1</v>
      </c>
      <c r="O1585" s="60">
        <f>Tableau1[[#This Row],[Prix_Unit_HT]]*Tableau1[[#This Row],[Qte_commande]]</f>
        <v>299</v>
      </c>
      <c r="P1585" s="60">
        <f>Tableau1[[#This Row],[Prix_Unit_TTC]]*Tableau1[[#This Row],[Qte_commande]]</f>
        <v>358.8</v>
      </c>
      <c r="Q1585" s="1">
        <v>1</v>
      </c>
      <c r="R15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586" spans="1:18" ht="14.65" customHeight="1" x14ac:dyDescent="0.2">
      <c r="A1586" s="2">
        <v>43640</v>
      </c>
      <c r="B1586" s="1" t="s">
        <v>241</v>
      </c>
      <c r="C1586" s="1" t="s">
        <v>225</v>
      </c>
      <c r="F1586" s="1" t="s">
        <v>1245</v>
      </c>
      <c r="G1586" s="1" t="s">
        <v>227</v>
      </c>
      <c r="H1586" s="1" t="s">
        <v>1174</v>
      </c>
      <c r="I1586" s="1" t="s">
        <v>1272</v>
      </c>
      <c r="J1586" s="59">
        <v>70</v>
      </c>
      <c r="K1586" s="85">
        <f t="array" ref="K1586">IFERROR(INDEX(Grille_Tarifs_Modulable!$B$2:$B$204,MATCH(Tableau1[[#This Row],[Designation]]&amp;Tableau1[[#This Row],[CL]],Grille_Tarifs_Modulable!$C$2:$C$204&amp;Grille_Tarifs_Modulable!$F$2:$F$204,0)),0)</f>
        <v>4067700013859</v>
      </c>
      <c r="L15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6" s="1">
        <v>150</v>
      </c>
      <c r="O1586" s="60">
        <f>Tableau1[[#This Row],[Prix_Unit_HT]]*Tableau1[[#This Row],[Qte_commande]]</f>
        <v>1879.8845249999997</v>
      </c>
      <c r="P1586" s="60">
        <f>Tableau1[[#This Row],[Prix_Unit_TTC]]*Tableau1[[#This Row],[Qte_commande]]</f>
        <v>2255.8614299999999</v>
      </c>
      <c r="Q1586" s="1">
        <v>150</v>
      </c>
      <c r="R15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587" spans="1:18" ht="14.65" customHeight="1" x14ac:dyDescent="0.2">
      <c r="A1587" s="2">
        <v>43640</v>
      </c>
      <c r="B1587" s="1" t="s">
        <v>241</v>
      </c>
      <c r="C1587" s="1" t="s">
        <v>225</v>
      </c>
      <c r="F1587" s="1" t="s">
        <v>1245</v>
      </c>
      <c r="G1587" s="1" t="s">
        <v>227</v>
      </c>
      <c r="H1587" s="1" t="s">
        <v>1174</v>
      </c>
      <c r="I1587" s="1" t="s">
        <v>1272</v>
      </c>
      <c r="J1587" s="59">
        <v>70</v>
      </c>
      <c r="K1587" s="85">
        <f t="array" ref="K1587">IFERROR(INDEX(Grille_Tarifs_Modulable!$B$2:$B$204,MATCH(Tableau1[[#This Row],[Designation]]&amp;Tableau1[[#This Row],[CL]],Grille_Tarifs_Modulable!$C$2:$C$204&amp;Grille_Tarifs_Modulable!$F$2:$F$204,0)),0)</f>
        <v>4067700013859</v>
      </c>
      <c r="L15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7" s="1">
        <v>90</v>
      </c>
      <c r="O1587" s="60">
        <f>Tableau1[[#This Row],[Prix_Unit_HT]]*Tableau1[[#This Row],[Qte_commande]]</f>
        <v>1127.930715</v>
      </c>
      <c r="P1587" s="60">
        <f>Tableau1[[#This Row],[Prix_Unit_TTC]]*Tableau1[[#This Row],[Qte_commande]]</f>
        <v>1353.516858</v>
      </c>
      <c r="Q1587" s="1">
        <v>90</v>
      </c>
      <c r="R15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588" spans="1:18" ht="14.65" customHeight="1" x14ac:dyDescent="0.2">
      <c r="A1588" s="2">
        <v>43641</v>
      </c>
      <c r="B1588" s="1" t="s">
        <v>19</v>
      </c>
      <c r="C1588" s="1" t="s">
        <v>18</v>
      </c>
      <c r="F1588" s="1" t="s">
        <v>1245</v>
      </c>
      <c r="G1588" s="1" t="s">
        <v>20</v>
      </c>
      <c r="H1588" s="1" t="s">
        <v>1174</v>
      </c>
      <c r="I1588" s="1" t="s">
        <v>1272</v>
      </c>
      <c r="J1588" s="59">
        <v>100</v>
      </c>
      <c r="K1588" s="85">
        <f t="array" ref="K1588">IFERROR(INDEX(Grille_Tarifs_Modulable!$B$2:$B$204,MATCH(Tableau1[[#This Row],[Designation]]&amp;Tableau1[[#This Row],[CL]],Grille_Tarifs_Modulable!$C$2:$C$204&amp;Grille_Tarifs_Modulable!$F$2:$F$204,0)),0)</f>
        <v>4067700013842</v>
      </c>
      <c r="L15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8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88" s="1">
        <v>90</v>
      </c>
      <c r="O1588" s="60">
        <f>Tableau1[[#This Row],[Prix_Unit_HT]]*Tableau1[[#This Row],[Qte_commande]]</f>
        <v>1539.0724499999999</v>
      </c>
      <c r="P1588" s="60">
        <f>Tableau1[[#This Row],[Prix_Unit_TTC]]*Tableau1[[#This Row],[Qte_commande]]</f>
        <v>1846.8869399999999</v>
      </c>
      <c r="Q1588" s="1">
        <v>128.57</v>
      </c>
      <c r="R15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1589" spans="1:18" ht="14.65" customHeight="1" x14ac:dyDescent="0.2">
      <c r="A1589" s="2">
        <v>43641</v>
      </c>
      <c r="B1589" s="1" t="s">
        <v>19</v>
      </c>
      <c r="C1589" s="1" t="s">
        <v>18</v>
      </c>
      <c r="F1589" s="1" t="s">
        <v>1245</v>
      </c>
      <c r="G1589" s="1" t="s">
        <v>20</v>
      </c>
      <c r="H1589" s="1" t="s">
        <v>1284</v>
      </c>
      <c r="I1589" s="1" t="s">
        <v>1272</v>
      </c>
      <c r="J1589" s="59">
        <v>70</v>
      </c>
      <c r="K1589" s="85">
        <f t="array" ref="K1589">IFERROR(INDEX(Grille_Tarifs_Modulable!$B$2:$B$204,MATCH(Tableau1[[#This Row],[Designation]]&amp;Tableau1[[#This Row],[CL]],Grille_Tarifs_Modulable!$C$2:$C$204&amp;Grille_Tarifs_Modulable!$F$2:$F$204,0)),0)</f>
        <v>3257150673029</v>
      </c>
      <c r="L15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89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89" s="1">
        <v>6</v>
      </c>
      <c r="O1589" s="60">
        <f>Tableau1[[#This Row],[Prix_Unit_HT]]*Tableau1[[#This Row],[Qte_commande]]</f>
        <v>106.6170504</v>
      </c>
      <c r="P1589" s="60">
        <f>Tableau1[[#This Row],[Prix_Unit_TTC]]*Tableau1[[#This Row],[Qte_commande]]</f>
        <v>127.94046047999998</v>
      </c>
      <c r="Q1589" s="1">
        <v>6</v>
      </c>
      <c r="R15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90" spans="1:18" ht="14.65" customHeight="1" x14ac:dyDescent="0.2">
      <c r="A1590" s="2">
        <v>43641</v>
      </c>
      <c r="B1590" s="1" t="s">
        <v>19</v>
      </c>
      <c r="C1590" s="1" t="s">
        <v>18</v>
      </c>
      <c r="F1590" s="1" t="s">
        <v>1245</v>
      </c>
      <c r="G1590" s="1" t="s">
        <v>20</v>
      </c>
      <c r="H1590" s="7" t="s">
        <v>1188</v>
      </c>
      <c r="I1590" s="1" t="s">
        <v>1272</v>
      </c>
      <c r="J1590" s="59">
        <v>70</v>
      </c>
      <c r="K1590" s="85">
        <f t="array" ref="K1590">IFERROR(INDEX(Grille_Tarifs_Modulable!$B$2:$B$204,MATCH(Tableau1[[#This Row],[Designation]]&amp;Tableau1[[#This Row],[CL]],Grille_Tarifs_Modulable!$C$2:$C$204&amp;Grille_Tarifs_Modulable!$F$2:$F$204,0)),0)</f>
        <v>3257150100228</v>
      </c>
      <c r="L15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9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90" s="1">
        <v>12</v>
      </c>
      <c r="O1590" s="60">
        <f>Tableau1[[#This Row],[Prix_Unit_HT]]*Tableau1[[#This Row],[Qte_commande]]</f>
        <v>239.98372799999999</v>
      </c>
      <c r="P1590" s="60">
        <f>Tableau1[[#This Row],[Prix_Unit_TTC]]*Tableau1[[#This Row],[Qte_commande]]</f>
        <v>287.98047359999998</v>
      </c>
      <c r="Q1590" s="1">
        <v>12</v>
      </c>
      <c r="R15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591" spans="1:18" ht="14.65" customHeight="1" x14ac:dyDescent="0.2">
      <c r="A1591" s="2">
        <v>43641</v>
      </c>
      <c r="B1591" s="1" t="s">
        <v>19</v>
      </c>
      <c r="C1591" s="1" t="s">
        <v>18</v>
      </c>
      <c r="F1591" s="1" t="s">
        <v>1245</v>
      </c>
      <c r="G1591" s="1" t="s">
        <v>20</v>
      </c>
      <c r="H1591" s="1" t="s">
        <v>1216</v>
      </c>
      <c r="I1591" s="1" t="s">
        <v>1272</v>
      </c>
      <c r="J1591" s="59">
        <v>70</v>
      </c>
      <c r="K1591" s="85">
        <f t="array" ref="K1591">IFERROR(INDEX(Grille_Tarifs_Modulable!$B$2:$B$204,MATCH(Tableau1[[#This Row],[Designation]]&amp;Tableau1[[#This Row],[CL]],Grille_Tarifs_Modulable!$C$2:$C$204&amp;Grille_Tarifs_Modulable!$F$2:$F$204,0)),0)</f>
        <v>8500000917015</v>
      </c>
      <c r="L15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91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591" s="1">
        <v>180</v>
      </c>
      <c r="O1591" s="60">
        <f>Tableau1[[#This Row],[Prix_Unit_HT]]*Tableau1[[#This Row],[Qte_commande]]</f>
        <v>2141.678124</v>
      </c>
      <c r="P1591" s="60">
        <f>Tableau1[[#This Row],[Prix_Unit_TTC]]*Tableau1[[#This Row],[Qte_commande]]</f>
        <v>2570.0137488</v>
      </c>
      <c r="Q1591" s="1">
        <v>180</v>
      </c>
      <c r="R15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592" spans="1:18" ht="14.65" customHeight="1" x14ac:dyDescent="0.2">
      <c r="A1592" s="2">
        <v>43641</v>
      </c>
      <c r="B1592" s="1" t="s">
        <v>203</v>
      </c>
      <c r="C1592" s="1" t="s">
        <v>94</v>
      </c>
      <c r="F1592" s="1" t="s">
        <v>1245</v>
      </c>
      <c r="G1592" s="1" t="s">
        <v>96</v>
      </c>
      <c r="H1592" s="1" t="s">
        <v>1293</v>
      </c>
      <c r="I1592" s="1" t="s">
        <v>1273</v>
      </c>
      <c r="J1592" s="59">
        <v>20</v>
      </c>
      <c r="K1592" s="85">
        <f t="array" ref="K1592">IFERROR(INDEX(Grille_Tarifs_Modulable!$B$2:$B$204,MATCH(Tableau1[[#This Row],[Designation]]&amp;Tableau1[[#This Row],[CL]],Grille_Tarifs_Modulable!$C$2:$C$204&amp;Grille_Tarifs_Modulable!$F$2:$F$204,0)),0)</f>
        <v>4260310553849</v>
      </c>
      <c r="L15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2" s="1">
        <v>720</v>
      </c>
      <c r="O1592" s="60">
        <f>Tableau1[[#This Row],[Prix_Unit_HT]]*Tableau1[[#This Row],[Qte_commande]]</f>
        <v>583.20000000000005</v>
      </c>
      <c r="P1592" s="60">
        <f>Tableau1[[#This Row],[Prix_Unit_TTC]]*Tableau1[[#This Row],[Qte_commande]]</f>
        <v>615.27600000000007</v>
      </c>
      <c r="Q1592" s="1">
        <v>205.71</v>
      </c>
      <c r="R15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1593" spans="1:18" ht="14.65" customHeight="1" x14ac:dyDescent="0.2">
      <c r="A1593" s="2">
        <v>43647</v>
      </c>
      <c r="B1593" s="1" t="s">
        <v>207</v>
      </c>
      <c r="C1593" s="1" t="s">
        <v>94</v>
      </c>
      <c r="F1593" s="1" t="s">
        <v>1162</v>
      </c>
      <c r="G1593" s="1" t="s">
        <v>96</v>
      </c>
      <c r="H1593" s="1" t="s">
        <v>1295</v>
      </c>
      <c r="I1593" s="1" t="s">
        <v>1273</v>
      </c>
      <c r="J1593" s="59">
        <v>20</v>
      </c>
      <c r="K1593" s="85">
        <f t="array" ref="K1593">IFERROR(INDEX(Grille_Tarifs_Modulable!$B$2:$B$204,MATCH(Tableau1[[#This Row],[Designation]]&amp;Tableau1[[#This Row],[CL]],Grille_Tarifs_Modulable!$C$2:$C$204&amp;Grille_Tarifs_Modulable!$F$2:$F$204,0)),0)</f>
        <v>4260310554785</v>
      </c>
      <c r="L15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3" s="1">
        <v>720</v>
      </c>
      <c r="O1593" s="60">
        <f>Tableau1[[#This Row],[Prix_Unit_HT]]*Tableau1[[#This Row],[Qte_commande]]</f>
        <v>640.79999999999995</v>
      </c>
      <c r="P1593" s="60">
        <f>Tableau1[[#This Row],[Prix_Unit_TTC]]*Tableau1[[#This Row],[Qte_commande]]</f>
        <v>676.0440000000001</v>
      </c>
      <c r="Q1593" s="1">
        <v>205.71</v>
      </c>
      <c r="R15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205.71428571428572</v>
      </c>
    </row>
    <row r="1594" spans="1:18" ht="14.65" customHeight="1" x14ac:dyDescent="0.2">
      <c r="A1594" s="2">
        <v>43647</v>
      </c>
      <c r="B1594" s="1" t="s">
        <v>207</v>
      </c>
      <c r="C1594" s="1" t="s">
        <v>94</v>
      </c>
      <c r="F1594" s="1" t="s">
        <v>1162</v>
      </c>
      <c r="G1594" s="1" t="s">
        <v>96</v>
      </c>
      <c r="H1594" s="1" t="s">
        <v>1295</v>
      </c>
      <c r="I1594" s="1" t="s">
        <v>1273</v>
      </c>
      <c r="J1594" s="59">
        <v>20</v>
      </c>
      <c r="K1594" s="85">
        <f t="array" ref="K1594">IFERROR(INDEX(Grille_Tarifs_Modulable!$B$2:$B$204,MATCH(Tableau1[[#This Row],[Designation]]&amp;Tableau1[[#This Row],[CL]],Grille_Tarifs_Modulable!$C$2:$C$204&amp;Grille_Tarifs_Modulable!$F$2:$F$204,0)),0)</f>
        <v>4260310554785</v>
      </c>
      <c r="L15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4" s="1">
        <v>72</v>
      </c>
      <c r="O1594" s="60">
        <f>Tableau1[[#This Row],[Prix_Unit_HT]]*Tableau1[[#This Row],[Qte_commande]]</f>
        <v>64.08</v>
      </c>
      <c r="P1594" s="60">
        <f>Tableau1[[#This Row],[Prix_Unit_TTC]]*Tableau1[[#This Row],[Qte_commande]]</f>
        <v>67.604399999999998</v>
      </c>
      <c r="Q1594" s="1">
        <v>20.57</v>
      </c>
      <c r="R15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595" spans="1:18" ht="14.65" customHeight="1" x14ac:dyDescent="0.2">
      <c r="A1595" s="2">
        <v>43647</v>
      </c>
      <c r="B1595" s="1" t="s">
        <v>212</v>
      </c>
      <c r="C1595" s="1" t="s">
        <v>94</v>
      </c>
      <c r="F1595" s="1" t="s">
        <v>1162</v>
      </c>
      <c r="G1595" s="1" t="s">
        <v>96</v>
      </c>
      <c r="H1595" s="1" t="s">
        <v>1295</v>
      </c>
      <c r="I1595" s="1" t="s">
        <v>1273</v>
      </c>
      <c r="J1595" s="59">
        <v>20</v>
      </c>
      <c r="K1595" s="85">
        <f t="array" ref="K1595">IFERROR(INDEX(Grille_Tarifs_Modulable!$B$2:$B$204,MATCH(Tableau1[[#This Row],[Designation]]&amp;Tableau1[[#This Row],[CL]],Grille_Tarifs_Modulable!$C$2:$C$204&amp;Grille_Tarifs_Modulable!$F$2:$F$204,0)),0)</f>
        <v>4260310554785</v>
      </c>
      <c r="L15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5" s="1">
        <v>0</v>
      </c>
      <c r="O1595" s="60">
        <f>Tableau1[[#This Row],[Prix_Unit_HT]]*Tableau1[[#This Row],[Qte_commande]]</f>
        <v>0</v>
      </c>
      <c r="P1595" s="60">
        <f>Tableau1[[#This Row],[Prix_Unit_TTC]]*Tableau1[[#This Row],[Qte_commande]]</f>
        <v>0</v>
      </c>
      <c r="Q1595" s="1">
        <v>0</v>
      </c>
      <c r="R15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596" spans="1:18" ht="14.65" customHeight="1" x14ac:dyDescent="0.2">
      <c r="A1596" s="2">
        <v>43654</v>
      </c>
      <c r="B1596" s="1" t="s">
        <v>69</v>
      </c>
      <c r="C1596" s="1" t="s">
        <v>12</v>
      </c>
      <c r="F1596" s="1" t="s">
        <v>1245</v>
      </c>
      <c r="G1596" s="1" t="s">
        <v>14</v>
      </c>
      <c r="H1596" s="7" t="s">
        <v>1294</v>
      </c>
      <c r="I1596" s="7" t="s">
        <v>1273</v>
      </c>
      <c r="J1596" s="59">
        <v>20</v>
      </c>
      <c r="K1596" s="85">
        <f t="array" ref="K1596">IFERROR(INDEX(Grille_Tarifs_Modulable!$B$2:$B$204,MATCH(Tableau1[[#This Row],[Designation]]&amp;Tableau1[[#This Row],[CL]],Grille_Tarifs_Modulable!$C$2:$C$204&amp;Grille_Tarifs_Modulable!$F$2:$F$204,0)),0)</f>
        <v>4260310553863</v>
      </c>
      <c r="L15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6" s="1">
        <v>144</v>
      </c>
      <c r="O1596" s="60">
        <f>Tableau1[[#This Row],[Prix_Unit_HT]]*Tableau1[[#This Row],[Qte_commande]]</f>
        <v>116.64000000000001</v>
      </c>
      <c r="P1596" s="60">
        <f>Tableau1[[#This Row],[Prix_Unit_TTC]]*Tableau1[[#This Row],[Qte_commande]]</f>
        <v>123.0552</v>
      </c>
      <c r="Q1596" s="1">
        <v>41.14</v>
      </c>
      <c r="R15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597" spans="1:18" ht="14.65" customHeight="1" x14ac:dyDescent="0.2">
      <c r="A1597" s="2">
        <v>43654</v>
      </c>
      <c r="B1597" s="1" t="s">
        <v>69</v>
      </c>
      <c r="C1597" s="1" t="s">
        <v>12</v>
      </c>
      <c r="F1597" s="1" t="s">
        <v>1245</v>
      </c>
      <c r="G1597" s="1" t="s">
        <v>14</v>
      </c>
      <c r="H1597" s="7" t="s">
        <v>1287</v>
      </c>
      <c r="I1597" s="7" t="s">
        <v>1272</v>
      </c>
      <c r="J1597" s="59">
        <v>70</v>
      </c>
      <c r="K1597" s="85">
        <f t="array" ref="K1597">IFERROR(INDEX(Grille_Tarifs_Modulable!$B$2:$B$204,MATCH(Tableau1[[#This Row],[Designation]]&amp;Tableau1[[#This Row],[CL]],Grille_Tarifs_Modulable!$C$2:$C$204&amp;Grille_Tarifs_Modulable!$F$2:$F$204,0)),0)</f>
        <v>3257150107012</v>
      </c>
      <c r="L15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9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97" s="1">
        <v>6</v>
      </c>
      <c r="O1597" s="60">
        <f>Tableau1[[#This Row],[Prix_Unit_HT]]*Tableau1[[#This Row],[Qte_commande]]</f>
        <v>178.97186399999998</v>
      </c>
      <c r="P1597" s="60">
        <f>Tableau1[[#This Row],[Prix_Unit_TTC]]*Tableau1[[#This Row],[Qte_commande]]</f>
        <v>214.7662368</v>
      </c>
      <c r="Q1597" s="1">
        <v>6</v>
      </c>
      <c r="R15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598" spans="1:18" ht="14.65" customHeight="1" x14ac:dyDescent="0.2">
      <c r="A1598" s="2">
        <v>43654</v>
      </c>
      <c r="B1598" s="1" t="s">
        <v>69</v>
      </c>
      <c r="C1598" s="1" t="s">
        <v>12</v>
      </c>
      <c r="F1598" s="1" t="s">
        <v>1245</v>
      </c>
      <c r="G1598" s="1" t="s">
        <v>14</v>
      </c>
      <c r="H1598" s="1" t="s">
        <v>1174</v>
      </c>
      <c r="I1598" s="1" t="s">
        <v>1272</v>
      </c>
      <c r="J1598" s="59">
        <v>100</v>
      </c>
      <c r="K1598" s="85">
        <f t="array" ref="K1598">IFERROR(INDEX(Grille_Tarifs_Modulable!$B$2:$B$204,MATCH(Tableau1[[#This Row],[Designation]]&amp;Tableau1[[#This Row],[CL]],Grille_Tarifs_Modulable!$C$2:$C$204&amp;Grille_Tarifs_Modulable!$F$2:$F$204,0)),0)</f>
        <v>4067700013842</v>
      </c>
      <c r="L15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9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98" s="1">
        <v>90</v>
      </c>
      <c r="O1598" s="60">
        <f>Tableau1[[#This Row],[Prix_Unit_HT]]*Tableau1[[#This Row],[Qte_commande]]</f>
        <v>1539.0724499999999</v>
      </c>
      <c r="P1598" s="60">
        <f>Tableau1[[#This Row],[Prix_Unit_TTC]]*Tableau1[[#This Row],[Qte_commande]]</f>
        <v>1846.8869399999999</v>
      </c>
      <c r="Q1598" s="1">
        <v>128.57</v>
      </c>
      <c r="R15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128.57142857142858</v>
      </c>
    </row>
    <row r="1599" spans="1:18" ht="14.65" customHeight="1" x14ac:dyDescent="0.2">
      <c r="A1599" s="2">
        <v>43654</v>
      </c>
      <c r="B1599" s="1" t="s">
        <v>69</v>
      </c>
      <c r="C1599" s="1" t="s">
        <v>12</v>
      </c>
      <c r="F1599" s="1" t="s">
        <v>1245</v>
      </c>
      <c r="G1599" s="1" t="s">
        <v>14</v>
      </c>
      <c r="H1599" s="1" t="s">
        <v>1215</v>
      </c>
      <c r="I1599" s="1" t="s">
        <v>1272</v>
      </c>
      <c r="J1599" s="59">
        <v>70</v>
      </c>
      <c r="K1599" s="85">
        <f t="array" ref="K1599">IFERROR(INDEX(Grille_Tarifs_Modulable!$B$2:$B$204,MATCH(Tableau1[[#This Row],[Designation]]&amp;Tableau1[[#This Row],[CL]],Grille_Tarifs_Modulable!$C$2:$C$204&amp;Grille_Tarifs_Modulable!$F$2:$F$204,0)),0)</f>
        <v>8500000917008</v>
      </c>
      <c r="L15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599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599" s="1">
        <v>36</v>
      </c>
      <c r="O1599" s="60">
        <f>Tableau1[[#This Row],[Prix_Unit_HT]]*Tableau1[[#This Row],[Qte_commande]]</f>
        <v>397.01562480000007</v>
      </c>
      <c r="P1599" s="60">
        <f>Tableau1[[#This Row],[Prix_Unit_TTC]]*Tableau1[[#This Row],[Qte_commande]]</f>
        <v>476.41874976000008</v>
      </c>
      <c r="Q1599" s="1">
        <v>36</v>
      </c>
      <c r="R15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00" spans="1:18" ht="14.65" customHeight="1" x14ac:dyDescent="0.2">
      <c r="A1600" s="2">
        <v>43654</v>
      </c>
      <c r="B1600" s="1" t="s">
        <v>69</v>
      </c>
      <c r="C1600" s="1" t="s">
        <v>12</v>
      </c>
      <c r="F1600" s="1" t="s">
        <v>1245</v>
      </c>
      <c r="G1600" s="1" t="s">
        <v>14</v>
      </c>
      <c r="H1600" s="1" t="s">
        <v>1243</v>
      </c>
      <c r="I1600" s="1" t="s">
        <v>1272</v>
      </c>
      <c r="J1600" s="59">
        <v>70</v>
      </c>
      <c r="K1600" s="85">
        <f t="array" ref="K1600">IFERROR(INDEX(Grille_Tarifs_Modulable!$B$2:$B$204,MATCH(Tableau1[[#This Row],[Designation]]&amp;Tableau1[[#This Row],[CL]],Grille_Tarifs_Modulable!$C$2:$C$204&amp;Grille_Tarifs_Modulable!$F$2:$F$204,0)),0)</f>
        <v>3257150688009</v>
      </c>
      <c r="L16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60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600" s="1">
        <v>12</v>
      </c>
      <c r="O1600" s="60">
        <f>Tableau1[[#This Row],[Prix_Unit_HT]]*Tableau1[[#This Row],[Qte_commande]]</f>
        <v>150.68298239999999</v>
      </c>
      <c r="P1600" s="60">
        <f>Tableau1[[#This Row],[Prix_Unit_TTC]]*Tableau1[[#This Row],[Qte_commande]]</f>
        <v>180.81957887999999</v>
      </c>
      <c r="Q1600" s="1">
        <v>12</v>
      </c>
      <c r="R16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01" spans="1:18" ht="14.65" customHeight="1" x14ac:dyDescent="0.2">
      <c r="A1601" s="2">
        <v>43654</v>
      </c>
      <c r="B1601" s="1" t="s">
        <v>69</v>
      </c>
      <c r="C1601" s="1" t="s">
        <v>12</v>
      </c>
      <c r="F1601" s="1" t="s">
        <v>1245</v>
      </c>
      <c r="G1601" s="1" t="s">
        <v>14</v>
      </c>
      <c r="H1601" s="1" t="s">
        <v>1293</v>
      </c>
      <c r="I1601" s="1" t="s">
        <v>1273</v>
      </c>
      <c r="J1601" s="59">
        <v>20</v>
      </c>
      <c r="K1601" s="85">
        <f t="array" ref="K1601">IFERROR(INDEX(Grille_Tarifs_Modulable!$B$2:$B$204,MATCH(Tableau1[[#This Row],[Designation]]&amp;Tableau1[[#This Row],[CL]],Grille_Tarifs_Modulable!$C$2:$C$204&amp;Grille_Tarifs_Modulable!$F$2:$F$204,0)),0)</f>
        <v>4260310553849</v>
      </c>
      <c r="L16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1" s="1">
        <v>192</v>
      </c>
      <c r="O1601" s="60">
        <f>Tableau1[[#This Row],[Prix_Unit_HT]]*Tableau1[[#This Row],[Qte_commande]]</f>
        <v>155.52000000000001</v>
      </c>
      <c r="P1601" s="60">
        <f>Tableau1[[#This Row],[Prix_Unit_TTC]]*Tableau1[[#This Row],[Qte_commande]]</f>
        <v>164.0736</v>
      </c>
      <c r="Q1601" s="1">
        <v>54.86</v>
      </c>
      <c r="R16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602" spans="1:18" ht="14.65" customHeight="1" x14ac:dyDescent="0.2">
      <c r="A1602" s="2">
        <v>43654</v>
      </c>
      <c r="B1602" s="1" t="s">
        <v>151</v>
      </c>
      <c r="C1602" s="1" t="s">
        <v>150</v>
      </c>
      <c r="F1602" s="1" t="s">
        <v>1162</v>
      </c>
      <c r="G1602" s="1" t="s">
        <v>152</v>
      </c>
      <c r="H1602" s="1" t="s">
        <v>1296</v>
      </c>
      <c r="I1602" s="1" t="s">
        <v>1274</v>
      </c>
      <c r="J1602" s="109">
        <v>3</v>
      </c>
      <c r="K1602" s="85">
        <f t="array" ref="K1602">IFERROR(INDEX(Grille_Tarifs_Modulable!$B$2:$B$204,MATCH(Tableau1[[#This Row],[Designation]]&amp;Tableau1[[#This Row],[CL]],Grille_Tarifs_Modulable!$C$2:$C$204&amp;Grille_Tarifs_Modulable!$F$2:$F$204,0)),0)</f>
        <v>121</v>
      </c>
      <c r="L16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2" s="60">
        <f>IF(Tableau1[[#This Row],[Prix_Unit_HT]]=0,0,Tableau1[[#This Row],[Prix_Unit_HT]]+(Tableau1[[#This Row],[Prix_Unit_HT]]*VLOOKUP(Tableau1[[#This Row],[EAN]],Grille_Tarifs_Modulable!$B$10:$Q$204,16,FALSE)))</f>
        <v>358.8</v>
      </c>
      <c r="N1602" s="1">
        <v>1</v>
      </c>
      <c r="O1602" s="60">
        <f>Tableau1[[#This Row],[Prix_Unit_HT]]*Tableau1[[#This Row],[Qte_commande]]</f>
        <v>299</v>
      </c>
      <c r="P1602" s="60">
        <f>Tableau1[[#This Row],[Prix_Unit_TTC]]*Tableau1[[#This Row],[Qte_commande]]</f>
        <v>358.8</v>
      </c>
      <c r="Q1602" s="1">
        <v>1</v>
      </c>
      <c r="R16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3" spans="1:18" ht="14.65" customHeight="1" x14ac:dyDescent="0.2">
      <c r="A1603" s="2">
        <v>43654</v>
      </c>
      <c r="B1603" s="1" t="s">
        <v>326</v>
      </c>
      <c r="C1603" s="1" t="s">
        <v>325</v>
      </c>
      <c r="F1603" s="1" t="s">
        <v>1162</v>
      </c>
      <c r="G1603" s="1" t="s">
        <v>11</v>
      </c>
      <c r="H1603" s="1" t="s">
        <v>1297</v>
      </c>
      <c r="I1603" s="1" t="s">
        <v>1274</v>
      </c>
      <c r="J1603" s="109">
        <v>1</v>
      </c>
      <c r="K1603" s="85">
        <f t="array" ref="K1603">IFERROR(INDEX(Grille_Tarifs_Modulable!$B$2:$B$204,MATCH(Tableau1[[#This Row],[Designation]]&amp;Tableau1[[#This Row],[CL]],Grille_Tarifs_Modulable!$C$2:$C$204&amp;Grille_Tarifs_Modulable!$F$2:$F$204,0)),0)</f>
        <v>122</v>
      </c>
      <c r="L16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3" s="60">
        <f>IF(Tableau1[[#This Row],[Prix_Unit_HT]]=0,0,Tableau1[[#This Row],[Prix_Unit_HT]]+(Tableau1[[#This Row],[Prix_Unit_HT]]*VLOOKUP(Tableau1[[#This Row],[EAN]],Grille_Tarifs_Modulable!$B$10:$Q$204,16,FALSE)))</f>
        <v>358.8</v>
      </c>
      <c r="N1603" s="1">
        <v>8</v>
      </c>
      <c r="O1603" s="60">
        <f>Tableau1[[#This Row],[Prix_Unit_HT]]*Tableau1[[#This Row],[Qte_commande]]</f>
        <v>2392</v>
      </c>
      <c r="P1603" s="60">
        <f>Tableau1[[#This Row],[Prix_Unit_TTC]]*Tableau1[[#This Row],[Qte_commande]]</f>
        <v>2870.4</v>
      </c>
      <c r="Q1603" s="1">
        <v>8</v>
      </c>
      <c r="R16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</v>
      </c>
    </row>
    <row r="1604" spans="1:18" ht="14.65" customHeight="1" x14ac:dyDescent="0.2">
      <c r="A1604" s="2">
        <v>43654</v>
      </c>
      <c r="B1604" s="1" t="s">
        <v>151</v>
      </c>
      <c r="C1604" s="1" t="s">
        <v>150</v>
      </c>
      <c r="F1604" s="1" t="s">
        <v>1162</v>
      </c>
      <c r="G1604" s="1" t="s">
        <v>152</v>
      </c>
      <c r="H1604" s="1" t="s">
        <v>1297</v>
      </c>
      <c r="I1604" s="1" t="s">
        <v>1274</v>
      </c>
      <c r="J1604" s="109">
        <v>1</v>
      </c>
      <c r="K1604" s="85">
        <f t="array" ref="K1604">IFERROR(INDEX(Grille_Tarifs_Modulable!$B$2:$B$204,MATCH(Tableau1[[#This Row],[Designation]]&amp;Tableau1[[#This Row],[CL]],Grille_Tarifs_Modulable!$C$2:$C$204&amp;Grille_Tarifs_Modulable!$F$2:$F$204,0)),0)</f>
        <v>122</v>
      </c>
      <c r="L16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4" s="60">
        <f>IF(Tableau1[[#This Row],[Prix_Unit_HT]]=0,0,Tableau1[[#This Row],[Prix_Unit_HT]]+(Tableau1[[#This Row],[Prix_Unit_HT]]*VLOOKUP(Tableau1[[#This Row],[EAN]],Grille_Tarifs_Modulable!$B$10:$Q$204,16,FALSE)))</f>
        <v>358.8</v>
      </c>
      <c r="N1604" s="1">
        <v>2</v>
      </c>
      <c r="O1604" s="60">
        <f>Tableau1[[#This Row],[Prix_Unit_HT]]*Tableau1[[#This Row],[Qte_commande]]</f>
        <v>598</v>
      </c>
      <c r="P1604" s="60">
        <f>Tableau1[[#This Row],[Prix_Unit_TTC]]*Tableau1[[#This Row],[Qte_commande]]</f>
        <v>717.6</v>
      </c>
      <c r="Q1604" s="1">
        <v>2</v>
      </c>
      <c r="R16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05" spans="1:18" ht="14.65" customHeight="1" x14ac:dyDescent="0.2">
      <c r="A1605" s="2">
        <v>43654</v>
      </c>
      <c r="B1605" s="1" t="s">
        <v>324</v>
      </c>
      <c r="C1605" s="1" t="s">
        <v>9</v>
      </c>
      <c r="F1605" s="1" t="s">
        <v>1162</v>
      </c>
      <c r="G1605" s="1" t="s">
        <v>11</v>
      </c>
      <c r="H1605" s="1" t="s">
        <v>1297</v>
      </c>
      <c r="I1605" s="1" t="s">
        <v>1274</v>
      </c>
      <c r="J1605" s="109">
        <v>1</v>
      </c>
      <c r="K1605" s="85">
        <f t="array" ref="K1605">IFERROR(INDEX(Grille_Tarifs_Modulable!$B$2:$B$204,MATCH(Tableau1[[#This Row],[Designation]]&amp;Tableau1[[#This Row],[CL]],Grille_Tarifs_Modulable!$C$2:$C$204&amp;Grille_Tarifs_Modulable!$F$2:$F$204,0)),0)</f>
        <v>122</v>
      </c>
      <c r="L16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5" s="60">
        <f>IF(Tableau1[[#This Row],[Prix_Unit_HT]]=0,0,Tableau1[[#This Row],[Prix_Unit_HT]]+(Tableau1[[#This Row],[Prix_Unit_HT]]*VLOOKUP(Tableau1[[#This Row],[EAN]],Grille_Tarifs_Modulable!$B$10:$Q$204,16,FALSE)))</f>
        <v>358.8</v>
      </c>
      <c r="N1605" s="1">
        <v>1</v>
      </c>
      <c r="O1605" s="60">
        <f>Tableau1[[#This Row],[Prix_Unit_HT]]*Tableau1[[#This Row],[Qte_commande]]</f>
        <v>299</v>
      </c>
      <c r="P1605" s="60">
        <f>Tableau1[[#This Row],[Prix_Unit_TTC]]*Tableau1[[#This Row],[Qte_commande]]</f>
        <v>358.8</v>
      </c>
      <c r="Q1605" s="1">
        <v>1</v>
      </c>
      <c r="R16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6" spans="1:18" ht="14.65" customHeight="1" x14ac:dyDescent="0.2">
      <c r="A1606" s="2">
        <v>43654</v>
      </c>
      <c r="B1606" s="1" t="s">
        <v>328</v>
      </c>
      <c r="C1606" s="1" t="s">
        <v>327</v>
      </c>
      <c r="F1606" s="1" t="s">
        <v>1162</v>
      </c>
      <c r="G1606" s="1" t="s">
        <v>312</v>
      </c>
      <c r="H1606" s="1" t="s">
        <v>1297</v>
      </c>
      <c r="I1606" s="1" t="s">
        <v>1274</v>
      </c>
      <c r="J1606" s="109">
        <v>1</v>
      </c>
      <c r="K1606" s="85">
        <f t="array" ref="K1606">IFERROR(INDEX(Grille_Tarifs_Modulable!$B$2:$B$204,MATCH(Tableau1[[#This Row],[Designation]]&amp;Tableau1[[#This Row],[CL]],Grille_Tarifs_Modulable!$C$2:$C$204&amp;Grille_Tarifs_Modulable!$F$2:$F$204,0)),0)</f>
        <v>122</v>
      </c>
      <c r="L16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6" s="60">
        <f>IF(Tableau1[[#This Row],[Prix_Unit_HT]]=0,0,Tableau1[[#This Row],[Prix_Unit_HT]]+(Tableau1[[#This Row],[Prix_Unit_HT]]*VLOOKUP(Tableau1[[#This Row],[EAN]],Grille_Tarifs_Modulable!$B$10:$Q$204,16,FALSE)))</f>
        <v>358.8</v>
      </c>
      <c r="N1606" s="1">
        <v>1</v>
      </c>
      <c r="O1606" s="60">
        <f>Tableau1[[#This Row],[Prix_Unit_HT]]*Tableau1[[#This Row],[Qte_commande]]</f>
        <v>299</v>
      </c>
      <c r="P1606" s="60">
        <f>Tableau1[[#This Row],[Prix_Unit_TTC]]*Tableau1[[#This Row],[Qte_commande]]</f>
        <v>358.8</v>
      </c>
      <c r="Q1606" s="1">
        <v>1</v>
      </c>
      <c r="R16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7" spans="1:18" ht="14.65" customHeight="1" x14ac:dyDescent="0.2">
      <c r="A1607" s="2">
        <v>43654</v>
      </c>
      <c r="B1607" s="1" t="s">
        <v>330</v>
      </c>
      <c r="C1607" s="1" t="s">
        <v>329</v>
      </c>
      <c r="F1607" s="1" t="s">
        <v>1162</v>
      </c>
      <c r="G1607" s="1" t="s">
        <v>312</v>
      </c>
      <c r="H1607" s="1" t="s">
        <v>1297</v>
      </c>
      <c r="I1607" s="1" t="s">
        <v>1274</v>
      </c>
      <c r="J1607" s="109">
        <v>1</v>
      </c>
      <c r="K1607" s="85">
        <f t="array" ref="K1607">IFERROR(INDEX(Grille_Tarifs_Modulable!$B$2:$B$204,MATCH(Tableau1[[#This Row],[Designation]]&amp;Tableau1[[#This Row],[CL]],Grille_Tarifs_Modulable!$C$2:$C$204&amp;Grille_Tarifs_Modulable!$F$2:$F$204,0)),0)</f>
        <v>122</v>
      </c>
      <c r="L16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7" s="60">
        <f>IF(Tableau1[[#This Row],[Prix_Unit_HT]]=0,0,Tableau1[[#This Row],[Prix_Unit_HT]]+(Tableau1[[#This Row],[Prix_Unit_HT]]*VLOOKUP(Tableau1[[#This Row],[EAN]],Grille_Tarifs_Modulable!$B$10:$Q$204,16,FALSE)))</f>
        <v>358.8</v>
      </c>
      <c r="N1607" s="1">
        <v>1</v>
      </c>
      <c r="O1607" s="60">
        <f>Tableau1[[#This Row],[Prix_Unit_HT]]*Tableau1[[#This Row],[Qte_commande]]</f>
        <v>299</v>
      </c>
      <c r="P1607" s="60">
        <f>Tableau1[[#This Row],[Prix_Unit_TTC]]*Tableau1[[#This Row],[Qte_commande]]</f>
        <v>358.8</v>
      </c>
      <c r="Q1607" s="1">
        <v>1</v>
      </c>
      <c r="R16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08" spans="1:18" ht="14.65" customHeight="1" x14ac:dyDescent="0.2">
      <c r="A1608" s="2">
        <v>43654</v>
      </c>
      <c r="B1608" s="1" t="s">
        <v>69</v>
      </c>
      <c r="C1608" s="1" t="s">
        <v>12</v>
      </c>
      <c r="F1608" s="1" t="s">
        <v>1245</v>
      </c>
      <c r="G1608" s="1" t="s">
        <v>14</v>
      </c>
      <c r="H1608" s="1" t="s">
        <v>1288</v>
      </c>
      <c r="I1608" s="1" t="s">
        <v>1273</v>
      </c>
      <c r="J1608" s="59">
        <v>20</v>
      </c>
      <c r="K1608" s="85">
        <f t="array" ref="K1608">IFERROR(INDEX(Grille_Tarifs_Modulable!$B$2:$B$204,MATCH(Tableau1[[#This Row],[Designation]]&amp;Tableau1[[#This Row],[CL]],Grille_Tarifs_Modulable!$C$2:$C$204&amp;Grille_Tarifs_Modulable!$F$2:$F$204,0)),0)</f>
        <v>4260310553818</v>
      </c>
      <c r="L16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8" s="1">
        <v>144</v>
      </c>
      <c r="O1608" s="60">
        <f>Tableau1[[#This Row],[Prix_Unit_HT]]*Tableau1[[#This Row],[Qte_commande]]</f>
        <v>116.64000000000001</v>
      </c>
      <c r="P1608" s="60">
        <f>Tableau1[[#This Row],[Prix_Unit_TTC]]*Tableau1[[#This Row],[Qte_commande]]</f>
        <v>123.0552</v>
      </c>
      <c r="Q1608" s="1">
        <v>41.14</v>
      </c>
      <c r="R16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09" spans="1:18" ht="14.65" customHeight="1" x14ac:dyDescent="0.2">
      <c r="A1609" s="2">
        <v>43657</v>
      </c>
      <c r="B1609" s="1" t="s">
        <v>109</v>
      </c>
      <c r="C1609" s="1" t="s">
        <v>64</v>
      </c>
      <c r="F1609" s="1" t="s">
        <v>1245</v>
      </c>
      <c r="G1609" s="1" t="s">
        <v>66</v>
      </c>
      <c r="H1609" s="7" t="s">
        <v>1294</v>
      </c>
      <c r="I1609" s="7" t="s">
        <v>1273</v>
      </c>
      <c r="J1609" s="59">
        <v>20</v>
      </c>
      <c r="K1609" s="85">
        <f t="array" ref="K1609">IFERROR(INDEX(Grille_Tarifs_Modulable!$B$2:$B$204,MATCH(Tableau1[[#This Row],[Designation]]&amp;Tableau1[[#This Row],[CL]],Grille_Tarifs_Modulable!$C$2:$C$204&amp;Grille_Tarifs_Modulable!$F$2:$F$204,0)),0)</f>
        <v>4260310553863</v>
      </c>
      <c r="L16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9" s="1">
        <v>24</v>
      </c>
      <c r="O1609" s="60">
        <f>Tableau1[[#This Row],[Prix_Unit_HT]]*Tableau1[[#This Row],[Qte_commande]]</f>
        <v>19.440000000000001</v>
      </c>
      <c r="P1609" s="60">
        <f>Tableau1[[#This Row],[Prix_Unit_TTC]]*Tableau1[[#This Row],[Qte_commande]]</f>
        <v>20.5092</v>
      </c>
      <c r="Q1609" s="1">
        <v>6.86</v>
      </c>
      <c r="R16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10" spans="1:18" ht="14.65" customHeight="1" x14ac:dyDescent="0.2">
      <c r="A1610" s="2">
        <v>43657</v>
      </c>
      <c r="B1610" s="1" t="s">
        <v>109</v>
      </c>
      <c r="C1610" s="1" t="s">
        <v>64</v>
      </c>
      <c r="F1610" s="1" t="s">
        <v>1245</v>
      </c>
      <c r="G1610" s="1" t="s">
        <v>66</v>
      </c>
      <c r="H1610" s="7" t="s">
        <v>1287</v>
      </c>
      <c r="I1610" s="7" t="s">
        <v>1272</v>
      </c>
      <c r="J1610" s="59">
        <v>70</v>
      </c>
      <c r="K1610" s="85">
        <f t="array" ref="K1610">IFERROR(INDEX(Grille_Tarifs_Modulable!$B$2:$B$204,MATCH(Tableau1[[#This Row],[Designation]]&amp;Tableau1[[#This Row],[CL]],Grille_Tarifs_Modulable!$C$2:$C$204&amp;Grille_Tarifs_Modulable!$F$2:$F$204,0)),0)</f>
        <v>3257150107012</v>
      </c>
      <c r="L16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610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610" s="1">
        <v>6</v>
      </c>
      <c r="O1610" s="60">
        <f>Tableau1[[#This Row],[Prix_Unit_HT]]*Tableau1[[#This Row],[Qte_commande]]</f>
        <v>178.97186399999998</v>
      </c>
      <c r="P1610" s="60">
        <f>Tableau1[[#This Row],[Prix_Unit_TTC]]*Tableau1[[#This Row],[Qte_commande]]</f>
        <v>214.7662368</v>
      </c>
      <c r="Q1610" s="1">
        <v>6</v>
      </c>
      <c r="R16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1" spans="1:18" ht="14.65" customHeight="1" x14ac:dyDescent="0.2">
      <c r="A1611" s="2">
        <v>43657</v>
      </c>
      <c r="B1611" s="1" t="s">
        <v>109</v>
      </c>
      <c r="C1611" s="1" t="s">
        <v>64</v>
      </c>
      <c r="F1611" s="1" t="s">
        <v>1245</v>
      </c>
      <c r="G1611" s="1" t="s">
        <v>66</v>
      </c>
      <c r="H1611" s="1" t="s">
        <v>1174</v>
      </c>
      <c r="I1611" s="1" t="s">
        <v>1272</v>
      </c>
      <c r="J1611" s="59">
        <v>70</v>
      </c>
      <c r="K1611" s="85">
        <f t="array" ref="K1611">IFERROR(INDEX(Grille_Tarifs_Modulable!$B$2:$B$204,MATCH(Tableau1[[#This Row],[Designation]]&amp;Tableau1[[#This Row],[CL]],Grille_Tarifs_Modulable!$C$2:$C$204&amp;Grille_Tarifs_Modulable!$F$2:$F$204,0)),0)</f>
        <v>4067700013859</v>
      </c>
      <c r="L16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1" s="1">
        <v>240</v>
      </c>
      <c r="O1611" s="60">
        <f>Tableau1[[#This Row],[Prix_Unit_HT]]*Tableau1[[#This Row],[Qte_commande]]</f>
        <v>3007.8152399999994</v>
      </c>
      <c r="P1611" s="60">
        <f>Tableau1[[#This Row],[Prix_Unit_TTC]]*Tableau1[[#This Row],[Qte_commande]]</f>
        <v>3609.3782879999994</v>
      </c>
      <c r="Q1611" s="1">
        <v>240</v>
      </c>
      <c r="R16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12" spans="1:18" ht="14.65" customHeight="1" x14ac:dyDescent="0.2">
      <c r="A1612" s="2">
        <v>43657</v>
      </c>
      <c r="B1612" s="1" t="s">
        <v>71</v>
      </c>
      <c r="C1612" s="1" t="s">
        <v>70</v>
      </c>
      <c r="F1612" s="1" t="s">
        <v>1245</v>
      </c>
      <c r="G1612" s="1" t="s">
        <v>20</v>
      </c>
      <c r="H1612" s="1" t="s">
        <v>1174</v>
      </c>
      <c r="I1612" s="1" t="s">
        <v>1272</v>
      </c>
      <c r="J1612" s="59">
        <v>175</v>
      </c>
      <c r="K1612" s="85">
        <f t="array" ref="K1612">IFERROR(INDEX(Grille_Tarifs_Modulable!$B$2:$B$204,MATCH(Tableau1[[#This Row],[Designation]]&amp;Tableau1[[#This Row],[CL]],Grille_Tarifs_Modulable!$C$2:$C$204&amp;Grille_Tarifs_Modulable!$F$2:$F$204,0)),0)</f>
        <v>4067700013835</v>
      </c>
      <c r="L16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12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12" s="1">
        <v>12</v>
      </c>
      <c r="O1612" s="60">
        <f>Tableau1[[#This Row],[Prix_Unit_HT]]*Tableau1[[#This Row],[Qte_commande]]</f>
        <v>346.99690500000003</v>
      </c>
      <c r="P1612" s="60">
        <f>Tableau1[[#This Row],[Prix_Unit_TTC]]*Tableau1[[#This Row],[Qte_commande]]</f>
        <v>416.39628600000003</v>
      </c>
      <c r="Q1612" s="1">
        <v>30</v>
      </c>
      <c r="R16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613" spans="1:18" ht="14.65" customHeight="1" x14ac:dyDescent="0.2">
      <c r="A1613" s="2">
        <v>43657</v>
      </c>
      <c r="B1613" s="1" t="s">
        <v>109</v>
      </c>
      <c r="C1613" s="1" t="s">
        <v>64</v>
      </c>
      <c r="F1613" s="1" t="s">
        <v>1245</v>
      </c>
      <c r="G1613" s="1" t="s">
        <v>66</v>
      </c>
      <c r="H1613" s="1" t="s">
        <v>1186</v>
      </c>
      <c r="I1613" s="1" t="s">
        <v>1272</v>
      </c>
      <c r="J1613" s="59">
        <v>70</v>
      </c>
      <c r="K1613" s="85">
        <f t="array" ref="K1613">IFERROR(INDEX(Grille_Tarifs_Modulable!$B$2:$B$204,MATCH(Tableau1[[#This Row],[Designation]]&amp;Tableau1[[#This Row],[CL]],Grille_Tarifs_Modulable!$C$2:$C$204&amp;Grille_Tarifs_Modulable!$F$2:$F$204,0)),0)</f>
        <v>3257150101904</v>
      </c>
      <c r="L16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1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613" s="1">
        <v>6</v>
      </c>
      <c r="O1613" s="60">
        <f>Tableau1[[#This Row],[Prix_Unit_HT]]*Tableau1[[#This Row],[Qte_commande]]</f>
        <v>98.078897999999995</v>
      </c>
      <c r="P1613" s="60">
        <f>Tableau1[[#This Row],[Prix_Unit_TTC]]*Tableau1[[#This Row],[Qte_commande]]</f>
        <v>117.69467760000001</v>
      </c>
      <c r="Q1613" s="1">
        <v>6</v>
      </c>
      <c r="R16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4" spans="1:18" ht="14.65" customHeight="1" x14ac:dyDescent="0.2">
      <c r="A1614" s="2">
        <v>43657</v>
      </c>
      <c r="B1614" s="1" t="s">
        <v>109</v>
      </c>
      <c r="C1614" s="1" t="s">
        <v>64</v>
      </c>
      <c r="F1614" s="1" t="s">
        <v>1245</v>
      </c>
      <c r="G1614" s="1" t="s">
        <v>66</v>
      </c>
      <c r="H1614" s="1" t="s">
        <v>1187</v>
      </c>
      <c r="I1614" s="1" t="s">
        <v>1272</v>
      </c>
      <c r="J1614" s="59">
        <v>70</v>
      </c>
      <c r="K1614" s="85">
        <f t="array" ref="K1614">IFERROR(INDEX(Grille_Tarifs_Modulable!$B$2:$B$204,MATCH(Tableau1[[#This Row],[Designation]]&amp;Tableau1[[#This Row],[CL]],Grille_Tarifs_Modulable!$C$2:$C$204&amp;Grille_Tarifs_Modulable!$F$2:$F$204,0)),0)</f>
        <v>3257150102017</v>
      </c>
      <c r="L16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61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614" s="1">
        <v>6</v>
      </c>
      <c r="O1614" s="60">
        <f>Tableau1[[#This Row],[Prix_Unit_HT]]*Tableau1[[#This Row],[Qte_commande]]</f>
        <v>88.165931999999998</v>
      </c>
      <c r="P1614" s="60">
        <f>Tableau1[[#This Row],[Prix_Unit_TTC]]*Tableau1[[#This Row],[Qte_commande]]</f>
        <v>105.7991184</v>
      </c>
      <c r="Q1614" s="1">
        <v>6</v>
      </c>
      <c r="R16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15" spans="1:18" ht="14.65" customHeight="1" x14ac:dyDescent="0.2">
      <c r="A1615" s="2">
        <v>43657</v>
      </c>
      <c r="B1615" s="1" t="s">
        <v>71</v>
      </c>
      <c r="C1615" s="1" t="s">
        <v>70</v>
      </c>
      <c r="F1615" s="1" t="s">
        <v>1162</v>
      </c>
      <c r="G1615" s="1" t="s">
        <v>20</v>
      </c>
      <c r="H1615" s="1" t="s">
        <v>1217</v>
      </c>
      <c r="I1615" s="1" t="s">
        <v>1272</v>
      </c>
      <c r="J1615" s="59">
        <v>70</v>
      </c>
      <c r="K1615" s="85">
        <f t="array" ref="K1615">IFERROR(INDEX(Grille_Tarifs_Modulable!$B$2:$B$204,MATCH(Tableau1[[#This Row],[Designation]]&amp;Tableau1[[#This Row],[CL]],Grille_Tarifs_Modulable!$C$2:$C$204&amp;Grille_Tarifs_Modulable!$F$2:$F$204,0)),0)</f>
        <v>8500000916445</v>
      </c>
      <c r="L16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1615" s="60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1615" s="1">
        <v>1</v>
      </c>
      <c r="O1615" s="60">
        <f>Tableau1[[#This Row],[Prix_Unit_HT]]*Tableau1[[#This Row],[Qte_commande]]</f>
        <v>43.608643999999998</v>
      </c>
      <c r="P1615" s="60">
        <f>Tableau1[[#This Row],[Prix_Unit_TTC]]*Tableau1[[#This Row],[Qte_commande]]</f>
        <v>52.330372799999999</v>
      </c>
      <c r="Q1615" s="1">
        <v>1</v>
      </c>
      <c r="R16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16" spans="1:18" ht="14.65" customHeight="1" x14ac:dyDescent="0.2">
      <c r="A1616" s="2">
        <v>43657</v>
      </c>
      <c r="B1616" s="1" t="s">
        <v>71</v>
      </c>
      <c r="C1616" s="1" t="s">
        <v>70</v>
      </c>
      <c r="F1616" s="1" t="s">
        <v>1162</v>
      </c>
      <c r="G1616" s="1" t="s">
        <v>20</v>
      </c>
      <c r="H1616" s="1" t="s">
        <v>1215</v>
      </c>
      <c r="I1616" s="1" t="s">
        <v>1272</v>
      </c>
      <c r="J1616" s="59">
        <v>70</v>
      </c>
      <c r="K1616" s="85">
        <f t="array" ref="K1616">IFERROR(INDEX(Grille_Tarifs_Modulable!$B$2:$B$204,MATCH(Tableau1[[#This Row],[Designation]]&amp;Tableau1[[#This Row],[CL]],Grille_Tarifs_Modulable!$C$2:$C$204&amp;Grille_Tarifs_Modulable!$F$2:$F$204,0)),0)</f>
        <v>8500000917008</v>
      </c>
      <c r="L16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16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16" s="1">
        <v>60</v>
      </c>
      <c r="O1616" s="60">
        <f>Tableau1[[#This Row],[Prix_Unit_HT]]*Tableau1[[#This Row],[Qte_commande]]</f>
        <v>691.69270800000004</v>
      </c>
      <c r="P1616" s="60">
        <f>Tableau1[[#This Row],[Prix_Unit_TTC]]*Tableau1[[#This Row],[Qte_commande]]</f>
        <v>830.03124960000014</v>
      </c>
      <c r="Q1616" s="1">
        <v>60</v>
      </c>
      <c r="R16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617" spans="1:18" ht="14.65" customHeight="1" x14ac:dyDescent="0.2">
      <c r="A1617" s="2">
        <v>43657</v>
      </c>
      <c r="B1617" s="1" t="s">
        <v>109</v>
      </c>
      <c r="C1617" s="1" t="s">
        <v>64</v>
      </c>
      <c r="F1617" s="1" t="s">
        <v>1245</v>
      </c>
      <c r="G1617" s="1" t="s">
        <v>66</v>
      </c>
      <c r="H1617" s="1" t="s">
        <v>1288</v>
      </c>
      <c r="I1617" s="1" t="s">
        <v>1273</v>
      </c>
      <c r="J1617" s="59">
        <v>20</v>
      </c>
      <c r="K1617" s="85">
        <f t="array" ref="K1617">IFERROR(INDEX(Grille_Tarifs_Modulable!$B$2:$B$204,MATCH(Tableau1[[#This Row],[Designation]]&amp;Tableau1[[#This Row],[CL]],Grille_Tarifs_Modulable!$C$2:$C$204&amp;Grille_Tarifs_Modulable!$F$2:$F$204,0)),0)</f>
        <v>4260310553818</v>
      </c>
      <c r="L16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1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17" s="1">
        <v>144</v>
      </c>
      <c r="O1617" s="60">
        <f>Tableau1[[#This Row],[Prix_Unit_HT]]*Tableau1[[#This Row],[Qte_commande]]</f>
        <v>116.64000000000001</v>
      </c>
      <c r="P1617" s="60">
        <f>Tableau1[[#This Row],[Prix_Unit_TTC]]*Tableau1[[#This Row],[Qte_commande]]</f>
        <v>123.0552</v>
      </c>
      <c r="Q1617" s="1">
        <v>41.14</v>
      </c>
      <c r="R16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18" spans="1:18" ht="14.65" customHeight="1" x14ac:dyDescent="0.2">
      <c r="A1618" s="2">
        <v>43661</v>
      </c>
      <c r="B1618" s="1" t="s">
        <v>189</v>
      </c>
      <c r="C1618" s="1" t="s">
        <v>64</v>
      </c>
      <c r="F1618" s="1" t="s">
        <v>1245</v>
      </c>
      <c r="G1618" s="1" t="s">
        <v>66</v>
      </c>
      <c r="H1618" s="1" t="s">
        <v>1174</v>
      </c>
      <c r="I1618" s="1" t="s">
        <v>1272</v>
      </c>
      <c r="J1618" s="59">
        <v>70</v>
      </c>
      <c r="K1618" s="85">
        <f t="array" ref="K1618">IFERROR(INDEX(Grille_Tarifs_Modulable!$B$2:$B$204,MATCH(Tableau1[[#This Row],[Designation]]&amp;Tableau1[[#This Row],[CL]],Grille_Tarifs_Modulable!$C$2:$C$204&amp;Grille_Tarifs_Modulable!$F$2:$F$204,0)),0)</f>
        <v>4067700013859</v>
      </c>
      <c r="L16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8" s="1">
        <v>240</v>
      </c>
      <c r="O1618" s="60">
        <f>Tableau1[[#This Row],[Prix_Unit_HT]]*Tableau1[[#This Row],[Qte_commande]]</f>
        <v>3007.8152399999994</v>
      </c>
      <c r="P1618" s="60">
        <f>Tableau1[[#This Row],[Prix_Unit_TTC]]*Tableau1[[#This Row],[Qte_commande]]</f>
        <v>3609.3782879999994</v>
      </c>
      <c r="Q1618" s="1">
        <v>240</v>
      </c>
      <c r="R16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19" spans="1:18" ht="14.65" customHeight="1" x14ac:dyDescent="0.2">
      <c r="A1619" s="2">
        <v>43661</v>
      </c>
      <c r="B1619" s="1" t="s">
        <v>189</v>
      </c>
      <c r="C1619" s="1" t="s">
        <v>64</v>
      </c>
      <c r="F1619" s="1" t="s">
        <v>1162</v>
      </c>
      <c r="G1619" s="1" t="s">
        <v>66</v>
      </c>
      <c r="H1619" s="1" t="s">
        <v>1295</v>
      </c>
      <c r="I1619" s="1" t="s">
        <v>1273</v>
      </c>
      <c r="J1619" s="59">
        <v>20</v>
      </c>
      <c r="K1619" s="85">
        <f t="array" ref="K1619">IFERROR(INDEX(Grille_Tarifs_Modulable!$B$2:$B$204,MATCH(Tableau1[[#This Row],[Designation]]&amp;Tableau1[[#This Row],[CL]],Grille_Tarifs_Modulable!$C$2:$C$204&amp;Grille_Tarifs_Modulable!$F$2:$F$204,0)),0)</f>
        <v>4260310554785</v>
      </c>
      <c r="L16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1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19" s="1">
        <v>48</v>
      </c>
      <c r="O1619" s="60">
        <f>Tableau1[[#This Row],[Prix_Unit_HT]]*Tableau1[[#This Row],[Qte_commande]]</f>
        <v>42.72</v>
      </c>
      <c r="P1619" s="60">
        <f>Tableau1[[#This Row],[Prix_Unit_TTC]]*Tableau1[[#This Row],[Qte_commande]]</f>
        <v>45.069600000000001</v>
      </c>
      <c r="Q1619" s="1">
        <v>13.71</v>
      </c>
      <c r="R16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620" spans="1:18" ht="14.65" customHeight="1" x14ac:dyDescent="0.2">
      <c r="A1620" s="2">
        <v>43661</v>
      </c>
      <c r="B1620" s="1" t="s">
        <v>189</v>
      </c>
      <c r="C1620" s="1" t="s">
        <v>64</v>
      </c>
      <c r="F1620" s="1" t="s">
        <v>1245</v>
      </c>
      <c r="G1620" s="1" t="s">
        <v>66</v>
      </c>
      <c r="H1620" s="1" t="s">
        <v>1288</v>
      </c>
      <c r="I1620" s="1" t="s">
        <v>1273</v>
      </c>
      <c r="J1620" s="59">
        <v>20</v>
      </c>
      <c r="K1620" s="85">
        <f t="array" ref="K1620">IFERROR(INDEX(Grille_Tarifs_Modulable!$B$2:$B$204,MATCH(Tableau1[[#This Row],[Designation]]&amp;Tableau1[[#This Row],[CL]],Grille_Tarifs_Modulable!$C$2:$C$204&amp;Grille_Tarifs_Modulable!$F$2:$F$204,0)),0)</f>
        <v>4260310553818</v>
      </c>
      <c r="L16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0" s="1">
        <v>240</v>
      </c>
      <c r="O1620" s="60">
        <f>Tableau1[[#This Row],[Prix_Unit_HT]]*Tableau1[[#This Row],[Qte_commande]]</f>
        <v>194.4</v>
      </c>
      <c r="P1620" s="60">
        <f>Tableau1[[#This Row],[Prix_Unit_TTC]]*Tableau1[[#This Row],[Qte_commande]]</f>
        <v>205.09200000000001</v>
      </c>
      <c r="Q1620" s="1">
        <v>68.569999999999993</v>
      </c>
      <c r="R16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621" spans="1:18" ht="14.65" customHeight="1" x14ac:dyDescent="0.2">
      <c r="A1621" s="2">
        <v>43662</v>
      </c>
      <c r="B1621" s="1" t="s">
        <v>79</v>
      </c>
      <c r="C1621" s="1" t="s">
        <v>12</v>
      </c>
      <c r="F1621" s="1" t="s">
        <v>1245</v>
      </c>
      <c r="G1621" s="1" t="s">
        <v>14</v>
      </c>
      <c r="H1621" s="7" t="s">
        <v>1292</v>
      </c>
      <c r="I1621" s="7" t="s">
        <v>1273</v>
      </c>
      <c r="J1621" s="59">
        <v>20</v>
      </c>
      <c r="K1621" s="85">
        <f t="array" ref="K1621">IFERROR(INDEX(Grille_Tarifs_Modulable!$B$2:$B$204,MATCH(Tableau1[[#This Row],[Designation]]&amp;Tableau1[[#This Row],[CL]],Grille_Tarifs_Modulable!$C$2:$C$204&amp;Grille_Tarifs_Modulable!$F$2:$F$204,0)),0)</f>
        <v>4260310552941</v>
      </c>
      <c r="L16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1" s="1">
        <v>144</v>
      </c>
      <c r="O1621" s="60">
        <f>Tableau1[[#This Row],[Prix_Unit_HT]]*Tableau1[[#This Row],[Qte_commande]]</f>
        <v>116.64000000000001</v>
      </c>
      <c r="P1621" s="60">
        <f>Tableau1[[#This Row],[Prix_Unit_TTC]]*Tableau1[[#This Row],[Qte_commande]]</f>
        <v>123.0552</v>
      </c>
      <c r="Q1621" s="1">
        <v>41.14</v>
      </c>
      <c r="R16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22" spans="1:18" ht="14.65" customHeight="1" x14ac:dyDescent="0.2">
      <c r="A1622" s="2">
        <v>43662</v>
      </c>
      <c r="B1622" s="1" t="s">
        <v>79</v>
      </c>
      <c r="C1622" s="1" t="s">
        <v>12</v>
      </c>
      <c r="F1622" s="1" t="s">
        <v>1245</v>
      </c>
      <c r="G1622" s="1" t="s">
        <v>14</v>
      </c>
      <c r="H1622" s="1" t="s">
        <v>1216</v>
      </c>
      <c r="I1622" s="1" t="s">
        <v>1272</v>
      </c>
      <c r="J1622" s="59">
        <v>70</v>
      </c>
      <c r="K1622" s="85">
        <f t="array" ref="K1622">IFERROR(INDEX(Grille_Tarifs_Modulable!$B$2:$B$204,MATCH(Tableau1[[#This Row],[Designation]]&amp;Tableau1[[#This Row],[CL]],Grille_Tarifs_Modulable!$C$2:$C$204&amp;Grille_Tarifs_Modulable!$F$2:$F$204,0)),0)</f>
        <v>8500000917015</v>
      </c>
      <c r="L16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622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622" s="1">
        <v>36</v>
      </c>
      <c r="O1622" s="60">
        <f>Tableau1[[#This Row],[Prix_Unit_HT]]*Tableau1[[#This Row],[Qte_commande]]</f>
        <v>428.33562480000001</v>
      </c>
      <c r="P1622" s="60">
        <f>Tableau1[[#This Row],[Prix_Unit_TTC]]*Tableau1[[#This Row],[Qte_commande]]</f>
        <v>514.00274976000003</v>
      </c>
      <c r="Q1622" s="1">
        <v>36</v>
      </c>
      <c r="R16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23" spans="1:18" ht="14.65" customHeight="1" x14ac:dyDescent="0.2">
      <c r="A1623" s="2">
        <v>43664</v>
      </c>
      <c r="B1623" s="1" t="s">
        <v>72</v>
      </c>
      <c r="C1623" s="1" t="s">
        <v>12</v>
      </c>
      <c r="F1623" s="1" t="s">
        <v>1245</v>
      </c>
      <c r="G1623" s="1" t="s">
        <v>14</v>
      </c>
      <c r="H1623" s="1" t="s">
        <v>1215</v>
      </c>
      <c r="I1623" s="1" t="s">
        <v>1272</v>
      </c>
      <c r="J1623" s="59">
        <v>70</v>
      </c>
      <c r="K1623" s="85">
        <f t="array" ref="K1623">IFERROR(INDEX(Grille_Tarifs_Modulable!$B$2:$B$204,MATCH(Tableau1[[#This Row],[Designation]]&amp;Tableau1[[#This Row],[CL]],Grille_Tarifs_Modulable!$C$2:$C$204&amp;Grille_Tarifs_Modulable!$F$2:$F$204,0)),0)</f>
        <v>8500000917008</v>
      </c>
      <c r="L16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623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623" s="1">
        <v>-36</v>
      </c>
      <c r="O1623" s="60">
        <f>Tableau1[[#This Row],[Prix_Unit_HT]]*Tableau1[[#This Row],[Qte_commande]]</f>
        <v>-397.01562480000007</v>
      </c>
      <c r="P1623" s="60">
        <f>Tableau1[[#This Row],[Prix_Unit_TTC]]*Tableau1[[#This Row],[Qte_commande]]</f>
        <v>-476.41874976000008</v>
      </c>
      <c r="Q1623" s="1">
        <v>-36</v>
      </c>
      <c r="R16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-36</v>
      </c>
    </row>
    <row r="1624" spans="1:18" ht="14.65" customHeight="1" x14ac:dyDescent="0.2">
      <c r="A1624" s="2">
        <v>43669</v>
      </c>
      <c r="B1624" s="1" t="s">
        <v>335</v>
      </c>
      <c r="C1624" s="1" t="s">
        <v>334</v>
      </c>
      <c r="F1624" s="1" t="s">
        <v>1162</v>
      </c>
      <c r="G1624" s="1" t="s">
        <v>336</v>
      </c>
      <c r="H1624" s="1" t="s">
        <v>1297</v>
      </c>
      <c r="I1624" s="1" t="s">
        <v>1274</v>
      </c>
      <c r="J1624" s="109">
        <v>1</v>
      </c>
      <c r="K1624" s="85">
        <f t="array" ref="K1624">IFERROR(INDEX(Grille_Tarifs_Modulable!$B$2:$B$204,MATCH(Tableau1[[#This Row],[Designation]]&amp;Tableau1[[#This Row],[CL]],Grille_Tarifs_Modulable!$C$2:$C$204&amp;Grille_Tarifs_Modulable!$F$2:$F$204,0)),0)</f>
        <v>122</v>
      </c>
      <c r="L16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4" s="60">
        <f>IF(Tableau1[[#This Row],[Prix_Unit_HT]]=0,0,Tableau1[[#This Row],[Prix_Unit_HT]]+(Tableau1[[#This Row],[Prix_Unit_HT]]*VLOOKUP(Tableau1[[#This Row],[EAN]],Grille_Tarifs_Modulable!$B$10:$Q$204,16,FALSE)))</f>
        <v>358.8</v>
      </c>
      <c r="N1624" s="1">
        <v>1</v>
      </c>
      <c r="O1624" s="60">
        <f>Tableau1[[#This Row],[Prix_Unit_HT]]*Tableau1[[#This Row],[Qte_commande]]</f>
        <v>299</v>
      </c>
      <c r="P1624" s="60">
        <f>Tableau1[[#This Row],[Prix_Unit_TTC]]*Tableau1[[#This Row],[Qte_commande]]</f>
        <v>358.8</v>
      </c>
      <c r="Q1624" s="1">
        <v>1</v>
      </c>
      <c r="R16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25" spans="1:18" ht="14.65" customHeight="1" x14ac:dyDescent="0.2">
      <c r="A1625" s="2">
        <v>43669</v>
      </c>
      <c r="B1625" s="1" t="s">
        <v>332</v>
      </c>
      <c r="C1625" s="1" t="s">
        <v>331</v>
      </c>
      <c r="F1625" s="1" t="s">
        <v>1162</v>
      </c>
      <c r="G1625" s="1" t="s">
        <v>333</v>
      </c>
      <c r="H1625" s="1" t="s">
        <v>1297</v>
      </c>
      <c r="I1625" s="1" t="s">
        <v>1274</v>
      </c>
      <c r="J1625" s="109">
        <v>1</v>
      </c>
      <c r="K1625" s="85">
        <f t="array" ref="K1625">IFERROR(INDEX(Grille_Tarifs_Modulable!$B$2:$B$204,MATCH(Tableau1[[#This Row],[Designation]]&amp;Tableau1[[#This Row],[CL]],Grille_Tarifs_Modulable!$C$2:$C$204&amp;Grille_Tarifs_Modulable!$F$2:$F$204,0)),0)</f>
        <v>122</v>
      </c>
      <c r="L16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5" s="60">
        <f>IF(Tableau1[[#This Row],[Prix_Unit_HT]]=0,0,Tableau1[[#This Row],[Prix_Unit_HT]]+(Tableau1[[#This Row],[Prix_Unit_HT]]*VLOOKUP(Tableau1[[#This Row],[EAN]],Grille_Tarifs_Modulable!$B$10:$Q$204,16,FALSE)))</f>
        <v>358.8</v>
      </c>
      <c r="N1625" s="1">
        <v>2</v>
      </c>
      <c r="O1625" s="60">
        <f>Tableau1[[#This Row],[Prix_Unit_HT]]*Tableau1[[#This Row],[Qte_commande]]</f>
        <v>598</v>
      </c>
      <c r="P1625" s="60">
        <f>Tableau1[[#This Row],[Prix_Unit_TTC]]*Tableau1[[#This Row],[Qte_commande]]</f>
        <v>717.6</v>
      </c>
      <c r="Q1625" s="1">
        <v>2</v>
      </c>
      <c r="R16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26" spans="1:18" ht="14.65" customHeight="1" x14ac:dyDescent="0.2">
      <c r="A1626" s="2">
        <v>43676</v>
      </c>
      <c r="B1626" s="1" t="s">
        <v>182</v>
      </c>
      <c r="C1626" s="1" t="s">
        <v>61</v>
      </c>
      <c r="F1626" s="1" t="s">
        <v>1245</v>
      </c>
      <c r="G1626" s="1" t="s">
        <v>63</v>
      </c>
      <c r="H1626" s="7" t="s">
        <v>1291</v>
      </c>
      <c r="I1626" s="7" t="s">
        <v>1273</v>
      </c>
      <c r="J1626" s="59">
        <v>20</v>
      </c>
      <c r="K1626" s="85">
        <f t="array" ref="K1626">IFERROR(INDEX(Grille_Tarifs_Modulable!$B$2:$B$204,MATCH(Tableau1[[#This Row],[Designation]]&amp;Tableau1[[#This Row],[CL]],Grille_Tarifs_Modulable!$C$2:$C$204&amp;Grille_Tarifs_Modulable!$F$2:$F$204,0)),0)</f>
        <v>4260310550305</v>
      </c>
      <c r="L16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6" s="1">
        <v>24</v>
      </c>
      <c r="O1626" s="60">
        <f>Tableau1[[#This Row],[Prix_Unit_HT]]*Tableau1[[#This Row],[Qte_commande]]</f>
        <v>19.440000000000001</v>
      </c>
      <c r="P1626" s="60">
        <f>Tableau1[[#This Row],[Prix_Unit_TTC]]*Tableau1[[#This Row],[Qte_commande]]</f>
        <v>20.5092</v>
      </c>
      <c r="Q1626" s="1">
        <v>6.86</v>
      </c>
      <c r="R16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27" spans="1:18" ht="14.65" customHeight="1" x14ac:dyDescent="0.2">
      <c r="A1627" s="2">
        <v>43676</v>
      </c>
      <c r="B1627" s="1" t="s">
        <v>264</v>
      </c>
      <c r="C1627" s="1" t="s">
        <v>263</v>
      </c>
      <c r="F1627" s="1" t="s">
        <v>1162</v>
      </c>
      <c r="G1627" s="1" t="s">
        <v>4</v>
      </c>
      <c r="H1627" s="7" t="s">
        <v>1287</v>
      </c>
      <c r="I1627" s="7" t="s">
        <v>1272</v>
      </c>
      <c r="J1627" s="59">
        <v>70</v>
      </c>
      <c r="K1627" s="85">
        <f t="array" ref="K1627">IFERROR(INDEX(Grille_Tarifs_Modulable!$B$2:$B$204,MATCH(Tableau1[[#This Row],[Designation]]&amp;Tableau1[[#This Row],[CL]],Grille_Tarifs_Modulable!$C$2:$C$204&amp;Grille_Tarifs_Modulable!$F$2:$F$204,0)),0)</f>
        <v>3257150107012</v>
      </c>
      <c r="L16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27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27" s="1">
        <v>2</v>
      </c>
      <c r="O1627" s="60">
        <f>Tableau1[[#This Row],[Prix_Unit_HT]]*Tableau1[[#This Row],[Qte_commande]]</f>
        <v>64.817288000000005</v>
      </c>
      <c r="P1627" s="60">
        <f>Tableau1[[#This Row],[Prix_Unit_TTC]]*Tableau1[[#This Row],[Qte_commande]]</f>
        <v>77.780745600000003</v>
      </c>
      <c r="Q1627" s="1">
        <v>2</v>
      </c>
      <c r="R16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28" spans="1:18" ht="14.65" customHeight="1" x14ac:dyDescent="0.2">
      <c r="A1628" s="2">
        <v>43676</v>
      </c>
      <c r="B1628" s="1" t="s">
        <v>182</v>
      </c>
      <c r="C1628" s="1" t="s">
        <v>61</v>
      </c>
      <c r="F1628" s="1" t="s">
        <v>1245</v>
      </c>
      <c r="G1628" s="1" t="s">
        <v>63</v>
      </c>
      <c r="H1628" s="1" t="s">
        <v>1211</v>
      </c>
      <c r="I1628" s="1" t="s">
        <v>1272</v>
      </c>
      <c r="J1628" s="59">
        <v>70</v>
      </c>
      <c r="K1628" s="85">
        <f t="array" ref="K1628">IFERROR(INDEX(Grille_Tarifs_Modulable!$B$2:$B$204,MATCH(Tableau1[[#This Row],[Designation]]&amp;Tableau1[[#This Row],[CL]],Grille_Tarifs_Modulable!$C$2:$C$204&amp;Grille_Tarifs_Modulable!$F$2:$F$204,0)),0)</f>
        <v>8017450002104</v>
      </c>
      <c r="L16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28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28" s="1">
        <v>36</v>
      </c>
      <c r="O1628" s="60">
        <f>Tableau1[[#This Row],[Prix_Unit_HT]]*Tableau1[[#This Row],[Qte_commande]]</f>
        <v>513.593388</v>
      </c>
      <c r="P1628" s="60">
        <f>Tableau1[[#This Row],[Prix_Unit_TTC]]*Tableau1[[#This Row],[Qte_commande]]</f>
        <v>616.3120656000001</v>
      </c>
      <c r="Q1628" s="1">
        <v>36</v>
      </c>
      <c r="R16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29" spans="1:18" ht="14.65" customHeight="1" x14ac:dyDescent="0.2">
      <c r="A1629" s="2">
        <v>43676</v>
      </c>
      <c r="B1629" s="1" t="s">
        <v>182</v>
      </c>
      <c r="C1629" s="1" t="s">
        <v>61</v>
      </c>
      <c r="F1629" s="1" t="s">
        <v>1162</v>
      </c>
      <c r="G1629" s="1" t="s">
        <v>63</v>
      </c>
      <c r="H1629" s="1" t="s">
        <v>1295</v>
      </c>
      <c r="I1629" s="1" t="s">
        <v>1273</v>
      </c>
      <c r="J1629" s="59">
        <v>20</v>
      </c>
      <c r="K1629" s="85">
        <f t="array" ref="K1629">IFERROR(INDEX(Grille_Tarifs_Modulable!$B$2:$B$204,MATCH(Tableau1[[#This Row],[Designation]]&amp;Tableau1[[#This Row],[CL]],Grille_Tarifs_Modulable!$C$2:$C$204&amp;Grille_Tarifs_Modulable!$F$2:$F$204,0)),0)</f>
        <v>4260310554785</v>
      </c>
      <c r="L16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2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29" s="1">
        <v>48</v>
      </c>
      <c r="O1629" s="60">
        <f>Tableau1[[#This Row],[Prix_Unit_HT]]*Tableau1[[#This Row],[Qte_commande]]</f>
        <v>42.72</v>
      </c>
      <c r="P1629" s="60">
        <f>Tableau1[[#This Row],[Prix_Unit_TTC]]*Tableau1[[#This Row],[Qte_commande]]</f>
        <v>45.069600000000001</v>
      </c>
      <c r="Q1629" s="1">
        <v>13.71</v>
      </c>
      <c r="R16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630" spans="1:18" ht="14.65" customHeight="1" x14ac:dyDescent="0.2">
      <c r="A1630" s="2">
        <v>43676</v>
      </c>
      <c r="B1630" s="1" t="s">
        <v>169</v>
      </c>
      <c r="C1630" s="1" t="s">
        <v>168</v>
      </c>
      <c r="F1630" s="1" t="s">
        <v>1162</v>
      </c>
      <c r="G1630" s="1" t="s">
        <v>170</v>
      </c>
      <c r="H1630" s="1" t="s">
        <v>1187</v>
      </c>
      <c r="I1630" s="1" t="s">
        <v>1272</v>
      </c>
      <c r="J1630" s="59">
        <v>70</v>
      </c>
      <c r="K1630" s="85">
        <f t="array" ref="K1630">IFERROR(INDEX(Grille_Tarifs_Modulable!$B$2:$B$204,MATCH(Tableau1[[#This Row],[Designation]]&amp;Tableau1[[#This Row],[CL]],Grille_Tarifs_Modulable!$C$2:$C$204&amp;Grille_Tarifs_Modulable!$F$2:$F$204,0)),0)</f>
        <v>3257150102017</v>
      </c>
      <c r="L16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0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0" s="1">
        <v>6</v>
      </c>
      <c r="O1630" s="60">
        <f>Tableau1[[#This Row],[Prix_Unit_HT]]*Tableau1[[#This Row],[Qte_commande]]</f>
        <v>101.12593200000001</v>
      </c>
      <c r="P1630" s="60">
        <f>Tableau1[[#This Row],[Prix_Unit_TTC]]*Tableau1[[#This Row],[Qte_commande]]</f>
        <v>121.35111839999999</v>
      </c>
      <c r="Q1630" s="1">
        <v>6</v>
      </c>
      <c r="R16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1" spans="1:18" ht="14.65" customHeight="1" x14ac:dyDescent="0.2">
      <c r="A1631" s="2">
        <v>43676</v>
      </c>
      <c r="B1631" s="1" t="s">
        <v>167</v>
      </c>
      <c r="C1631" s="1" t="s">
        <v>118</v>
      </c>
      <c r="F1631" s="1" t="s">
        <v>1162</v>
      </c>
      <c r="G1631" s="1" t="s">
        <v>120</v>
      </c>
      <c r="H1631" s="1" t="s">
        <v>1187</v>
      </c>
      <c r="I1631" s="1" t="s">
        <v>1272</v>
      </c>
      <c r="J1631" s="59">
        <v>70</v>
      </c>
      <c r="K1631" s="85">
        <f t="array" ref="K1631">IFERROR(INDEX(Grille_Tarifs_Modulable!$B$2:$B$204,MATCH(Tableau1[[#This Row],[Designation]]&amp;Tableau1[[#This Row],[CL]],Grille_Tarifs_Modulable!$C$2:$C$204&amp;Grille_Tarifs_Modulable!$F$2:$F$204,0)),0)</f>
        <v>3257150102017</v>
      </c>
      <c r="L16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1" s="1">
        <v>6</v>
      </c>
      <c r="O1631" s="60">
        <f>Tableau1[[#This Row],[Prix_Unit_HT]]*Tableau1[[#This Row],[Qte_commande]]</f>
        <v>101.12593200000001</v>
      </c>
      <c r="P1631" s="60">
        <f>Tableau1[[#This Row],[Prix_Unit_TTC]]*Tableau1[[#This Row],[Qte_commande]]</f>
        <v>121.35111839999999</v>
      </c>
      <c r="Q1631" s="1">
        <v>6</v>
      </c>
      <c r="R16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2" spans="1:18" ht="14.65" customHeight="1" x14ac:dyDescent="0.2">
      <c r="A1632" s="2">
        <v>43676</v>
      </c>
      <c r="B1632" s="1" t="s">
        <v>172</v>
      </c>
      <c r="C1632" s="1" t="s">
        <v>171</v>
      </c>
      <c r="F1632" s="1" t="s">
        <v>1162</v>
      </c>
      <c r="G1632" s="1" t="s">
        <v>171</v>
      </c>
      <c r="H1632" s="1" t="s">
        <v>1187</v>
      </c>
      <c r="I1632" s="1" t="s">
        <v>1272</v>
      </c>
      <c r="J1632" s="59">
        <v>70</v>
      </c>
      <c r="K1632" s="85">
        <f t="array" ref="K1632">IFERROR(INDEX(Grille_Tarifs_Modulable!$B$2:$B$204,MATCH(Tableau1[[#This Row],[Designation]]&amp;Tableau1[[#This Row],[CL]],Grille_Tarifs_Modulable!$C$2:$C$204&amp;Grille_Tarifs_Modulable!$F$2:$F$204,0)),0)</f>
        <v>3257150102017</v>
      </c>
      <c r="L16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2" s="1">
        <v>6</v>
      </c>
      <c r="O1632" s="60">
        <f>Tableau1[[#This Row],[Prix_Unit_HT]]*Tableau1[[#This Row],[Qte_commande]]</f>
        <v>101.12593200000001</v>
      </c>
      <c r="P1632" s="60">
        <f>Tableau1[[#This Row],[Prix_Unit_TTC]]*Tableau1[[#This Row],[Qte_commande]]</f>
        <v>121.35111839999999</v>
      </c>
      <c r="Q1632" s="1">
        <v>6</v>
      </c>
      <c r="R16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3" spans="1:18" ht="14.65" customHeight="1" x14ac:dyDescent="0.2">
      <c r="A1633" s="2">
        <v>43676</v>
      </c>
      <c r="B1633" s="1" t="s">
        <v>267</v>
      </c>
      <c r="C1633" s="1" t="s">
        <v>266</v>
      </c>
      <c r="F1633" s="1" t="s">
        <v>1162</v>
      </c>
      <c r="G1633" s="1" t="s">
        <v>20</v>
      </c>
      <c r="H1633" s="1" t="s">
        <v>1286</v>
      </c>
      <c r="I1633" s="1" t="s">
        <v>1272</v>
      </c>
      <c r="J1633" s="59">
        <v>70</v>
      </c>
      <c r="K1633" s="85">
        <f t="array" ref="K1633">IFERROR(INDEX(Grille_Tarifs_Modulable!$B$2:$B$204,MATCH(Tableau1[[#This Row],[Designation]]&amp;Tableau1[[#This Row],[CL]],Grille_Tarifs_Modulable!$C$2:$C$204&amp;Grille_Tarifs_Modulable!$F$2:$F$204,0)),0)</f>
        <v>3257150673043</v>
      </c>
      <c r="L16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633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633" s="1">
        <v>6</v>
      </c>
      <c r="O1633" s="60">
        <f>Tableau1[[#This Row],[Prix_Unit_HT]]*Tableau1[[#This Row],[Qte_commande]]</f>
        <v>140.60834699999998</v>
      </c>
      <c r="P1633" s="60">
        <f>Tableau1[[#This Row],[Prix_Unit_TTC]]*Tableau1[[#This Row],[Qte_commande]]</f>
        <v>168.73001639999998</v>
      </c>
      <c r="Q1633" s="1">
        <v>6</v>
      </c>
      <c r="R16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34" spans="1:18" ht="14.65" customHeight="1" x14ac:dyDescent="0.2">
      <c r="A1634" s="2">
        <v>43676</v>
      </c>
      <c r="B1634" s="1" t="s">
        <v>182</v>
      </c>
      <c r="C1634" s="1" t="s">
        <v>61</v>
      </c>
      <c r="F1634" s="1" t="s">
        <v>1245</v>
      </c>
      <c r="G1634" s="1" t="s">
        <v>63</v>
      </c>
      <c r="H1634" s="1" t="s">
        <v>1221</v>
      </c>
      <c r="I1634" s="1" t="s">
        <v>1272</v>
      </c>
      <c r="J1634" s="59">
        <v>50</v>
      </c>
      <c r="K1634" s="85">
        <f t="array" ref="K1634">IFERROR(INDEX(Grille_Tarifs_Modulable!$B$2:$B$204,MATCH(Tableau1[[#This Row],[Designation]]&amp;Tableau1[[#This Row],[CL]],Grille_Tarifs_Modulable!$C$2:$C$204&amp;Grille_Tarifs_Modulable!$F$2:$F$204,0)),0)</f>
        <v>4260270192645</v>
      </c>
      <c r="L16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4" s="1">
        <v>6</v>
      </c>
      <c r="O1634" s="60">
        <f>Tableau1[[#This Row],[Prix_Unit_HT]]*Tableau1[[#This Row],[Qte_commande]]</f>
        <v>151.155036</v>
      </c>
      <c r="P1634" s="60">
        <f>Tableau1[[#This Row],[Prix_Unit_TTC]]*Tableau1[[#This Row],[Qte_commande]]</f>
        <v>181.38604320000002</v>
      </c>
      <c r="Q1634" s="1">
        <v>4.29</v>
      </c>
      <c r="R16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635" spans="1:18" ht="14.65" customHeight="1" x14ac:dyDescent="0.2">
      <c r="A1635" s="2">
        <v>43676</v>
      </c>
      <c r="B1635" s="1" t="s">
        <v>218</v>
      </c>
      <c r="C1635" s="1" t="s">
        <v>82</v>
      </c>
      <c r="F1635" s="1" t="s">
        <v>1162</v>
      </c>
      <c r="G1635" s="1" t="s">
        <v>4</v>
      </c>
      <c r="H1635" s="1" t="s">
        <v>1221</v>
      </c>
      <c r="I1635" s="1" t="s">
        <v>1272</v>
      </c>
      <c r="J1635" s="59">
        <v>50</v>
      </c>
      <c r="K1635" s="85">
        <f t="array" ref="K1635">IFERROR(INDEX(Grille_Tarifs_Modulable!$B$2:$B$204,MATCH(Tableau1[[#This Row],[Designation]]&amp;Tableau1[[#This Row],[CL]],Grille_Tarifs_Modulable!$C$2:$C$204&amp;Grille_Tarifs_Modulable!$F$2:$F$204,0)),0)</f>
        <v>4260270192645</v>
      </c>
      <c r="L16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635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635" s="1">
        <v>18</v>
      </c>
      <c r="O1635" s="60">
        <f>Tableau1[[#This Row],[Prix_Unit_HT]]*Tableau1[[#This Row],[Qte_commande]]</f>
        <v>504.945108</v>
      </c>
      <c r="P1635" s="60">
        <f>Tableau1[[#This Row],[Prix_Unit_TTC]]*Tableau1[[#This Row],[Qte_commande]]</f>
        <v>605.93412960000001</v>
      </c>
      <c r="Q1635" s="1">
        <v>12.86</v>
      </c>
      <c r="R16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12.857142857142858</v>
      </c>
    </row>
    <row r="1636" spans="1:18" ht="14.65" customHeight="1" x14ac:dyDescent="0.2">
      <c r="A1636" s="2">
        <v>43676</v>
      </c>
      <c r="B1636" s="1" t="s">
        <v>182</v>
      </c>
      <c r="C1636" s="1" t="s">
        <v>61</v>
      </c>
      <c r="F1636" s="1" t="s">
        <v>1245</v>
      </c>
      <c r="G1636" s="1" t="s">
        <v>63</v>
      </c>
      <c r="H1636" s="1" t="s">
        <v>1293</v>
      </c>
      <c r="I1636" s="1" t="s">
        <v>1273</v>
      </c>
      <c r="J1636" s="59">
        <v>20</v>
      </c>
      <c r="K1636" s="85">
        <f t="array" ref="K1636">IFERROR(INDEX(Grille_Tarifs_Modulable!$B$2:$B$204,MATCH(Tableau1[[#This Row],[Designation]]&amp;Tableau1[[#This Row],[CL]],Grille_Tarifs_Modulable!$C$2:$C$204&amp;Grille_Tarifs_Modulable!$F$2:$F$204,0)),0)</f>
        <v>4260310553849</v>
      </c>
      <c r="L16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6" s="1">
        <v>240</v>
      </c>
      <c r="O1636" s="60">
        <f>Tableau1[[#This Row],[Prix_Unit_HT]]*Tableau1[[#This Row],[Qte_commande]]</f>
        <v>194.4</v>
      </c>
      <c r="P1636" s="60">
        <f>Tableau1[[#This Row],[Prix_Unit_TTC]]*Tableau1[[#This Row],[Qte_commande]]</f>
        <v>205.09200000000001</v>
      </c>
      <c r="Q1636" s="1">
        <v>68.569999999999993</v>
      </c>
      <c r="R16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637" spans="1:18" ht="14.65" customHeight="1" x14ac:dyDescent="0.2">
      <c r="A1637" s="2">
        <v>43676</v>
      </c>
      <c r="B1637" s="1" t="s">
        <v>182</v>
      </c>
      <c r="C1637" s="1" t="s">
        <v>61</v>
      </c>
      <c r="F1637" s="1" t="s">
        <v>1245</v>
      </c>
      <c r="G1637" s="1" t="s">
        <v>63</v>
      </c>
      <c r="H1637" s="1" t="s">
        <v>1288</v>
      </c>
      <c r="I1637" s="1" t="s">
        <v>1273</v>
      </c>
      <c r="J1637" s="59">
        <v>20</v>
      </c>
      <c r="K1637" s="85">
        <f t="array" ref="K1637">IFERROR(INDEX(Grille_Tarifs_Modulable!$B$2:$B$204,MATCH(Tableau1[[#This Row],[Designation]]&amp;Tableau1[[#This Row],[CL]],Grille_Tarifs_Modulable!$C$2:$C$204&amp;Grille_Tarifs_Modulable!$F$2:$F$204,0)),0)</f>
        <v>4260310553818</v>
      </c>
      <c r="L16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7" s="1">
        <v>240</v>
      </c>
      <c r="O1637" s="60">
        <f>Tableau1[[#This Row],[Prix_Unit_HT]]*Tableau1[[#This Row],[Qte_commande]]</f>
        <v>194.4</v>
      </c>
      <c r="P1637" s="60">
        <f>Tableau1[[#This Row],[Prix_Unit_TTC]]*Tableau1[[#This Row],[Qte_commande]]</f>
        <v>205.09200000000001</v>
      </c>
      <c r="Q1637" s="1">
        <v>68.569999999999993</v>
      </c>
      <c r="R16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638" spans="1:18" ht="14.65" customHeight="1" x14ac:dyDescent="0.2">
      <c r="A1638" s="2">
        <v>43682</v>
      </c>
      <c r="B1638" s="1" t="s">
        <v>217</v>
      </c>
      <c r="C1638" s="1" t="s">
        <v>61</v>
      </c>
      <c r="F1638" s="1" t="s">
        <v>1245</v>
      </c>
      <c r="G1638" s="1" t="s">
        <v>63</v>
      </c>
      <c r="H1638" s="1" t="s">
        <v>1221</v>
      </c>
      <c r="I1638" s="1" t="s">
        <v>1272</v>
      </c>
      <c r="J1638" s="59">
        <v>50</v>
      </c>
      <c r="K1638" s="85">
        <f t="array" ref="K1638">IFERROR(INDEX(Grille_Tarifs_Modulable!$B$2:$B$204,MATCH(Tableau1[[#This Row],[Designation]]&amp;Tableau1[[#This Row],[CL]],Grille_Tarifs_Modulable!$C$2:$C$204&amp;Grille_Tarifs_Modulable!$F$2:$F$204,0)),0)</f>
        <v>4260270192645</v>
      </c>
      <c r="L16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8" s="1">
        <v>0</v>
      </c>
      <c r="O1638" s="60">
        <f>Tableau1[[#This Row],[Prix_Unit_HT]]*Tableau1[[#This Row],[Qte_commande]]</f>
        <v>0</v>
      </c>
      <c r="P1638" s="60">
        <f>Tableau1[[#This Row],[Prix_Unit_TTC]]*Tableau1[[#This Row],[Qte_commande]]</f>
        <v>0</v>
      </c>
      <c r="Q1638" s="1">
        <v>0</v>
      </c>
      <c r="R16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639" spans="1:18" ht="14.65" customHeight="1" x14ac:dyDescent="0.2">
      <c r="A1639" s="2">
        <v>43683</v>
      </c>
      <c r="B1639" s="1" t="s">
        <v>214</v>
      </c>
      <c r="C1639" s="1" t="s">
        <v>142</v>
      </c>
      <c r="F1639" s="1" t="s">
        <v>1245</v>
      </c>
      <c r="G1639" s="1" t="s">
        <v>144</v>
      </c>
      <c r="H1639" s="7" t="s">
        <v>1291</v>
      </c>
      <c r="I1639" s="7" t="s">
        <v>1273</v>
      </c>
      <c r="J1639" s="59">
        <v>20</v>
      </c>
      <c r="K1639" s="85">
        <f t="array" ref="K1639">IFERROR(INDEX(Grille_Tarifs_Modulable!$B$2:$B$204,MATCH(Tableau1[[#This Row],[Designation]]&amp;Tableau1[[#This Row],[CL]],Grille_Tarifs_Modulable!$C$2:$C$204&amp;Grille_Tarifs_Modulable!$F$2:$F$204,0)),0)</f>
        <v>4260310550305</v>
      </c>
      <c r="L16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9" s="1">
        <v>24</v>
      </c>
      <c r="O1639" s="60">
        <f>Tableau1[[#This Row],[Prix_Unit_HT]]*Tableau1[[#This Row],[Qte_commande]]</f>
        <v>19.440000000000001</v>
      </c>
      <c r="P1639" s="60">
        <f>Tableau1[[#This Row],[Prix_Unit_TTC]]*Tableau1[[#This Row],[Qte_commande]]</f>
        <v>20.5092</v>
      </c>
      <c r="Q1639" s="1">
        <v>6.86</v>
      </c>
      <c r="R16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40" spans="1:18" ht="14.65" customHeight="1" x14ac:dyDescent="0.2">
      <c r="A1640" s="2">
        <v>43683</v>
      </c>
      <c r="B1640" s="1" t="s">
        <v>223</v>
      </c>
      <c r="C1640" s="1" t="s">
        <v>64</v>
      </c>
      <c r="F1640" s="1" t="s">
        <v>1245</v>
      </c>
      <c r="G1640" s="1" t="s">
        <v>66</v>
      </c>
      <c r="H1640" s="7" t="s">
        <v>1292</v>
      </c>
      <c r="I1640" s="7" t="s">
        <v>1273</v>
      </c>
      <c r="J1640" s="59">
        <v>20</v>
      </c>
      <c r="K1640" s="85">
        <f t="array" ref="K1640">IFERROR(INDEX(Grille_Tarifs_Modulable!$B$2:$B$204,MATCH(Tableau1[[#This Row],[Designation]]&amp;Tableau1[[#This Row],[CL]],Grille_Tarifs_Modulable!$C$2:$C$204&amp;Grille_Tarifs_Modulable!$F$2:$F$204,0)),0)</f>
        <v>4260310552941</v>
      </c>
      <c r="L16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0" s="1">
        <v>144</v>
      </c>
      <c r="O1640" s="60">
        <f>Tableau1[[#This Row],[Prix_Unit_HT]]*Tableau1[[#This Row],[Qte_commande]]</f>
        <v>116.64000000000001</v>
      </c>
      <c r="P1640" s="60">
        <f>Tableau1[[#This Row],[Prix_Unit_TTC]]*Tableau1[[#This Row],[Qte_commande]]</f>
        <v>123.0552</v>
      </c>
      <c r="Q1640" s="1">
        <v>41.14</v>
      </c>
      <c r="R16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41" spans="1:18" ht="14.65" customHeight="1" x14ac:dyDescent="0.2">
      <c r="A1641" s="2">
        <v>43683</v>
      </c>
      <c r="B1641" s="1" t="s">
        <v>224</v>
      </c>
      <c r="C1641" s="1" t="s">
        <v>64</v>
      </c>
      <c r="F1641" s="1" t="s">
        <v>1245</v>
      </c>
      <c r="G1641" s="1" t="s">
        <v>66</v>
      </c>
      <c r="H1641" s="7" t="s">
        <v>1292</v>
      </c>
      <c r="I1641" s="7" t="s">
        <v>1273</v>
      </c>
      <c r="J1641" s="59">
        <v>20</v>
      </c>
      <c r="K1641" s="85">
        <f t="array" ref="K1641">IFERROR(INDEX(Grille_Tarifs_Modulable!$B$2:$B$204,MATCH(Tableau1[[#This Row],[Designation]]&amp;Tableau1[[#This Row],[CL]],Grille_Tarifs_Modulable!$C$2:$C$204&amp;Grille_Tarifs_Modulable!$F$2:$F$204,0)),0)</f>
        <v>4260310552941</v>
      </c>
      <c r="L16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1" s="1">
        <v>144</v>
      </c>
      <c r="O1641" s="60">
        <f>Tableau1[[#This Row],[Prix_Unit_HT]]*Tableau1[[#This Row],[Qte_commande]]</f>
        <v>116.64000000000001</v>
      </c>
      <c r="P1641" s="60">
        <f>Tableau1[[#This Row],[Prix_Unit_TTC]]*Tableau1[[#This Row],[Qte_commande]]</f>
        <v>123.0552</v>
      </c>
      <c r="Q1641" s="1">
        <v>41.14</v>
      </c>
      <c r="R16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42" spans="1:18" ht="14.65" customHeight="1" x14ac:dyDescent="0.2">
      <c r="A1642" s="2">
        <v>43683</v>
      </c>
      <c r="B1642" s="1" t="s">
        <v>16</v>
      </c>
      <c r="C1642" s="1" t="s">
        <v>15</v>
      </c>
      <c r="F1642" s="1" t="s">
        <v>1162</v>
      </c>
      <c r="G1642" s="1" t="s">
        <v>4</v>
      </c>
      <c r="H1642" s="7" t="s">
        <v>1287</v>
      </c>
      <c r="I1642" s="7" t="s">
        <v>1272</v>
      </c>
      <c r="J1642" s="59">
        <v>70</v>
      </c>
      <c r="K1642" s="85">
        <f t="array" ref="K1642">IFERROR(INDEX(Grille_Tarifs_Modulable!$B$2:$B$204,MATCH(Tableau1[[#This Row],[Designation]]&amp;Tableau1[[#This Row],[CL]],Grille_Tarifs_Modulable!$C$2:$C$204&amp;Grille_Tarifs_Modulable!$F$2:$F$204,0)),0)</f>
        <v>3257150107012</v>
      </c>
      <c r="L16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42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42" s="1">
        <v>6</v>
      </c>
      <c r="O1642" s="60">
        <f>Tableau1[[#This Row],[Prix_Unit_HT]]*Tableau1[[#This Row],[Qte_commande]]</f>
        <v>194.451864</v>
      </c>
      <c r="P1642" s="60">
        <f>Tableau1[[#This Row],[Prix_Unit_TTC]]*Tableau1[[#This Row],[Qte_commande]]</f>
        <v>233.34223680000002</v>
      </c>
      <c r="Q1642" s="1">
        <v>6</v>
      </c>
      <c r="R16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43" spans="1:18" ht="14.65" customHeight="1" x14ac:dyDescent="0.2">
      <c r="A1643" s="2">
        <v>43683</v>
      </c>
      <c r="B1643" s="1" t="s">
        <v>16</v>
      </c>
      <c r="C1643" s="1" t="s">
        <v>15</v>
      </c>
      <c r="F1643" s="1" t="s">
        <v>1162</v>
      </c>
      <c r="G1643" s="1" t="s">
        <v>4</v>
      </c>
      <c r="H1643" s="1" t="s">
        <v>1285</v>
      </c>
      <c r="I1643" s="1" t="s">
        <v>1272</v>
      </c>
      <c r="J1643" s="59">
        <v>70</v>
      </c>
      <c r="K1643" s="85">
        <f t="array" ref="K1643">IFERROR(INDEX(Grille_Tarifs_Modulable!$B$2:$B$204,MATCH(Tableau1[[#This Row],[Designation]]&amp;Tableau1[[#This Row],[CL]],Grille_Tarifs_Modulable!$C$2:$C$204&amp;Grille_Tarifs_Modulable!$F$2:$F$204,0)),0)</f>
        <v>3257150673005</v>
      </c>
      <c r="L16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643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643" s="1">
        <v>6</v>
      </c>
      <c r="O1643" s="60">
        <f>Tableau1[[#This Row],[Prix_Unit_HT]]*Tableau1[[#This Row],[Qte_commande]]</f>
        <v>161.09186399999999</v>
      </c>
      <c r="P1643" s="60">
        <f>Tableau1[[#This Row],[Prix_Unit_TTC]]*Tableau1[[#This Row],[Qte_commande]]</f>
        <v>193.31023679999998</v>
      </c>
      <c r="Q1643" s="1">
        <v>6</v>
      </c>
      <c r="R16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44" spans="1:18" ht="14.65" customHeight="1" x14ac:dyDescent="0.2">
      <c r="A1644" s="2">
        <v>43683</v>
      </c>
      <c r="B1644" s="1" t="s">
        <v>16</v>
      </c>
      <c r="C1644" s="1" t="s">
        <v>15</v>
      </c>
      <c r="F1644" s="1" t="s">
        <v>1162</v>
      </c>
      <c r="G1644" s="1" t="s">
        <v>4</v>
      </c>
      <c r="H1644" s="1" t="s">
        <v>1174</v>
      </c>
      <c r="I1644" s="1" t="s">
        <v>1272</v>
      </c>
      <c r="J1644" s="59">
        <v>70</v>
      </c>
      <c r="K1644" s="85">
        <f t="array" ref="K1644">IFERROR(INDEX(Grille_Tarifs_Modulable!$B$2:$B$204,MATCH(Tableau1[[#This Row],[Designation]]&amp;Tableau1[[#This Row],[CL]],Grille_Tarifs_Modulable!$C$2:$C$204&amp;Grille_Tarifs_Modulable!$F$2:$F$204,0)),0)</f>
        <v>4067700013859</v>
      </c>
      <c r="L16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644" s="60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644" s="1">
        <v>12</v>
      </c>
      <c r="O1644" s="60">
        <f>Tableau1[[#This Row],[Prix_Unit_HT]]*Tableau1[[#This Row],[Qte_commande]]</f>
        <v>167.31076199999998</v>
      </c>
      <c r="P1644" s="60">
        <f>Tableau1[[#This Row],[Prix_Unit_TTC]]*Tableau1[[#This Row],[Qte_commande]]</f>
        <v>200.77291439999996</v>
      </c>
      <c r="Q1644" s="1">
        <v>12</v>
      </c>
      <c r="R16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45" spans="1:18" ht="14.65" customHeight="1" x14ac:dyDescent="0.2">
      <c r="A1645" s="2">
        <v>43683</v>
      </c>
      <c r="B1645" s="1" t="s">
        <v>214</v>
      </c>
      <c r="C1645" s="1" t="s">
        <v>142</v>
      </c>
      <c r="F1645" s="1" t="s">
        <v>1245</v>
      </c>
      <c r="G1645" s="1" t="s">
        <v>144</v>
      </c>
      <c r="H1645" s="1" t="s">
        <v>1174</v>
      </c>
      <c r="I1645" s="1" t="s">
        <v>1272</v>
      </c>
      <c r="J1645" s="59">
        <v>70</v>
      </c>
      <c r="K1645" s="85">
        <f t="array" ref="K1645">IFERROR(INDEX(Grille_Tarifs_Modulable!$B$2:$B$204,MATCH(Tableau1[[#This Row],[Designation]]&amp;Tableau1[[#This Row],[CL]],Grille_Tarifs_Modulable!$C$2:$C$204&amp;Grille_Tarifs_Modulable!$F$2:$F$204,0)),0)</f>
        <v>4067700013859</v>
      </c>
      <c r="L16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5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5" s="1">
        <v>240</v>
      </c>
      <c r="O1645" s="60">
        <f>Tableau1[[#This Row],[Prix_Unit_HT]]*Tableau1[[#This Row],[Qte_commande]]</f>
        <v>3007.8152399999994</v>
      </c>
      <c r="P1645" s="60">
        <f>Tableau1[[#This Row],[Prix_Unit_TTC]]*Tableau1[[#This Row],[Qte_commande]]</f>
        <v>3609.3782879999994</v>
      </c>
      <c r="Q1645" s="1">
        <v>240</v>
      </c>
      <c r="R16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46" spans="1:18" ht="14.65" customHeight="1" x14ac:dyDescent="0.2">
      <c r="A1646" s="2">
        <v>43683</v>
      </c>
      <c r="B1646" s="1" t="s">
        <v>223</v>
      </c>
      <c r="C1646" s="1" t="s">
        <v>64</v>
      </c>
      <c r="F1646" s="1" t="s">
        <v>1245</v>
      </c>
      <c r="G1646" s="1" t="s">
        <v>66</v>
      </c>
      <c r="H1646" s="1" t="s">
        <v>1174</v>
      </c>
      <c r="I1646" s="1" t="s">
        <v>1272</v>
      </c>
      <c r="J1646" s="59">
        <v>70</v>
      </c>
      <c r="K1646" s="85">
        <f t="array" ref="K1646">IFERROR(INDEX(Grille_Tarifs_Modulable!$B$2:$B$204,MATCH(Tableau1[[#This Row],[Designation]]&amp;Tableau1[[#This Row],[CL]],Grille_Tarifs_Modulable!$C$2:$C$204&amp;Grille_Tarifs_Modulable!$F$2:$F$204,0)),0)</f>
        <v>4067700013859</v>
      </c>
      <c r="L16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6" s="1">
        <v>240</v>
      </c>
      <c r="O1646" s="60">
        <f>Tableau1[[#This Row],[Prix_Unit_HT]]*Tableau1[[#This Row],[Qte_commande]]</f>
        <v>3007.8152399999994</v>
      </c>
      <c r="P1646" s="60">
        <f>Tableau1[[#This Row],[Prix_Unit_TTC]]*Tableau1[[#This Row],[Qte_commande]]</f>
        <v>3609.3782879999994</v>
      </c>
      <c r="Q1646" s="1">
        <v>240</v>
      </c>
      <c r="R16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47" spans="1:18" ht="14.65" customHeight="1" x14ac:dyDescent="0.2">
      <c r="A1647" s="2">
        <v>43683</v>
      </c>
      <c r="B1647" s="1" t="s">
        <v>224</v>
      </c>
      <c r="C1647" s="1" t="s">
        <v>64</v>
      </c>
      <c r="F1647" s="1" t="s">
        <v>1245</v>
      </c>
      <c r="G1647" s="1" t="s">
        <v>66</v>
      </c>
      <c r="H1647" s="1" t="s">
        <v>1174</v>
      </c>
      <c r="I1647" s="1" t="s">
        <v>1272</v>
      </c>
      <c r="J1647" s="59">
        <v>70</v>
      </c>
      <c r="K1647" s="85">
        <f t="array" ref="K1647">IFERROR(INDEX(Grille_Tarifs_Modulable!$B$2:$B$204,MATCH(Tableau1[[#This Row],[Designation]]&amp;Tableau1[[#This Row],[CL]],Grille_Tarifs_Modulable!$C$2:$C$204&amp;Grille_Tarifs_Modulable!$F$2:$F$204,0)),0)</f>
        <v>4067700013859</v>
      </c>
      <c r="L16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7" s="1">
        <v>240</v>
      </c>
      <c r="O1647" s="60">
        <f>Tableau1[[#This Row],[Prix_Unit_HT]]*Tableau1[[#This Row],[Qte_commande]]</f>
        <v>3007.8152399999994</v>
      </c>
      <c r="P1647" s="60">
        <f>Tableau1[[#This Row],[Prix_Unit_TTC]]*Tableau1[[#This Row],[Qte_commande]]</f>
        <v>3609.3782879999994</v>
      </c>
      <c r="Q1647" s="1">
        <v>240</v>
      </c>
      <c r="R16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48" spans="1:18" ht="14.65" customHeight="1" x14ac:dyDescent="0.2">
      <c r="A1648" s="2">
        <v>43683</v>
      </c>
      <c r="B1648" s="1" t="s">
        <v>16</v>
      </c>
      <c r="C1648" s="1" t="s">
        <v>15</v>
      </c>
      <c r="F1648" s="1" t="s">
        <v>1162</v>
      </c>
      <c r="G1648" s="1" t="s">
        <v>4</v>
      </c>
      <c r="H1648" s="1" t="s">
        <v>1284</v>
      </c>
      <c r="I1648" s="1" t="s">
        <v>1272</v>
      </c>
      <c r="J1648" s="59">
        <v>70</v>
      </c>
      <c r="K1648" s="85">
        <f t="array" ref="K1648">IFERROR(INDEX(Grille_Tarifs_Modulable!$B$2:$B$204,MATCH(Tableau1[[#This Row],[Designation]]&amp;Tableau1[[#This Row],[CL]],Grille_Tarifs_Modulable!$C$2:$C$204&amp;Grille_Tarifs_Modulable!$F$2:$F$204,0)),0)</f>
        <v>3257150673029</v>
      </c>
      <c r="L16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4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648" s="1">
        <v>12</v>
      </c>
      <c r="O1648" s="60">
        <f>Tableau1[[#This Row],[Prix_Unit_HT]]*Tableau1[[#This Row],[Qte_commande]]</f>
        <v>279.23410079999996</v>
      </c>
      <c r="P1648" s="60">
        <f>Tableau1[[#This Row],[Prix_Unit_TTC]]*Tableau1[[#This Row],[Qte_commande]]</f>
        <v>335.08092096000001</v>
      </c>
      <c r="Q1648" s="1">
        <v>12</v>
      </c>
      <c r="R16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49" spans="1:18" ht="14.65" customHeight="1" x14ac:dyDescent="0.2">
      <c r="A1649" s="2">
        <v>43683</v>
      </c>
      <c r="B1649" s="1" t="s">
        <v>16</v>
      </c>
      <c r="C1649" s="1" t="s">
        <v>15</v>
      </c>
      <c r="F1649" s="1" t="s">
        <v>1162</v>
      </c>
      <c r="G1649" s="1" t="s">
        <v>4</v>
      </c>
      <c r="H1649" s="1" t="s">
        <v>1186</v>
      </c>
      <c r="I1649" s="1" t="s">
        <v>1272</v>
      </c>
      <c r="J1649" s="59">
        <v>70</v>
      </c>
      <c r="K1649" s="85">
        <f t="array" ref="K1649">IFERROR(INDEX(Grille_Tarifs_Modulable!$B$2:$B$204,MATCH(Tableau1[[#This Row],[Designation]]&amp;Tableau1[[#This Row],[CL]],Grille_Tarifs_Modulable!$C$2:$C$204&amp;Grille_Tarifs_Modulable!$F$2:$F$204,0)),0)</f>
        <v>3257150101904</v>
      </c>
      <c r="L16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49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49" s="1">
        <v>6</v>
      </c>
      <c r="O1649" s="60">
        <f>Tableau1[[#This Row],[Prix_Unit_HT]]*Tableau1[[#This Row],[Qte_commande]]</f>
        <v>111.03889800000002</v>
      </c>
      <c r="P1649" s="60">
        <f>Tableau1[[#This Row],[Prix_Unit_TTC]]*Tableau1[[#This Row],[Qte_commande]]</f>
        <v>133.2466776</v>
      </c>
      <c r="Q1649" s="1">
        <v>6</v>
      </c>
      <c r="R16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0" spans="1:18" ht="14.65" customHeight="1" x14ac:dyDescent="0.2">
      <c r="A1650" s="2">
        <v>43683</v>
      </c>
      <c r="B1650" s="1" t="s">
        <v>16</v>
      </c>
      <c r="C1650" s="1" t="s">
        <v>15</v>
      </c>
      <c r="F1650" s="1" t="s">
        <v>1162</v>
      </c>
      <c r="G1650" s="1" t="s">
        <v>4</v>
      </c>
      <c r="H1650" s="7" t="s">
        <v>1188</v>
      </c>
      <c r="I1650" s="1" t="s">
        <v>1272</v>
      </c>
      <c r="J1650" s="59">
        <v>70</v>
      </c>
      <c r="K1650" s="85">
        <f t="array" ref="K1650">IFERROR(INDEX(Grille_Tarifs_Modulable!$B$2:$B$204,MATCH(Tableau1[[#This Row],[Designation]]&amp;Tableau1[[#This Row],[CL]],Grille_Tarifs_Modulable!$C$2:$C$204&amp;Grille_Tarifs_Modulable!$F$2:$F$204,0)),0)</f>
        <v>3257150100228</v>
      </c>
      <c r="L16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50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50" s="1">
        <v>6</v>
      </c>
      <c r="O1650" s="60">
        <f>Tableau1[[#This Row],[Prix_Unit_HT]]*Tableau1[[#This Row],[Qte_commande]]</f>
        <v>128.93186400000002</v>
      </c>
      <c r="P1650" s="60">
        <f>Tableau1[[#This Row],[Prix_Unit_TTC]]*Tableau1[[#This Row],[Qte_commande]]</f>
        <v>154.7182368</v>
      </c>
      <c r="Q1650" s="1">
        <v>6</v>
      </c>
      <c r="R16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1" spans="1:18" ht="14.65" customHeight="1" x14ac:dyDescent="0.2">
      <c r="A1651" s="2">
        <v>43683</v>
      </c>
      <c r="B1651" s="1" t="s">
        <v>16</v>
      </c>
      <c r="C1651" s="1" t="s">
        <v>15</v>
      </c>
      <c r="F1651" s="1" t="s">
        <v>1162</v>
      </c>
      <c r="G1651" s="1" t="s">
        <v>4</v>
      </c>
      <c r="H1651" s="1" t="s">
        <v>1187</v>
      </c>
      <c r="I1651" s="1" t="s">
        <v>1272</v>
      </c>
      <c r="J1651" s="59">
        <v>70</v>
      </c>
      <c r="K1651" s="85">
        <f t="array" ref="K1651">IFERROR(INDEX(Grille_Tarifs_Modulable!$B$2:$B$204,MATCH(Tableau1[[#This Row],[Designation]]&amp;Tableau1[[#This Row],[CL]],Grille_Tarifs_Modulable!$C$2:$C$204&amp;Grille_Tarifs_Modulable!$F$2:$F$204,0)),0)</f>
        <v>3257150102017</v>
      </c>
      <c r="L16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51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51" s="1">
        <v>6</v>
      </c>
      <c r="O1651" s="60">
        <f>Tableau1[[#This Row],[Prix_Unit_HT]]*Tableau1[[#This Row],[Qte_commande]]</f>
        <v>101.12593200000001</v>
      </c>
      <c r="P1651" s="60">
        <f>Tableau1[[#This Row],[Prix_Unit_TTC]]*Tableau1[[#This Row],[Qte_commande]]</f>
        <v>121.35111839999999</v>
      </c>
      <c r="Q1651" s="1">
        <v>6</v>
      </c>
      <c r="R16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2" spans="1:18" ht="14.65" customHeight="1" x14ac:dyDescent="0.2">
      <c r="A1652" s="2">
        <v>43683</v>
      </c>
      <c r="B1652" s="1" t="s">
        <v>16</v>
      </c>
      <c r="C1652" s="1" t="s">
        <v>15</v>
      </c>
      <c r="F1652" s="1" t="s">
        <v>1162</v>
      </c>
      <c r="G1652" s="1" t="s">
        <v>4</v>
      </c>
      <c r="H1652" s="1" t="s">
        <v>1216</v>
      </c>
      <c r="I1652" s="1" t="s">
        <v>1272</v>
      </c>
      <c r="J1652" s="59">
        <v>70</v>
      </c>
      <c r="K1652" s="85">
        <f t="array" ref="K1652">IFERROR(INDEX(Grille_Tarifs_Modulable!$B$2:$B$204,MATCH(Tableau1[[#This Row],[Designation]]&amp;Tableau1[[#This Row],[CL]],Grille_Tarifs_Modulable!$C$2:$C$204&amp;Grille_Tarifs_Modulable!$F$2:$F$204,0)),0)</f>
        <v>8500000917015</v>
      </c>
      <c r="L16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652" s="60">
        <f>IF(Tableau1[[#This Row],[Prix_Unit_HT]]=0,0,Tableau1[[#This Row],[Prix_Unit_HT]]+(Tableau1[[#This Row],[Prix_Unit_HT]]*VLOOKUP(Tableau1[[#This Row],[EAN]],Grille_Tarifs_Modulable!$B$10:$Q$204,16,FALSE)))</f>
        <v>15.28585416</v>
      </c>
      <c r="N1652" s="1">
        <v>6</v>
      </c>
      <c r="O1652" s="60">
        <f>Tableau1[[#This Row],[Prix_Unit_HT]]*Tableau1[[#This Row],[Qte_commande]]</f>
        <v>76.429270799999998</v>
      </c>
      <c r="P1652" s="60">
        <f>Tableau1[[#This Row],[Prix_Unit_TTC]]*Tableau1[[#This Row],[Qte_commande]]</f>
        <v>91.715124959999997</v>
      </c>
      <c r="Q1652" s="1">
        <v>6</v>
      </c>
      <c r="R16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53" spans="1:18" ht="14.65" customHeight="1" x14ac:dyDescent="0.2">
      <c r="A1653" s="2">
        <v>43684</v>
      </c>
      <c r="B1653" s="1" t="s">
        <v>242</v>
      </c>
      <c r="C1653" s="1" t="s">
        <v>225</v>
      </c>
      <c r="F1653" s="1" t="s">
        <v>1245</v>
      </c>
      <c r="G1653" s="1" t="s">
        <v>227</v>
      </c>
      <c r="H1653" s="1" t="s">
        <v>1174</v>
      </c>
      <c r="I1653" s="1" t="s">
        <v>1272</v>
      </c>
      <c r="J1653" s="59">
        <v>70</v>
      </c>
      <c r="K1653" s="85">
        <f t="array" ref="K1653">IFERROR(INDEX(Grille_Tarifs_Modulable!$B$2:$B$204,MATCH(Tableau1[[#This Row],[Designation]]&amp;Tableau1[[#This Row],[CL]],Grille_Tarifs_Modulable!$C$2:$C$204&amp;Grille_Tarifs_Modulable!$F$2:$F$204,0)),0)</f>
        <v>4067700013859</v>
      </c>
      <c r="L16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3" s="1">
        <v>240</v>
      </c>
      <c r="O1653" s="60">
        <f>Tableau1[[#This Row],[Prix_Unit_HT]]*Tableau1[[#This Row],[Qte_commande]]</f>
        <v>3007.8152399999994</v>
      </c>
      <c r="P1653" s="60">
        <f>Tableau1[[#This Row],[Prix_Unit_TTC]]*Tableau1[[#This Row],[Qte_commande]]</f>
        <v>3609.3782879999994</v>
      </c>
      <c r="Q1653" s="1">
        <v>240</v>
      </c>
      <c r="R16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54" spans="1:18" ht="14.65" customHeight="1" x14ac:dyDescent="0.2">
      <c r="A1654" s="2">
        <v>43685</v>
      </c>
      <c r="B1654" s="1" t="s">
        <v>190</v>
      </c>
      <c r="C1654" s="1" t="s">
        <v>64</v>
      </c>
      <c r="F1654" s="1" t="s">
        <v>1245</v>
      </c>
      <c r="G1654" s="1" t="s">
        <v>66</v>
      </c>
      <c r="H1654" s="1" t="s">
        <v>1174</v>
      </c>
      <c r="I1654" s="1" t="s">
        <v>1272</v>
      </c>
      <c r="J1654" s="59">
        <v>70</v>
      </c>
      <c r="K1654" s="85">
        <f t="array" ref="K1654">IFERROR(INDEX(Grille_Tarifs_Modulable!$B$2:$B$204,MATCH(Tableau1[[#This Row],[Designation]]&amp;Tableau1[[#This Row],[CL]],Grille_Tarifs_Modulable!$C$2:$C$204&amp;Grille_Tarifs_Modulable!$F$2:$F$204,0)),0)</f>
        <v>4067700013859</v>
      </c>
      <c r="L16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4" s="1">
        <v>240</v>
      </c>
      <c r="O1654" s="60">
        <f>Tableau1[[#This Row],[Prix_Unit_HT]]*Tableau1[[#This Row],[Qte_commande]]</f>
        <v>3007.8152399999994</v>
      </c>
      <c r="P1654" s="60">
        <f>Tableau1[[#This Row],[Prix_Unit_TTC]]*Tableau1[[#This Row],[Qte_commande]]</f>
        <v>3609.3782879999994</v>
      </c>
      <c r="Q1654" s="1">
        <v>240</v>
      </c>
      <c r="R16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55" spans="1:18" ht="14.65" customHeight="1" x14ac:dyDescent="0.2">
      <c r="A1655" s="2">
        <v>43685</v>
      </c>
      <c r="B1655" s="1" t="s">
        <v>190</v>
      </c>
      <c r="C1655" s="1" t="s">
        <v>64</v>
      </c>
      <c r="F1655" s="1" t="s">
        <v>1162</v>
      </c>
      <c r="G1655" s="1" t="s">
        <v>66</v>
      </c>
      <c r="H1655" s="1" t="s">
        <v>1295</v>
      </c>
      <c r="I1655" s="1" t="s">
        <v>1273</v>
      </c>
      <c r="J1655" s="59">
        <v>20</v>
      </c>
      <c r="K1655" s="85">
        <f t="array" ref="K1655">IFERROR(INDEX(Grille_Tarifs_Modulable!$B$2:$B$204,MATCH(Tableau1[[#This Row],[Designation]]&amp;Tableau1[[#This Row],[CL]],Grille_Tarifs_Modulable!$C$2:$C$204&amp;Grille_Tarifs_Modulable!$F$2:$F$204,0)),0)</f>
        <v>4260310554785</v>
      </c>
      <c r="L16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5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55" s="1">
        <v>24</v>
      </c>
      <c r="O1655" s="60">
        <f>Tableau1[[#This Row],[Prix_Unit_HT]]*Tableau1[[#This Row],[Qte_commande]]</f>
        <v>21.36</v>
      </c>
      <c r="P1655" s="60">
        <f>Tableau1[[#This Row],[Prix_Unit_TTC]]*Tableau1[[#This Row],[Qte_commande]]</f>
        <v>22.534800000000001</v>
      </c>
      <c r="Q1655" s="1">
        <v>6.86</v>
      </c>
      <c r="R16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56" spans="1:18" ht="14.65" customHeight="1" x14ac:dyDescent="0.2">
      <c r="A1656" s="2">
        <v>43685</v>
      </c>
      <c r="B1656" s="1" t="s">
        <v>190</v>
      </c>
      <c r="C1656" s="1" t="s">
        <v>64</v>
      </c>
      <c r="F1656" s="1" t="s">
        <v>1245</v>
      </c>
      <c r="G1656" s="1" t="s">
        <v>66</v>
      </c>
      <c r="H1656" s="1" t="s">
        <v>1288</v>
      </c>
      <c r="I1656" s="1" t="s">
        <v>1273</v>
      </c>
      <c r="J1656" s="59">
        <v>20</v>
      </c>
      <c r="K1656" s="85">
        <f t="array" ref="K1656">IFERROR(INDEX(Grille_Tarifs_Modulable!$B$2:$B$204,MATCH(Tableau1[[#This Row],[Designation]]&amp;Tableau1[[#This Row],[CL]],Grille_Tarifs_Modulable!$C$2:$C$204&amp;Grille_Tarifs_Modulable!$F$2:$F$204,0)),0)</f>
        <v>4260310553818</v>
      </c>
      <c r="L16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5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56" s="1">
        <v>192</v>
      </c>
      <c r="O1656" s="60">
        <f>Tableau1[[#This Row],[Prix_Unit_HT]]*Tableau1[[#This Row],[Qte_commande]]</f>
        <v>155.52000000000001</v>
      </c>
      <c r="P1656" s="60">
        <f>Tableau1[[#This Row],[Prix_Unit_TTC]]*Tableau1[[#This Row],[Qte_commande]]</f>
        <v>164.0736</v>
      </c>
      <c r="Q1656" s="1">
        <v>54.86</v>
      </c>
      <c r="R16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657" spans="1:18" ht="14.65" customHeight="1" x14ac:dyDescent="0.2">
      <c r="A1657" s="2">
        <v>43691</v>
      </c>
      <c r="B1657" s="1" t="s">
        <v>243</v>
      </c>
      <c r="C1657" s="1" t="s">
        <v>229</v>
      </c>
      <c r="F1657" s="1" t="s">
        <v>1245</v>
      </c>
      <c r="G1657" s="1" t="s">
        <v>231</v>
      </c>
      <c r="H1657" s="1" t="s">
        <v>1174</v>
      </c>
      <c r="I1657" s="1" t="s">
        <v>1272</v>
      </c>
      <c r="J1657" s="59">
        <v>70</v>
      </c>
      <c r="K1657" s="85">
        <f t="array" ref="K1657">IFERROR(INDEX(Grille_Tarifs_Modulable!$B$2:$B$204,MATCH(Tableau1[[#This Row],[Designation]]&amp;Tableau1[[#This Row],[CL]],Grille_Tarifs_Modulable!$C$2:$C$204&amp;Grille_Tarifs_Modulable!$F$2:$F$204,0)),0)</f>
        <v>4067700013859</v>
      </c>
      <c r="L16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7" s="1">
        <v>480</v>
      </c>
      <c r="O1657" s="60">
        <f>Tableau1[[#This Row],[Prix_Unit_HT]]*Tableau1[[#This Row],[Qte_commande]]</f>
        <v>6015.6304799999989</v>
      </c>
      <c r="P1657" s="60">
        <f>Tableau1[[#This Row],[Prix_Unit_TTC]]*Tableau1[[#This Row],[Qte_commande]]</f>
        <v>7218.7565759999989</v>
      </c>
      <c r="Q1657" s="1">
        <v>480</v>
      </c>
      <c r="R16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658" spans="1:18" ht="14.65" customHeight="1" x14ac:dyDescent="0.2">
      <c r="A1658" s="2">
        <v>43696</v>
      </c>
      <c r="B1658" s="1" t="s">
        <v>337</v>
      </c>
      <c r="C1658" s="1" t="s">
        <v>99</v>
      </c>
      <c r="F1658" s="1" t="s">
        <v>1162</v>
      </c>
      <c r="G1658" s="1" t="s">
        <v>4</v>
      </c>
      <c r="H1658" s="1" t="s">
        <v>1297</v>
      </c>
      <c r="I1658" s="1" t="s">
        <v>1274</v>
      </c>
      <c r="J1658" s="109">
        <v>1</v>
      </c>
      <c r="K1658" s="85">
        <f t="array" ref="K1658">IFERROR(INDEX(Grille_Tarifs_Modulable!$B$2:$B$204,MATCH(Tableau1[[#This Row],[Designation]]&amp;Tableau1[[#This Row],[CL]],Grille_Tarifs_Modulable!$C$2:$C$204&amp;Grille_Tarifs_Modulable!$F$2:$F$204,0)),0)</f>
        <v>122</v>
      </c>
      <c r="L16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58" s="60">
        <f>IF(Tableau1[[#This Row],[Prix_Unit_HT]]=0,0,Tableau1[[#This Row],[Prix_Unit_HT]]+(Tableau1[[#This Row],[Prix_Unit_HT]]*VLOOKUP(Tableau1[[#This Row],[EAN]],Grille_Tarifs_Modulable!$B$10:$Q$204,16,FALSE)))</f>
        <v>358.8</v>
      </c>
      <c r="N1658" s="1">
        <v>1</v>
      </c>
      <c r="O1658" s="60">
        <f>Tableau1[[#This Row],[Prix_Unit_HT]]*Tableau1[[#This Row],[Qte_commande]]</f>
        <v>299</v>
      </c>
      <c r="P1658" s="60">
        <f>Tableau1[[#This Row],[Prix_Unit_TTC]]*Tableau1[[#This Row],[Qte_commande]]</f>
        <v>358.8</v>
      </c>
      <c r="Q1658" s="1">
        <v>1</v>
      </c>
      <c r="R16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59" spans="1:18" ht="14.65" customHeight="1" x14ac:dyDescent="0.2">
      <c r="A1659" s="2">
        <v>43697</v>
      </c>
      <c r="B1659" s="1" t="s">
        <v>163</v>
      </c>
      <c r="C1659" s="1" t="s">
        <v>162</v>
      </c>
      <c r="F1659" s="1" t="s">
        <v>1245</v>
      </c>
      <c r="G1659" s="1" t="s">
        <v>164</v>
      </c>
      <c r="H1659" s="1" t="s">
        <v>1242</v>
      </c>
      <c r="I1659" s="7" t="s">
        <v>1272</v>
      </c>
      <c r="J1659" s="59">
        <v>70</v>
      </c>
      <c r="K1659" s="85">
        <f t="array" ref="K1659">IFERROR(INDEX(Grille_Tarifs_Modulable!$B$2:$B$204,MATCH(Tableau1[[#This Row],[Designation]]&amp;Tableau1[[#This Row],[CL]],Grille_Tarifs_Modulable!$C$2:$C$204&amp;Grille_Tarifs_Modulable!$F$2:$F$204,0)),0)</f>
        <v>4055800060200</v>
      </c>
      <c r="L16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5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59" s="1">
        <v>12</v>
      </c>
      <c r="O1659" s="60">
        <f>Tableau1[[#This Row],[Prix_Unit_HT]]*Tableau1[[#This Row],[Qte_commande]]</f>
        <v>208.90372800000003</v>
      </c>
      <c r="P1659" s="60">
        <f>Tableau1[[#This Row],[Prix_Unit_TTC]]*Tableau1[[#This Row],[Qte_commande]]</f>
        <v>250.68447360000002</v>
      </c>
      <c r="Q1659" s="1">
        <v>12</v>
      </c>
      <c r="R16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660" spans="1:18" ht="14.65" customHeight="1" x14ac:dyDescent="0.2">
      <c r="A1660" s="2">
        <v>43697</v>
      </c>
      <c r="B1660" s="1" t="s">
        <v>163</v>
      </c>
      <c r="C1660" s="1" t="s">
        <v>162</v>
      </c>
      <c r="F1660" s="1" t="s">
        <v>1245</v>
      </c>
      <c r="G1660" s="1" t="s">
        <v>164</v>
      </c>
      <c r="H1660" s="1" t="s">
        <v>1174</v>
      </c>
      <c r="I1660" s="1" t="s">
        <v>1272</v>
      </c>
      <c r="J1660" s="59">
        <v>175</v>
      </c>
      <c r="K1660" s="85">
        <f t="array" ref="K1660">IFERROR(INDEX(Grille_Tarifs_Modulable!$B$2:$B$204,MATCH(Tableau1[[#This Row],[Designation]]&amp;Tableau1[[#This Row],[CL]],Grille_Tarifs_Modulable!$C$2:$C$204&amp;Grille_Tarifs_Modulable!$F$2:$F$204,0)),0)</f>
        <v>4067700013835</v>
      </c>
      <c r="L16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0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0" s="1">
        <v>96</v>
      </c>
      <c r="O1660" s="60">
        <f>Tableau1[[#This Row],[Prix_Unit_HT]]*Tableau1[[#This Row],[Qte_commande]]</f>
        <v>2775.9752400000002</v>
      </c>
      <c r="P1660" s="60">
        <f>Tableau1[[#This Row],[Prix_Unit_TTC]]*Tableau1[[#This Row],[Qte_commande]]</f>
        <v>3331.1702880000003</v>
      </c>
      <c r="Q1660" s="1">
        <v>240</v>
      </c>
      <c r="R16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61" spans="1:18" ht="14.65" customHeight="1" x14ac:dyDescent="0.2">
      <c r="A1661" s="2">
        <v>43700</v>
      </c>
      <c r="B1661" s="1" t="s">
        <v>110</v>
      </c>
      <c r="C1661" s="1" t="s">
        <v>97</v>
      </c>
      <c r="F1661" s="1" t="s">
        <v>1245</v>
      </c>
      <c r="G1661" s="1" t="s">
        <v>20</v>
      </c>
      <c r="H1661" s="1" t="s">
        <v>1174</v>
      </c>
      <c r="I1661" s="1" t="s">
        <v>1272</v>
      </c>
      <c r="J1661" s="59">
        <v>70</v>
      </c>
      <c r="K1661" s="85">
        <f t="array" ref="K1661">IFERROR(INDEX(Grille_Tarifs_Modulable!$B$2:$B$204,MATCH(Tableau1[[#This Row],[Designation]]&amp;Tableau1[[#This Row],[CL]],Grille_Tarifs_Modulable!$C$2:$C$204&amp;Grille_Tarifs_Modulable!$F$2:$F$204,0)),0)</f>
        <v>4067700013859</v>
      </c>
      <c r="L16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6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61" s="1">
        <v>180</v>
      </c>
      <c r="O1661" s="60">
        <f>Tableau1[[#This Row],[Prix_Unit_HT]]*Tableau1[[#This Row],[Qte_commande]]</f>
        <v>2255.8614299999999</v>
      </c>
      <c r="P1661" s="60">
        <f>Tableau1[[#This Row],[Prix_Unit_TTC]]*Tableau1[[#This Row],[Qte_commande]]</f>
        <v>2707.0337159999999</v>
      </c>
      <c r="Q1661" s="1">
        <v>180</v>
      </c>
      <c r="R16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662" spans="1:18" ht="14.65" customHeight="1" x14ac:dyDescent="0.2">
      <c r="A1662" s="2">
        <v>43700</v>
      </c>
      <c r="B1662" s="1" t="s">
        <v>110</v>
      </c>
      <c r="C1662" s="1" t="s">
        <v>97</v>
      </c>
      <c r="F1662" s="1" t="s">
        <v>1245</v>
      </c>
      <c r="G1662" s="1" t="s">
        <v>20</v>
      </c>
      <c r="H1662" s="1" t="s">
        <v>1186</v>
      </c>
      <c r="I1662" s="1" t="s">
        <v>1272</v>
      </c>
      <c r="J1662" s="59">
        <v>70</v>
      </c>
      <c r="K1662" s="85">
        <f t="array" ref="K1662">IFERROR(INDEX(Grille_Tarifs_Modulable!$B$2:$B$204,MATCH(Tableau1[[#This Row],[Designation]]&amp;Tableau1[[#This Row],[CL]],Grille_Tarifs_Modulable!$C$2:$C$204&amp;Grille_Tarifs_Modulable!$F$2:$F$204,0)),0)</f>
        <v>3257150101904</v>
      </c>
      <c r="L16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62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662" s="1">
        <v>18</v>
      </c>
      <c r="O1662" s="60">
        <f>Tableau1[[#This Row],[Prix_Unit_HT]]*Tableau1[[#This Row],[Qte_commande]]</f>
        <v>294.236694</v>
      </c>
      <c r="P1662" s="60">
        <f>Tableau1[[#This Row],[Prix_Unit_TTC]]*Tableau1[[#This Row],[Qte_commande]]</f>
        <v>353.08403279999999</v>
      </c>
      <c r="Q1662" s="1">
        <v>18</v>
      </c>
      <c r="R16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663" spans="1:18" ht="14.65" customHeight="1" x14ac:dyDescent="0.2">
      <c r="A1663" s="2">
        <v>43703</v>
      </c>
      <c r="B1663" s="1" t="s">
        <v>339</v>
      </c>
      <c r="C1663" s="1" t="s">
        <v>338</v>
      </c>
      <c r="F1663" s="1" t="s">
        <v>1162</v>
      </c>
      <c r="G1663" s="1" t="s">
        <v>340</v>
      </c>
      <c r="H1663" s="1" t="s">
        <v>1297</v>
      </c>
      <c r="I1663" s="1" t="s">
        <v>1274</v>
      </c>
      <c r="J1663" s="109">
        <v>1</v>
      </c>
      <c r="K1663" s="85">
        <f t="array" ref="K1663">IFERROR(INDEX(Grille_Tarifs_Modulable!$B$2:$B$204,MATCH(Tableau1[[#This Row],[Designation]]&amp;Tableau1[[#This Row],[CL]],Grille_Tarifs_Modulable!$C$2:$C$204&amp;Grille_Tarifs_Modulable!$F$2:$F$204,0)),0)</f>
        <v>122</v>
      </c>
      <c r="L16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3" s="60">
        <f>IF(Tableau1[[#This Row],[Prix_Unit_HT]]=0,0,Tableau1[[#This Row],[Prix_Unit_HT]]+(Tableau1[[#This Row],[Prix_Unit_HT]]*VLOOKUP(Tableau1[[#This Row],[EAN]],Grille_Tarifs_Modulable!$B$10:$Q$204,16,FALSE)))</f>
        <v>358.8</v>
      </c>
      <c r="N1663" s="1">
        <v>1</v>
      </c>
      <c r="O1663" s="60">
        <f>Tableau1[[#This Row],[Prix_Unit_HT]]*Tableau1[[#This Row],[Qte_commande]]</f>
        <v>299</v>
      </c>
      <c r="P1663" s="60">
        <f>Tableau1[[#This Row],[Prix_Unit_TTC]]*Tableau1[[#This Row],[Qte_commande]]</f>
        <v>358.8</v>
      </c>
      <c r="Q1663" s="1">
        <v>1</v>
      </c>
      <c r="R16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64" spans="1:18" ht="14.65" customHeight="1" x14ac:dyDescent="0.2">
      <c r="A1664" s="2">
        <v>43703</v>
      </c>
      <c r="B1664" s="1" t="s">
        <v>342</v>
      </c>
      <c r="C1664" s="1" t="s">
        <v>341</v>
      </c>
      <c r="F1664" s="1" t="s">
        <v>1162</v>
      </c>
      <c r="G1664" s="1" t="s">
        <v>340</v>
      </c>
      <c r="H1664" s="1" t="s">
        <v>1297</v>
      </c>
      <c r="I1664" s="1" t="s">
        <v>1274</v>
      </c>
      <c r="J1664" s="109">
        <v>1</v>
      </c>
      <c r="K1664" s="85">
        <f t="array" ref="K1664">IFERROR(INDEX(Grille_Tarifs_Modulable!$B$2:$B$204,MATCH(Tableau1[[#This Row],[Designation]]&amp;Tableau1[[#This Row],[CL]],Grille_Tarifs_Modulable!$C$2:$C$204&amp;Grille_Tarifs_Modulable!$F$2:$F$204,0)),0)</f>
        <v>122</v>
      </c>
      <c r="L16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4" s="60">
        <f>IF(Tableau1[[#This Row],[Prix_Unit_HT]]=0,0,Tableau1[[#This Row],[Prix_Unit_HT]]+(Tableau1[[#This Row],[Prix_Unit_HT]]*VLOOKUP(Tableau1[[#This Row],[EAN]],Grille_Tarifs_Modulable!$B$10:$Q$204,16,FALSE)))</f>
        <v>358.8</v>
      </c>
      <c r="N1664" s="1">
        <v>1</v>
      </c>
      <c r="O1664" s="60">
        <f>Tableau1[[#This Row],[Prix_Unit_HT]]*Tableau1[[#This Row],[Qte_commande]]</f>
        <v>299</v>
      </c>
      <c r="P1664" s="60">
        <f>Tableau1[[#This Row],[Prix_Unit_TTC]]*Tableau1[[#This Row],[Qte_commande]]</f>
        <v>358.8</v>
      </c>
      <c r="Q1664" s="1">
        <v>1</v>
      </c>
      <c r="R16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65" spans="1:18" ht="14.65" customHeight="1" x14ac:dyDescent="0.2">
      <c r="A1665" s="2">
        <v>43710</v>
      </c>
      <c r="B1665" s="1" t="s">
        <v>95</v>
      </c>
      <c r="C1665" s="1" t="s">
        <v>94</v>
      </c>
      <c r="F1665" s="1" t="s">
        <v>1245</v>
      </c>
      <c r="G1665" s="1" t="s">
        <v>96</v>
      </c>
      <c r="H1665" s="1" t="s">
        <v>1242</v>
      </c>
      <c r="I1665" s="7" t="s">
        <v>1272</v>
      </c>
      <c r="J1665" s="59">
        <v>70</v>
      </c>
      <c r="K1665" s="85">
        <f t="array" ref="K1665">IFERROR(INDEX(Grille_Tarifs_Modulable!$B$2:$B$204,MATCH(Tableau1[[#This Row],[Designation]]&amp;Tableau1[[#This Row],[CL]],Grille_Tarifs_Modulable!$C$2:$C$204&amp;Grille_Tarifs_Modulable!$F$2:$F$204,0)),0)</f>
        <v>4055800060200</v>
      </c>
      <c r="L16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5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5" s="1">
        <v>24</v>
      </c>
      <c r="O1665" s="60">
        <f>Tableau1[[#This Row],[Prix_Unit_HT]]*Tableau1[[#This Row],[Qte_commande]]</f>
        <v>417.80745600000006</v>
      </c>
      <c r="P1665" s="60">
        <f>Tableau1[[#This Row],[Prix_Unit_TTC]]*Tableau1[[#This Row],[Qte_commande]]</f>
        <v>501.36894720000004</v>
      </c>
      <c r="Q1665" s="1">
        <v>24</v>
      </c>
      <c r="R16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666" spans="1:18" ht="14.65" customHeight="1" x14ac:dyDescent="0.2">
      <c r="A1666" s="2">
        <v>43710</v>
      </c>
      <c r="B1666" s="1" t="s">
        <v>95</v>
      </c>
      <c r="C1666" s="1" t="s">
        <v>94</v>
      </c>
      <c r="F1666" s="1" t="s">
        <v>1245</v>
      </c>
      <c r="G1666" s="1" t="s">
        <v>96</v>
      </c>
      <c r="H1666" s="1" t="s">
        <v>1174</v>
      </c>
      <c r="I1666" s="1" t="s">
        <v>1272</v>
      </c>
      <c r="J1666" s="59">
        <v>175</v>
      </c>
      <c r="K1666" s="85">
        <f t="array" ref="K1666">IFERROR(INDEX(Grille_Tarifs_Modulable!$B$2:$B$204,MATCH(Tableau1[[#This Row],[Designation]]&amp;Tableau1[[#This Row],[CL]],Grille_Tarifs_Modulable!$C$2:$C$204&amp;Grille_Tarifs_Modulable!$F$2:$F$204,0)),0)</f>
        <v>4067700013835</v>
      </c>
      <c r="L16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6" s="1">
        <v>48</v>
      </c>
      <c r="O1666" s="60">
        <f>Tableau1[[#This Row],[Prix_Unit_HT]]*Tableau1[[#This Row],[Qte_commande]]</f>
        <v>1387.9876200000001</v>
      </c>
      <c r="P1666" s="60">
        <f>Tableau1[[#This Row],[Prix_Unit_TTC]]*Tableau1[[#This Row],[Qte_commande]]</f>
        <v>1665.5851440000001</v>
      </c>
      <c r="Q1666" s="1">
        <v>120</v>
      </c>
      <c r="R16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667" spans="1:18" ht="14.65" customHeight="1" x14ac:dyDescent="0.2">
      <c r="A1667" s="2">
        <v>43710</v>
      </c>
      <c r="B1667" s="1" t="s">
        <v>95</v>
      </c>
      <c r="C1667" s="1" t="s">
        <v>94</v>
      </c>
      <c r="F1667" s="1" t="s">
        <v>1245</v>
      </c>
      <c r="G1667" s="1" t="s">
        <v>96</v>
      </c>
      <c r="H1667" s="7" t="s">
        <v>1197</v>
      </c>
      <c r="I1667" s="1" t="s">
        <v>1272</v>
      </c>
      <c r="J1667" s="59">
        <v>70</v>
      </c>
      <c r="K1667" s="85">
        <f t="array" ref="K1667">IFERROR(INDEX(Grille_Tarifs_Modulable!$B$2:$B$204,MATCH(Tableau1[[#This Row],[Designation]]&amp;Tableau1[[#This Row],[CL]],Grille_Tarifs_Modulable!$C$2:$C$204&amp;Grille_Tarifs_Modulable!$F$2:$F$204,0)),0)</f>
        <v>3257150100792</v>
      </c>
      <c r="L16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6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67" s="1">
        <v>2</v>
      </c>
      <c r="O1667" s="60">
        <f>Tableau1[[#This Row],[Prix_Unit_HT]]*Tableau1[[#This Row],[Qte_commande]]</f>
        <v>142.81728800000002</v>
      </c>
      <c r="P1667" s="60">
        <f>Tableau1[[#This Row],[Prix_Unit_TTC]]*Tableau1[[#This Row],[Qte_commande]]</f>
        <v>171.38074560000001</v>
      </c>
      <c r="Q1667" s="1">
        <v>2</v>
      </c>
      <c r="R16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68" spans="1:18" ht="14.65" customHeight="1" x14ac:dyDescent="0.2">
      <c r="A1668" s="2">
        <v>43710</v>
      </c>
      <c r="B1668" s="1" t="s">
        <v>95</v>
      </c>
      <c r="C1668" s="1" t="s">
        <v>94</v>
      </c>
      <c r="F1668" s="1" t="s">
        <v>1245</v>
      </c>
      <c r="G1668" s="1" t="s">
        <v>96</v>
      </c>
      <c r="H1668" s="1" t="s">
        <v>1221</v>
      </c>
      <c r="I1668" s="1" t="s">
        <v>1272</v>
      </c>
      <c r="J1668" s="59">
        <v>50</v>
      </c>
      <c r="K1668" s="85">
        <f t="array" ref="K1668">IFERROR(INDEX(Grille_Tarifs_Modulable!$B$2:$B$204,MATCH(Tableau1[[#This Row],[Designation]]&amp;Tableau1[[#This Row],[CL]],Grille_Tarifs_Modulable!$C$2:$C$204&amp;Grille_Tarifs_Modulable!$F$2:$F$204,0)),0)</f>
        <v>4260270192645</v>
      </c>
      <c r="L16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6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68" s="1">
        <v>12</v>
      </c>
      <c r="O1668" s="60">
        <f>Tableau1[[#This Row],[Prix_Unit_HT]]*Tableau1[[#This Row],[Qte_commande]]</f>
        <v>302.31007199999999</v>
      </c>
      <c r="P1668" s="60">
        <f>Tableau1[[#This Row],[Prix_Unit_TTC]]*Tableau1[[#This Row],[Qte_commande]]</f>
        <v>362.77208640000003</v>
      </c>
      <c r="Q1668" s="1">
        <v>8.57</v>
      </c>
      <c r="R16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669" spans="1:18" ht="14.65" customHeight="1" x14ac:dyDescent="0.2">
      <c r="A1669" s="2">
        <v>43711</v>
      </c>
      <c r="B1669" s="1" t="s">
        <v>165</v>
      </c>
      <c r="C1669" s="1" t="s">
        <v>157</v>
      </c>
      <c r="F1669" s="1" t="s">
        <v>1245</v>
      </c>
      <c r="G1669" s="1" t="s">
        <v>159</v>
      </c>
      <c r="H1669" s="1" t="s">
        <v>1242</v>
      </c>
      <c r="I1669" s="7" t="s">
        <v>1272</v>
      </c>
      <c r="J1669" s="59">
        <v>70</v>
      </c>
      <c r="K1669" s="85">
        <f t="array" ref="K1669">IFERROR(INDEX(Grille_Tarifs_Modulable!$B$2:$B$204,MATCH(Tableau1[[#This Row],[Designation]]&amp;Tableau1[[#This Row],[CL]],Grille_Tarifs_Modulable!$C$2:$C$204&amp;Grille_Tarifs_Modulable!$F$2:$F$204,0)),0)</f>
        <v>4055800060200</v>
      </c>
      <c r="L16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9" s="1">
        <v>6</v>
      </c>
      <c r="O1669" s="60">
        <f>Tableau1[[#This Row],[Prix_Unit_HT]]*Tableau1[[#This Row],[Qte_commande]]</f>
        <v>104.45186400000001</v>
      </c>
      <c r="P1669" s="60">
        <f>Tableau1[[#This Row],[Prix_Unit_TTC]]*Tableau1[[#This Row],[Qte_commande]]</f>
        <v>125.34223680000001</v>
      </c>
      <c r="Q1669" s="1">
        <v>6</v>
      </c>
      <c r="R16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0" spans="1:18" ht="14.65" customHeight="1" x14ac:dyDescent="0.2">
      <c r="A1670" s="2">
        <v>43711</v>
      </c>
      <c r="B1670" s="1" t="s">
        <v>58</v>
      </c>
      <c r="C1670" s="1" t="s">
        <v>57</v>
      </c>
      <c r="F1670" s="1" t="s">
        <v>1162</v>
      </c>
      <c r="G1670" s="1" t="s">
        <v>30</v>
      </c>
      <c r="H1670" s="7" t="s">
        <v>1287</v>
      </c>
      <c r="I1670" s="7" t="s">
        <v>1272</v>
      </c>
      <c r="J1670" s="59">
        <v>70</v>
      </c>
      <c r="K1670" s="85">
        <f t="array" ref="K1670">IFERROR(INDEX(Grille_Tarifs_Modulable!$B$2:$B$204,MATCH(Tableau1[[#This Row],[Designation]]&amp;Tableau1[[#This Row],[CL]],Grille_Tarifs_Modulable!$C$2:$C$204&amp;Grille_Tarifs_Modulable!$F$2:$F$204,0)),0)</f>
        <v>3257150107012</v>
      </c>
      <c r="L16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7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70" s="1">
        <v>6</v>
      </c>
      <c r="O1670" s="60">
        <f>Tableau1[[#This Row],[Prix_Unit_HT]]*Tableau1[[#This Row],[Qte_commande]]</f>
        <v>194.451864</v>
      </c>
      <c r="P1670" s="60">
        <f>Tableau1[[#This Row],[Prix_Unit_TTC]]*Tableau1[[#This Row],[Qte_commande]]</f>
        <v>233.34223680000002</v>
      </c>
      <c r="Q1670" s="1">
        <v>6</v>
      </c>
      <c r="R16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1" spans="1:18" ht="14.65" customHeight="1" x14ac:dyDescent="0.2">
      <c r="A1671" s="2">
        <v>43711</v>
      </c>
      <c r="B1671" s="1" t="s">
        <v>165</v>
      </c>
      <c r="C1671" s="1" t="s">
        <v>157</v>
      </c>
      <c r="F1671" s="1" t="s">
        <v>1245</v>
      </c>
      <c r="G1671" s="1" t="s">
        <v>159</v>
      </c>
      <c r="H1671" s="1" t="s">
        <v>1174</v>
      </c>
      <c r="I1671" s="1" t="s">
        <v>1272</v>
      </c>
      <c r="J1671" s="59">
        <v>100</v>
      </c>
      <c r="K1671" s="85">
        <f t="array" ref="K1671">IFERROR(INDEX(Grille_Tarifs_Modulable!$B$2:$B$204,MATCH(Tableau1[[#This Row],[Designation]]&amp;Tableau1[[#This Row],[CL]],Grille_Tarifs_Modulable!$C$2:$C$204&amp;Grille_Tarifs_Modulable!$F$2:$F$204,0)),0)</f>
        <v>4067700013842</v>
      </c>
      <c r="L16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671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671" s="1">
        <v>306</v>
      </c>
      <c r="O1671" s="60">
        <f>Tableau1[[#This Row],[Prix_Unit_HT]]*Tableau1[[#This Row],[Qte_commande]]</f>
        <v>5232.8463299999994</v>
      </c>
      <c r="P1671" s="60">
        <f>Tableau1[[#This Row],[Prix_Unit_TTC]]*Tableau1[[#This Row],[Qte_commande]]</f>
        <v>6279.4155959999989</v>
      </c>
      <c r="Q1671" s="1">
        <v>437.14</v>
      </c>
      <c r="R16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672" spans="1:18" ht="14.65" customHeight="1" x14ac:dyDescent="0.2">
      <c r="A1672" s="2">
        <v>43711</v>
      </c>
      <c r="B1672" s="1" t="s">
        <v>58</v>
      </c>
      <c r="C1672" s="1" t="s">
        <v>57</v>
      </c>
      <c r="F1672" s="1" t="s">
        <v>1162</v>
      </c>
      <c r="G1672" s="1" t="s">
        <v>30</v>
      </c>
      <c r="H1672" s="1" t="s">
        <v>1186</v>
      </c>
      <c r="I1672" s="1" t="s">
        <v>1272</v>
      </c>
      <c r="J1672" s="59">
        <v>70</v>
      </c>
      <c r="K1672" s="85">
        <f t="array" ref="K1672">IFERROR(INDEX(Grille_Tarifs_Modulable!$B$2:$B$204,MATCH(Tableau1[[#This Row],[Designation]]&amp;Tableau1[[#This Row],[CL]],Grille_Tarifs_Modulable!$C$2:$C$204&amp;Grille_Tarifs_Modulable!$F$2:$F$204,0)),0)</f>
        <v>3257150101904</v>
      </c>
      <c r="L16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2" s="1">
        <v>3</v>
      </c>
      <c r="O1672" s="60">
        <f>Tableau1[[#This Row],[Prix_Unit_HT]]*Tableau1[[#This Row],[Qte_commande]]</f>
        <v>55.519449000000009</v>
      </c>
      <c r="P1672" s="60">
        <f>Tableau1[[#This Row],[Prix_Unit_TTC]]*Tableau1[[#This Row],[Qte_commande]]</f>
        <v>66.623338799999999</v>
      </c>
      <c r="Q1672" s="1">
        <v>3</v>
      </c>
      <c r="R16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673" spans="1:18" ht="14.65" customHeight="1" x14ac:dyDescent="0.2">
      <c r="A1673" s="2">
        <v>43711</v>
      </c>
      <c r="B1673" s="1" t="s">
        <v>22</v>
      </c>
      <c r="C1673" s="1" t="s">
        <v>21</v>
      </c>
      <c r="F1673" s="1" t="s">
        <v>1162</v>
      </c>
      <c r="G1673" s="1" t="s">
        <v>23</v>
      </c>
      <c r="H1673" s="1" t="s">
        <v>1186</v>
      </c>
      <c r="I1673" s="1" t="s">
        <v>1272</v>
      </c>
      <c r="J1673" s="59">
        <v>70</v>
      </c>
      <c r="K1673" s="85">
        <f t="array" ref="K1673">IFERROR(INDEX(Grille_Tarifs_Modulable!$B$2:$B$204,MATCH(Tableau1[[#This Row],[Designation]]&amp;Tableau1[[#This Row],[CL]],Grille_Tarifs_Modulable!$C$2:$C$204&amp;Grille_Tarifs_Modulable!$F$2:$F$204,0)),0)</f>
        <v>3257150101904</v>
      </c>
      <c r="L16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3" s="1">
        <v>6</v>
      </c>
      <c r="O1673" s="60">
        <f>Tableau1[[#This Row],[Prix_Unit_HT]]*Tableau1[[#This Row],[Qte_commande]]</f>
        <v>111.03889800000002</v>
      </c>
      <c r="P1673" s="60">
        <f>Tableau1[[#This Row],[Prix_Unit_TTC]]*Tableau1[[#This Row],[Qte_commande]]</f>
        <v>133.2466776</v>
      </c>
      <c r="Q1673" s="1">
        <v>6</v>
      </c>
      <c r="R16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4" spans="1:18" ht="14.65" customHeight="1" x14ac:dyDescent="0.2">
      <c r="A1674" s="2">
        <v>43711</v>
      </c>
      <c r="B1674" s="1" t="s">
        <v>24</v>
      </c>
      <c r="C1674" s="1" t="s">
        <v>12</v>
      </c>
      <c r="F1674" s="1" t="s">
        <v>1245</v>
      </c>
      <c r="G1674" s="1" t="s">
        <v>14</v>
      </c>
      <c r="H1674" s="7" t="s">
        <v>1188</v>
      </c>
      <c r="I1674" s="1" t="s">
        <v>1272</v>
      </c>
      <c r="J1674" s="59">
        <v>70</v>
      </c>
      <c r="K1674" s="85">
        <f t="array" ref="K1674">IFERROR(INDEX(Grille_Tarifs_Modulable!$B$2:$B$204,MATCH(Tableau1[[#This Row],[Designation]]&amp;Tableau1[[#This Row],[CL]],Grille_Tarifs_Modulable!$C$2:$C$204&amp;Grille_Tarifs_Modulable!$F$2:$F$204,0)),0)</f>
        <v>3257150100228</v>
      </c>
      <c r="L16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674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674" s="1">
        <v>6</v>
      </c>
      <c r="O1674" s="60">
        <f>Tableau1[[#This Row],[Prix_Unit_HT]]*Tableau1[[#This Row],[Qte_commande]]</f>
        <v>119.99186399999999</v>
      </c>
      <c r="P1674" s="60">
        <f>Tableau1[[#This Row],[Prix_Unit_TTC]]*Tableau1[[#This Row],[Qte_commande]]</f>
        <v>143.99023679999999</v>
      </c>
      <c r="Q1674" s="1">
        <v>6</v>
      </c>
      <c r="R16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5" spans="1:18" ht="14.65" customHeight="1" x14ac:dyDescent="0.2">
      <c r="A1675" s="2">
        <v>43711</v>
      </c>
      <c r="B1675" s="1" t="s">
        <v>58</v>
      </c>
      <c r="C1675" s="1" t="s">
        <v>57</v>
      </c>
      <c r="F1675" s="1" t="s">
        <v>1162</v>
      </c>
      <c r="G1675" s="1" t="s">
        <v>30</v>
      </c>
      <c r="H1675" s="7" t="s">
        <v>1188</v>
      </c>
      <c r="I1675" s="1" t="s">
        <v>1272</v>
      </c>
      <c r="J1675" s="59">
        <v>70</v>
      </c>
      <c r="K1675" s="85">
        <f t="array" ref="K1675">IFERROR(INDEX(Grille_Tarifs_Modulable!$B$2:$B$204,MATCH(Tableau1[[#This Row],[Designation]]&amp;Tableau1[[#This Row],[CL]],Grille_Tarifs_Modulable!$C$2:$C$204&amp;Grille_Tarifs_Modulable!$F$2:$F$204,0)),0)</f>
        <v>3257150100228</v>
      </c>
      <c r="L16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5" s="1">
        <v>3</v>
      </c>
      <c r="O1675" s="60">
        <f>Tableau1[[#This Row],[Prix_Unit_HT]]*Tableau1[[#This Row],[Qte_commande]]</f>
        <v>64.465932000000009</v>
      </c>
      <c r="P1675" s="60">
        <f>Tableau1[[#This Row],[Prix_Unit_TTC]]*Tableau1[[#This Row],[Qte_commande]]</f>
        <v>77.3591184</v>
      </c>
      <c r="Q1675" s="1">
        <v>3</v>
      </c>
      <c r="R16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676" spans="1:18" ht="14.65" customHeight="1" x14ac:dyDescent="0.2">
      <c r="A1676" s="2">
        <v>43711</v>
      </c>
      <c r="B1676" s="1" t="s">
        <v>22</v>
      </c>
      <c r="C1676" s="1" t="s">
        <v>21</v>
      </c>
      <c r="F1676" s="1" t="s">
        <v>1162</v>
      </c>
      <c r="G1676" s="1" t="s">
        <v>23</v>
      </c>
      <c r="H1676" s="7" t="s">
        <v>1188</v>
      </c>
      <c r="I1676" s="1" t="s">
        <v>1272</v>
      </c>
      <c r="J1676" s="59">
        <v>70</v>
      </c>
      <c r="K1676" s="85">
        <f t="array" ref="K1676">IFERROR(INDEX(Grille_Tarifs_Modulable!$B$2:$B$204,MATCH(Tableau1[[#This Row],[Designation]]&amp;Tableau1[[#This Row],[CL]],Grille_Tarifs_Modulable!$C$2:$C$204&amp;Grille_Tarifs_Modulable!$F$2:$F$204,0)),0)</f>
        <v>3257150100228</v>
      </c>
      <c r="L16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6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6" s="1">
        <v>6</v>
      </c>
      <c r="O1676" s="60">
        <f>Tableau1[[#This Row],[Prix_Unit_HT]]*Tableau1[[#This Row],[Qte_commande]]</f>
        <v>128.93186400000002</v>
      </c>
      <c r="P1676" s="60">
        <f>Tableau1[[#This Row],[Prix_Unit_TTC]]*Tableau1[[#This Row],[Qte_commande]]</f>
        <v>154.7182368</v>
      </c>
      <c r="Q1676" s="1">
        <v>6</v>
      </c>
      <c r="R16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7" spans="1:18" ht="14.65" customHeight="1" x14ac:dyDescent="0.2">
      <c r="A1677" s="2">
        <v>43711</v>
      </c>
      <c r="B1677" s="1" t="s">
        <v>24</v>
      </c>
      <c r="C1677" s="1" t="s">
        <v>12</v>
      </c>
      <c r="F1677" s="1" t="s">
        <v>1245</v>
      </c>
      <c r="G1677" s="1" t="s">
        <v>14</v>
      </c>
      <c r="H1677" s="7" t="s">
        <v>1197</v>
      </c>
      <c r="I1677" s="1" t="s">
        <v>1272</v>
      </c>
      <c r="J1677" s="59">
        <v>70</v>
      </c>
      <c r="K1677" s="85">
        <f t="array" ref="K1677">IFERROR(INDEX(Grille_Tarifs_Modulable!$B$2:$B$204,MATCH(Tableau1[[#This Row],[Designation]]&amp;Tableau1[[#This Row],[CL]],Grille_Tarifs_Modulable!$C$2:$C$204&amp;Grille_Tarifs_Modulable!$F$2:$F$204,0)),0)</f>
        <v>3257150100792</v>
      </c>
      <c r="L16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77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77" s="1">
        <v>6</v>
      </c>
      <c r="O1677" s="60">
        <f>Tableau1[[#This Row],[Prix_Unit_HT]]*Tableau1[[#This Row],[Qte_commande]]</f>
        <v>428.45186400000006</v>
      </c>
      <c r="P1677" s="60">
        <f>Tableau1[[#This Row],[Prix_Unit_TTC]]*Tableau1[[#This Row],[Qte_commande]]</f>
        <v>514.14223680000009</v>
      </c>
      <c r="Q1677" s="1">
        <v>6</v>
      </c>
      <c r="R16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78" spans="1:18" ht="14.65" customHeight="1" x14ac:dyDescent="0.2">
      <c r="A1678" s="2">
        <v>43711</v>
      </c>
      <c r="B1678" s="1" t="s">
        <v>24</v>
      </c>
      <c r="C1678" s="1" t="s">
        <v>12</v>
      </c>
      <c r="F1678" s="1" t="s">
        <v>1245</v>
      </c>
      <c r="G1678" s="1" t="s">
        <v>14</v>
      </c>
      <c r="H1678" s="1" t="s">
        <v>1293</v>
      </c>
      <c r="I1678" s="1" t="s">
        <v>1273</v>
      </c>
      <c r="J1678" s="59">
        <v>20</v>
      </c>
      <c r="K1678" s="85">
        <f t="array" ref="K1678">IFERROR(INDEX(Grille_Tarifs_Modulable!$B$2:$B$204,MATCH(Tableau1[[#This Row],[Designation]]&amp;Tableau1[[#This Row],[CL]],Grille_Tarifs_Modulable!$C$2:$C$204&amp;Grille_Tarifs_Modulable!$F$2:$F$204,0)),0)</f>
        <v>4260310553849</v>
      </c>
      <c r="L16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7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78" s="1">
        <v>48</v>
      </c>
      <c r="O1678" s="60">
        <f>Tableau1[[#This Row],[Prix_Unit_HT]]*Tableau1[[#This Row],[Qte_commande]]</f>
        <v>38.880000000000003</v>
      </c>
      <c r="P1678" s="60">
        <f>Tableau1[[#This Row],[Prix_Unit_TTC]]*Tableau1[[#This Row],[Qte_commande]]</f>
        <v>41.0184</v>
      </c>
      <c r="Q1678" s="1">
        <v>13.71</v>
      </c>
      <c r="R16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679" spans="1:18" ht="14.65" customHeight="1" x14ac:dyDescent="0.2">
      <c r="A1679" s="2">
        <v>43711</v>
      </c>
      <c r="B1679" s="1" t="s">
        <v>58</v>
      </c>
      <c r="C1679" s="1" t="s">
        <v>57</v>
      </c>
      <c r="F1679" s="1" t="s">
        <v>1162</v>
      </c>
      <c r="G1679" s="1" t="s">
        <v>30</v>
      </c>
      <c r="H1679" s="1" t="s">
        <v>1293</v>
      </c>
      <c r="I1679" s="1" t="s">
        <v>1273</v>
      </c>
      <c r="J1679" s="59">
        <v>20</v>
      </c>
      <c r="K1679" s="85">
        <f t="array" ref="K1679">IFERROR(INDEX(Grille_Tarifs_Modulable!$B$2:$B$204,MATCH(Tableau1[[#This Row],[Designation]]&amp;Tableau1[[#This Row],[CL]],Grille_Tarifs_Modulable!$C$2:$C$204&amp;Grille_Tarifs_Modulable!$F$2:$F$204,0)),0)</f>
        <v>4260310553849</v>
      </c>
      <c r="L16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7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79" s="1">
        <v>24</v>
      </c>
      <c r="O1679" s="60">
        <f>Tableau1[[#This Row],[Prix_Unit_HT]]*Tableau1[[#This Row],[Qte_commande]]</f>
        <v>21.36</v>
      </c>
      <c r="P1679" s="60">
        <f>Tableau1[[#This Row],[Prix_Unit_TTC]]*Tableau1[[#This Row],[Qte_commande]]</f>
        <v>22.534800000000001</v>
      </c>
      <c r="Q1679" s="1">
        <v>6.86</v>
      </c>
      <c r="R16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80" spans="1:18" ht="14.65" customHeight="1" x14ac:dyDescent="0.2">
      <c r="A1680" s="2">
        <v>43713</v>
      </c>
      <c r="B1680" s="1" t="s">
        <v>347</v>
      </c>
      <c r="C1680" s="1" t="s">
        <v>118</v>
      </c>
      <c r="F1680" s="1" t="s">
        <v>1162</v>
      </c>
      <c r="G1680" s="1" t="s">
        <v>120</v>
      </c>
      <c r="H1680" s="1" t="s">
        <v>1297</v>
      </c>
      <c r="I1680" s="1" t="s">
        <v>1274</v>
      </c>
      <c r="J1680" s="109">
        <v>1</v>
      </c>
      <c r="K1680" s="85">
        <f t="array" ref="K1680">IFERROR(INDEX(Grille_Tarifs_Modulable!$B$2:$B$204,MATCH(Tableau1[[#This Row],[Designation]]&amp;Tableau1[[#This Row],[CL]],Grille_Tarifs_Modulable!$C$2:$C$204&amp;Grille_Tarifs_Modulable!$F$2:$F$204,0)),0)</f>
        <v>122</v>
      </c>
      <c r="L16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0" s="60">
        <f>IF(Tableau1[[#This Row],[Prix_Unit_HT]]=0,0,Tableau1[[#This Row],[Prix_Unit_HT]]+(Tableau1[[#This Row],[Prix_Unit_HT]]*VLOOKUP(Tableau1[[#This Row],[EAN]],Grille_Tarifs_Modulable!$B$10:$Q$204,16,FALSE)))</f>
        <v>358.8</v>
      </c>
      <c r="N1680" s="1">
        <v>1</v>
      </c>
      <c r="O1680" s="60">
        <f>Tableau1[[#This Row],[Prix_Unit_HT]]*Tableau1[[#This Row],[Qte_commande]]</f>
        <v>299</v>
      </c>
      <c r="P1680" s="60">
        <f>Tableau1[[#This Row],[Prix_Unit_TTC]]*Tableau1[[#This Row],[Qte_commande]]</f>
        <v>358.8</v>
      </c>
      <c r="Q1680" s="1">
        <v>1</v>
      </c>
      <c r="R16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1" spans="1:18" ht="14.65" customHeight="1" x14ac:dyDescent="0.2">
      <c r="A1681" s="2">
        <v>43713</v>
      </c>
      <c r="B1681" s="1" t="s">
        <v>344</v>
      </c>
      <c r="C1681" s="1" t="s">
        <v>343</v>
      </c>
      <c r="F1681" s="1" t="s">
        <v>1162</v>
      </c>
      <c r="G1681" s="1" t="s">
        <v>8</v>
      </c>
      <c r="H1681" s="1" t="s">
        <v>1297</v>
      </c>
      <c r="I1681" s="1" t="s">
        <v>1274</v>
      </c>
      <c r="J1681" s="109">
        <v>1</v>
      </c>
      <c r="K1681" s="85">
        <f t="array" ref="K1681">IFERROR(INDEX(Grille_Tarifs_Modulable!$B$2:$B$204,MATCH(Tableau1[[#This Row],[Designation]]&amp;Tableau1[[#This Row],[CL]],Grille_Tarifs_Modulable!$C$2:$C$204&amp;Grille_Tarifs_Modulable!$F$2:$F$204,0)),0)</f>
        <v>122</v>
      </c>
      <c r="L16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1" s="60">
        <f>IF(Tableau1[[#This Row],[Prix_Unit_HT]]=0,0,Tableau1[[#This Row],[Prix_Unit_HT]]+(Tableau1[[#This Row],[Prix_Unit_HT]]*VLOOKUP(Tableau1[[#This Row],[EAN]],Grille_Tarifs_Modulable!$B$10:$Q$204,16,FALSE)))</f>
        <v>358.8</v>
      </c>
      <c r="N1681" s="1">
        <v>2</v>
      </c>
      <c r="O1681" s="60">
        <f>Tableau1[[#This Row],[Prix_Unit_HT]]*Tableau1[[#This Row],[Qte_commande]]</f>
        <v>598</v>
      </c>
      <c r="P1681" s="60">
        <f>Tableau1[[#This Row],[Prix_Unit_TTC]]*Tableau1[[#This Row],[Qte_commande]]</f>
        <v>717.6</v>
      </c>
      <c r="Q1681" s="1">
        <v>2</v>
      </c>
      <c r="R16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682" spans="1:18" ht="14.65" customHeight="1" x14ac:dyDescent="0.2">
      <c r="A1682" s="2">
        <v>43713</v>
      </c>
      <c r="B1682" s="1" t="s">
        <v>348</v>
      </c>
      <c r="C1682" s="1" t="s">
        <v>2</v>
      </c>
      <c r="F1682" s="1" t="s">
        <v>1162</v>
      </c>
      <c r="G1682" s="1" t="s">
        <v>4</v>
      </c>
      <c r="H1682" s="1" t="s">
        <v>1297</v>
      </c>
      <c r="I1682" s="1" t="s">
        <v>1274</v>
      </c>
      <c r="J1682" s="109">
        <v>1</v>
      </c>
      <c r="K1682" s="85">
        <f t="array" ref="K1682">IFERROR(INDEX(Grille_Tarifs_Modulable!$B$2:$B$204,MATCH(Tableau1[[#This Row],[Designation]]&amp;Tableau1[[#This Row],[CL]],Grille_Tarifs_Modulable!$C$2:$C$204&amp;Grille_Tarifs_Modulable!$F$2:$F$204,0)),0)</f>
        <v>122</v>
      </c>
      <c r="L16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2" s="60">
        <f>IF(Tableau1[[#This Row],[Prix_Unit_HT]]=0,0,Tableau1[[#This Row],[Prix_Unit_HT]]+(Tableau1[[#This Row],[Prix_Unit_HT]]*VLOOKUP(Tableau1[[#This Row],[EAN]],Grille_Tarifs_Modulable!$B$10:$Q$204,16,FALSE)))</f>
        <v>358.8</v>
      </c>
      <c r="N1682" s="1">
        <v>1</v>
      </c>
      <c r="O1682" s="60">
        <f>Tableau1[[#This Row],[Prix_Unit_HT]]*Tableau1[[#This Row],[Qte_commande]]</f>
        <v>299</v>
      </c>
      <c r="P1682" s="60">
        <f>Tableau1[[#This Row],[Prix_Unit_TTC]]*Tableau1[[#This Row],[Qte_commande]]</f>
        <v>358.8</v>
      </c>
      <c r="Q1682" s="1">
        <v>1</v>
      </c>
      <c r="R16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3" spans="1:18" ht="14.65" customHeight="1" x14ac:dyDescent="0.2">
      <c r="A1683" s="2">
        <v>43713</v>
      </c>
      <c r="B1683" s="1" t="s">
        <v>346</v>
      </c>
      <c r="C1683" s="1" t="s">
        <v>345</v>
      </c>
      <c r="F1683" s="1" t="s">
        <v>1162</v>
      </c>
      <c r="G1683" s="1" t="s">
        <v>20</v>
      </c>
      <c r="H1683" s="1" t="s">
        <v>1297</v>
      </c>
      <c r="I1683" s="1" t="s">
        <v>1274</v>
      </c>
      <c r="J1683" s="109">
        <v>1</v>
      </c>
      <c r="K1683" s="85">
        <f t="array" ref="K1683">IFERROR(INDEX(Grille_Tarifs_Modulable!$B$2:$B$204,MATCH(Tableau1[[#This Row],[Designation]]&amp;Tableau1[[#This Row],[CL]],Grille_Tarifs_Modulable!$C$2:$C$204&amp;Grille_Tarifs_Modulable!$F$2:$F$204,0)),0)</f>
        <v>122</v>
      </c>
      <c r="L16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3" s="60">
        <f>IF(Tableau1[[#This Row],[Prix_Unit_HT]]=0,0,Tableau1[[#This Row],[Prix_Unit_HT]]+(Tableau1[[#This Row],[Prix_Unit_HT]]*VLOOKUP(Tableau1[[#This Row],[EAN]],Grille_Tarifs_Modulable!$B$10:$Q$204,16,FALSE)))</f>
        <v>358.8</v>
      </c>
      <c r="N1683" s="1">
        <v>1</v>
      </c>
      <c r="O1683" s="60">
        <f>Tableau1[[#This Row],[Prix_Unit_HT]]*Tableau1[[#This Row],[Qte_commande]]</f>
        <v>299</v>
      </c>
      <c r="P1683" s="60">
        <f>Tableau1[[#This Row],[Prix_Unit_TTC]]*Tableau1[[#This Row],[Qte_commande]]</f>
        <v>358.8</v>
      </c>
      <c r="Q1683" s="1">
        <v>1</v>
      </c>
      <c r="R16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684" spans="1:18" ht="14.65" customHeight="1" x14ac:dyDescent="0.2">
      <c r="A1684" s="2">
        <v>43717</v>
      </c>
      <c r="B1684" s="1" t="s">
        <v>244</v>
      </c>
      <c r="C1684" s="1" t="s">
        <v>225</v>
      </c>
      <c r="F1684" s="1" t="s">
        <v>1245</v>
      </c>
      <c r="G1684" s="1" t="s">
        <v>227</v>
      </c>
      <c r="H1684" s="1" t="s">
        <v>1174</v>
      </c>
      <c r="I1684" s="1" t="s">
        <v>1272</v>
      </c>
      <c r="J1684" s="59">
        <v>70</v>
      </c>
      <c r="K1684" s="85">
        <f t="array" ref="K1684">IFERROR(INDEX(Grille_Tarifs_Modulable!$B$2:$B$204,MATCH(Tableau1[[#This Row],[Designation]]&amp;Tableau1[[#This Row],[CL]],Grille_Tarifs_Modulable!$C$2:$C$204&amp;Grille_Tarifs_Modulable!$F$2:$F$204,0)),0)</f>
        <v>4067700013859</v>
      </c>
      <c r="L16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4" s="1">
        <v>240</v>
      </c>
      <c r="O1684" s="60">
        <f>Tableau1[[#This Row],[Prix_Unit_HT]]*Tableau1[[#This Row],[Qte_commande]]</f>
        <v>3007.8152399999994</v>
      </c>
      <c r="P1684" s="60">
        <f>Tableau1[[#This Row],[Prix_Unit_TTC]]*Tableau1[[#This Row],[Qte_commande]]</f>
        <v>3609.3782879999994</v>
      </c>
      <c r="Q1684" s="1">
        <v>240</v>
      </c>
      <c r="R16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85" spans="1:18" ht="14.65" customHeight="1" x14ac:dyDescent="0.2">
      <c r="A1685" s="2">
        <v>43725</v>
      </c>
      <c r="B1685" s="1" t="s">
        <v>73</v>
      </c>
      <c r="C1685" s="1" t="s">
        <v>67</v>
      </c>
      <c r="F1685" s="1" t="s">
        <v>1162</v>
      </c>
      <c r="G1685" s="1" t="s">
        <v>20</v>
      </c>
      <c r="H1685" s="1" t="s">
        <v>1211</v>
      </c>
      <c r="I1685" s="1" t="s">
        <v>1272</v>
      </c>
      <c r="J1685" s="59">
        <v>70</v>
      </c>
      <c r="K1685" s="85">
        <f t="array" ref="K1685">IFERROR(INDEX(Grille_Tarifs_Modulable!$B$2:$B$204,MATCH(Tableau1[[#This Row],[Designation]]&amp;Tableau1[[#This Row],[CL]],Grille_Tarifs_Modulable!$C$2:$C$204&amp;Grille_Tarifs_Modulable!$F$2:$F$204,0)),0)</f>
        <v>8017450002104</v>
      </c>
      <c r="L16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85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85" s="1">
        <v>6</v>
      </c>
      <c r="O1685" s="60">
        <f>Tableau1[[#This Row],[Prix_Unit_HT]]*Tableau1[[#This Row],[Qte_commande]]</f>
        <v>85.598897999999991</v>
      </c>
      <c r="P1685" s="60">
        <f>Tableau1[[#This Row],[Prix_Unit_TTC]]*Tableau1[[#This Row],[Qte_commande]]</f>
        <v>102.71867760000001</v>
      </c>
      <c r="Q1685" s="1">
        <v>6</v>
      </c>
      <c r="R16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6" spans="1:18" ht="14.65" customHeight="1" x14ac:dyDescent="0.2">
      <c r="A1686" s="2">
        <v>43725</v>
      </c>
      <c r="B1686" s="1" t="s">
        <v>73</v>
      </c>
      <c r="C1686" s="1" t="s">
        <v>67</v>
      </c>
      <c r="F1686" s="1" t="s">
        <v>1162</v>
      </c>
      <c r="G1686" s="1" t="s">
        <v>20</v>
      </c>
      <c r="H1686" s="1" t="s">
        <v>1284</v>
      </c>
      <c r="I1686" s="1" t="s">
        <v>1272</v>
      </c>
      <c r="J1686" s="59">
        <v>70</v>
      </c>
      <c r="K1686" s="85">
        <f t="array" ref="K1686">IFERROR(INDEX(Grille_Tarifs_Modulable!$B$2:$B$204,MATCH(Tableau1[[#This Row],[Designation]]&amp;Tableau1[[#This Row],[CL]],Grille_Tarifs_Modulable!$C$2:$C$204&amp;Grille_Tarifs_Modulable!$F$2:$F$204,0)),0)</f>
        <v>3257150673029</v>
      </c>
      <c r="L16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86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686" s="1">
        <v>6</v>
      </c>
      <c r="O1686" s="60">
        <f>Tableau1[[#This Row],[Prix_Unit_HT]]*Tableau1[[#This Row],[Qte_commande]]</f>
        <v>139.61705039999998</v>
      </c>
      <c r="P1686" s="60">
        <f>Tableau1[[#This Row],[Prix_Unit_TTC]]*Tableau1[[#This Row],[Qte_commande]]</f>
        <v>167.54046048000001</v>
      </c>
      <c r="Q1686" s="1">
        <v>6</v>
      </c>
      <c r="R16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7" spans="1:18" ht="14.65" customHeight="1" x14ac:dyDescent="0.2">
      <c r="A1687" s="2">
        <v>43725</v>
      </c>
      <c r="B1687" s="1" t="s">
        <v>73</v>
      </c>
      <c r="C1687" s="1" t="s">
        <v>67</v>
      </c>
      <c r="F1687" s="1" t="s">
        <v>1162</v>
      </c>
      <c r="G1687" s="1" t="s">
        <v>20</v>
      </c>
      <c r="H1687" s="1" t="s">
        <v>1186</v>
      </c>
      <c r="I1687" s="1" t="s">
        <v>1272</v>
      </c>
      <c r="J1687" s="59">
        <v>70</v>
      </c>
      <c r="K1687" s="85">
        <f t="array" ref="K1687">IFERROR(INDEX(Grille_Tarifs_Modulable!$B$2:$B$204,MATCH(Tableau1[[#This Row],[Designation]]&amp;Tableau1[[#This Row],[CL]],Grille_Tarifs_Modulable!$C$2:$C$204&amp;Grille_Tarifs_Modulable!$F$2:$F$204,0)),0)</f>
        <v>3257150101904</v>
      </c>
      <c r="L16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87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87" s="1">
        <v>6</v>
      </c>
      <c r="O1687" s="60">
        <f>Tableau1[[#This Row],[Prix_Unit_HT]]*Tableau1[[#This Row],[Qte_commande]]</f>
        <v>111.03889800000002</v>
      </c>
      <c r="P1687" s="60">
        <f>Tableau1[[#This Row],[Prix_Unit_TTC]]*Tableau1[[#This Row],[Qte_commande]]</f>
        <v>133.2466776</v>
      </c>
      <c r="Q1687" s="1">
        <v>6</v>
      </c>
      <c r="R16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8" spans="1:18" ht="14.65" customHeight="1" x14ac:dyDescent="0.2">
      <c r="A1688" s="2">
        <v>43725</v>
      </c>
      <c r="B1688" s="1" t="s">
        <v>73</v>
      </c>
      <c r="C1688" s="1" t="s">
        <v>67</v>
      </c>
      <c r="F1688" s="1" t="s">
        <v>1162</v>
      </c>
      <c r="G1688" s="1" t="s">
        <v>20</v>
      </c>
      <c r="H1688" s="1" t="s">
        <v>1187</v>
      </c>
      <c r="I1688" s="1" t="s">
        <v>1272</v>
      </c>
      <c r="J1688" s="59">
        <v>70</v>
      </c>
      <c r="K1688" s="85">
        <f t="array" ref="K1688">IFERROR(INDEX(Grille_Tarifs_Modulable!$B$2:$B$204,MATCH(Tableau1[[#This Row],[Designation]]&amp;Tableau1[[#This Row],[CL]],Grille_Tarifs_Modulable!$C$2:$C$204&amp;Grille_Tarifs_Modulable!$F$2:$F$204,0)),0)</f>
        <v>3257150102017</v>
      </c>
      <c r="L16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88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88" s="1">
        <v>6</v>
      </c>
      <c r="O1688" s="60">
        <f>Tableau1[[#This Row],[Prix_Unit_HT]]*Tableau1[[#This Row],[Qte_commande]]</f>
        <v>101.12593200000001</v>
      </c>
      <c r="P1688" s="60">
        <f>Tableau1[[#This Row],[Prix_Unit_TTC]]*Tableau1[[#This Row],[Qte_commande]]</f>
        <v>121.35111839999999</v>
      </c>
      <c r="Q1688" s="1">
        <v>6</v>
      </c>
      <c r="R16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689" spans="1:18" ht="14.65" customHeight="1" x14ac:dyDescent="0.2">
      <c r="A1689" s="2">
        <v>43725</v>
      </c>
      <c r="B1689" s="1" t="s">
        <v>73</v>
      </c>
      <c r="C1689" s="1" t="s">
        <v>67</v>
      </c>
      <c r="F1689" s="1" t="s">
        <v>1162</v>
      </c>
      <c r="G1689" s="1" t="s">
        <v>20</v>
      </c>
      <c r="H1689" s="1" t="s">
        <v>1215</v>
      </c>
      <c r="I1689" s="1" t="s">
        <v>1272</v>
      </c>
      <c r="J1689" s="59">
        <v>70</v>
      </c>
      <c r="K1689" s="85">
        <f t="array" ref="K1689">IFERROR(INDEX(Grille_Tarifs_Modulable!$B$2:$B$204,MATCH(Tableau1[[#This Row],[Designation]]&amp;Tableau1[[#This Row],[CL]],Grille_Tarifs_Modulable!$C$2:$C$204&amp;Grille_Tarifs_Modulable!$F$2:$F$204,0)),0)</f>
        <v>8500000917008</v>
      </c>
      <c r="L16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89" s="60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89" s="1">
        <v>36</v>
      </c>
      <c r="O1689" s="60">
        <f>Tableau1[[#This Row],[Prix_Unit_HT]]*Tableau1[[#This Row],[Qte_commande]]</f>
        <v>415.01562480000007</v>
      </c>
      <c r="P1689" s="60">
        <f>Tableau1[[#This Row],[Prix_Unit_TTC]]*Tableau1[[#This Row],[Qte_commande]]</f>
        <v>498.01874976000005</v>
      </c>
      <c r="Q1689" s="1">
        <v>36</v>
      </c>
      <c r="R16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690" spans="1:18" ht="14.65" customHeight="1" x14ac:dyDescent="0.2">
      <c r="A1690" s="2">
        <v>43725</v>
      </c>
      <c r="B1690" s="1" t="s">
        <v>73</v>
      </c>
      <c r="C1690" s="1" t="s">
        <v>67</v>
      </c>
      <c r="F1690" s="1" t="s">
        <v>1162</v>
      </c>
      <c r="G1690" s="1" t="s">
        <v>20</v>
      </c>
      <c r="H1690" s="1" t="s">
        <v>1301</v>
      </c>
      <c r="I1690" s="1" t="s">
        <v>1272</v>
      </c>
      <c r="J1690" s="59">
        <v>100</v>
      </c>
      <c r="K1690" s="85">
        <f t="array" ref="K1690">IFERROR(INDEX(Grille_Tarifs_Modulable!$B$2:$B$204,MATCH(Tableau1[[#This Row],[Designation]]&amp;Tableau1[[#This Row],[CL]],Grille_Tarifs_Modulable!$C$2:$C$204&amp;Grille_Tarifs_Modulable!$F$2:$F$204,0)),0)</f>
        <v>4603514006849</v>
      </c>
      <c r="L16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690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690" s="1">
        <v>24</v>
      </c>
      <c r="O1690" s="60">
        <f>Tableau1[[#This Row],[Prix_Unit_HT]]*Tableau1[[#This Row],[Qte_commande]]</f>
        <v>416.90208000000007</v>
      </c>
      <c r="P1690" s="60">
        <f>Tableau1[[#This Row],[Prix_Unit_TTC]]*Tableau1[[#This Row],[Qte_commande]]</f>
        <v>500.28249600000004</v>
      </c>
      <c r="Q1690" s="1">
        <v>34.29</v>
      </c>
      <c r="R16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691" spans="1:18" ht="14.65" customHeight="1" x14ac:dyDescent="0.2">
      <c r="A1691" s="2">
        <v>43731</v>
      </c>
      <c r="B1691" s="1" t="s">
        <v>192</v>
      </c>
      <c r="C1691" s="1" t="s">
        <v>61</v>
      </c>
      <c r="F1691" s="1" t="s">
        <v>1245</v>
      </c>
      <c r="G1691" s="1" t="s">
        <v>63</v>
      </c>
      <c r="H1691" s="7" t="s">
        <v>1291</v>
      </c>
      <c r="I1691" s="7" t="s">
        <v>1273</v>
      </c>
      <c r="J1691" s="59">
        <v>20</v>
      </c>
      <c r="K1691" s="85">
        <f t="array" ref="K1691">IFERROR(INDEX(Grille_Tarifs_Modulable!$B$2:$B$204,MATCH(Tableau1[[#This Row],[Designation]]&amp;Tableau1[[#This Row],[CL]],Grille_Tarifs_Modulable!$C$2:$C$204&amp;Grille_Tarifs_Modulable!$F$2:$F$204,0)),0)</f>
        <v>4260310550305</v>
      </c>
      <c r="L16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1" s="1">
        <v>120</v>
      </c>
      <c r="O1691" s="60">
        <f>Tableau1[[#This Row],[Prix_Unit_HT]]*Tableau1[[#This Row],[Qte_commande]]</f>
        <v>97.2</v>
      </c>
      <c r="P1691" s="60">
        <f>Tableau1[[#This Row],[Prix_Unit_TTC]]*Tableau1[[#This Row],[Qte_commande]]</f>
        <v>102.54600000000001</v>
      </c>
      <c r="Q1691" s="1">
        <v>34.29</v>
      </c>
      <c r="R16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692" spans="1:18" ht="14.65" customHeight="1" x14ac:dyDescent="0.2">
      <c r="A1692" s="2">
        <v>43731</v>
      </c>
      <c r="B1692" s="1" t="s">
        <v>25</v>
      </c>
      <c r="C1692" s="1" t="s">
        <v>9</v>
      </c>
      <c r="F1692" s="1" t="s">
        <v>1245</v>
      </c>
      <c r="G1692" s="1" t="s">
        <v>11</v>
      </c>
      <c r="H1692" s="7" t="s">
        <v>1292</v>
      </c>
      <c r="I1692" s="7" t="s">
        <v>1273</v>
      </c>
      <c r="J1692" s="59">
        <v>20</v>
      </c>
      <c r="K1692" s="85">
        <f t="array" ref="K1692">IFERROR(INDEX(Grille_Tarifs_Modulable!$B$2:$B$204,MATCH(Tableau1[[#This Row],[Designation]]&amp;Tableau1[[#This Row],[CL]],Grille_Tarifs_Modulable!$C$2:$C$204&amp;Grille_Tarifs_Modulable!$F$2:$F$204,0)),0)</f>
        <v>4260310552941</v>
      </c>
      <c r="L16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2" s="1">
        <v>24</v>
      </c>
      <c r="O1692" s="60">
        <f>Tableau1[[#This Row],[Prix_Unit_HT]]*Tableau1[[#This Row],[Qte_commande]]</f>
        <v>19.440000000000001</v>
      </c>
      <c r="P1692" s="60">
        <f>Tableau1[[#This Row],[Prix_Unit_TTC]]*Tableau1[[#This Row],[Qte_commande]]</f>
        <v>20.5092</v>
      </c>
      <c r="Q1692" s="1">
        <v>6.86</v>
      </c>
      <c r="R16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693" spans="1:18" ht="14.65" customHeight="1" x14ac:dyDescent="0.2">
      <c r="A1693" s="2">
        <v>43731</v>
      </c>
      <c r="B1693" s="1" t="s">
        <v>192</v>
      </c>
      <c r="C1693" s="1" t="s">
        <v>61</v>
      </c>
      <c r="F1693" s="1" t="s">
        <v>1245</v>
      </c>
      <c r="G1693" s="1" t="s">
        <v>63</v>
      </c>
      <c r="H1693" s="7" t="s">
        <v>1292</v>
      </c>
      <c r="I1693" s="7" t="s">
        <v>1273</v>
      </c>
      <c r="J1693" s="59">
        <v>20</v>
      </c>
      <c r="K1693" s="85">
        <f t="array" ref="K1693">IFERROR(INDEX(Grille_Tarifs_Modulable!$B$2:$B$204,MATCH(Tableau1[[#This Row],[Designation]]&amp;Tableau1[[#This Row],[CL]],Grille_Tarifs_Modulable!$C$2:$C$204&amp;Grille_Tarifs_Modulable!$F$2:$F$204,0)),0)</f>
        <v>4260310552941</v>
      </c>
      <c r="L16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3" s="1">
        <v>96</v>
      </c>
      <c r="O1693" s="60">
        <f>Tableau1[[#This Row],[Prix_Unit_HT]]*Tableau1[[#This Row],[Qte_commande]]</f>
        <v>77.760000000000005</v>
      </c>
      <c r="P1693" s="60">
        <f>Tableau1[[#This Row],[Prix_Unit_TTC]]*Tableau1[[#This Row],[Qte_commande]]</f>
        <v>82.036799999999999</v>
      </c>
      <c r="Q1693" s="1">
        <v>27.43</v>
      </c>
      <c r="R16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694" spans="1:18" ht="14.65" customHeight="1" x14ac:dyDescent="0.2">
      <c r="A1694" s="2">
        <v>43731</v>
      </c>
      <c r="B1694" s="1" t="s">
        <v>192</v>
      </c>
      <c r="C1694" s="1" t="s">
        <v>61</v>
      </c>
      <c r="F1694" s="1" t="s">
        <v>1245</v>
      </c>
      <c r="G1694" s="1" t="s">
        <v>63</v>
      </c>
      <c r="H1694" s="7" t="s">
        <v>1294</v>
      </c>
      <c r="I1694" s="7" t="s">
        <v>1273</v>
      </c>
      <c r="J1694" s="59">
        <v>20</v>
      </c>
      <c r="K1694" s="85">
        <f t="array" ref="K1694">IFERROR(INDEX(Grille_Tarifs_Modulable!$B$2:$B$204,MATCH(Tableau1[[#This Row],[Designation]]&amp;Tableau1[[#This Row],[CL]],Grille_Tarifs_Modulable!$C$2:$C$204&amp;Grille_Tarifs_Modulable!$F$2:$F$204,0)),0)</f>
        <v>4260310553863</v>
      </c>
      <c r="L16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4" s="1">
        <v>144</v>
      </c>
      <c r="O1694" s="60">
        <f>Tableau1[[#This Row],[Prix_Unit_HT]]*Tableau1[[#This Row],[Qte_commande]]</f>
        <v>116.64000000000001</v>
      </c>
      <c r="P1694" s="60">
        <f>Tableau1[[#This Row],[Prix_Unit_TTC]]*Tableau1[[#This Row],[Qte_commande]]</f>
        <v>123.0552</v>
      </c>
      <c r="Q1694" s="1">
        <v>41.14</v>
      </c>
      <c r="R16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695" spans="1:18" ht="14.65" customHeight="1" x14ac:dyDescent="0.2">
      <c r="A1695" s="2">
        <v>43731</v>
      </c>
      <c r="B1695" s="1" t="s">
        <v>192</v>
      </c>
      <c r="C1695" s="1" t="s">
        <v>61</v>
      </c>
      <c r="F1695" s="1" t="s">
        <v>1245</v>
      </c>
      <c r="G1695" s="1" t="s">
        <v>63</v>
      </c>
      <c r="H1695" s="1" t="s">
        <v>1289</v>
      </c>
      <c r="I1695" s="1" t="s">
        <v>1273</v>
      </c>
      <c r="J1695" s="59">
        <v>20</v>
      </c>
      <c r="K1695" s="85">
        <f t="array" ref="K1695">IFERROR(INDEX(Grille_Tarifs_Modulable!$B$2:$B$204,MATCH(Tableau1[[#This Row],[Designation]]&amp;Tableau1[[#This Row],[CL]],Grille_Tarifs_Modulable!$C$2:$C$204&amp;Grille_Tarifs_Modulable!$F$2:$F$204,0)),0)</f>
        <v>4260310553832</v>
      </c>
      <c r="L16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5" s="1">
        <v>120</v>
      </c>
      <c r="O1695" s="60">
        <f>Tableau1[[#This Row],[Prix_Unit_HT]]*Tableau1[[#This Row],[Qte_commande]]</f>
        <v>97.2</v>
      </c>
      <c r="P1695" s="60">
        <f>Tableau1[[#This Row],[Prix_Unit_TTC]]*Tableau1[[#This Row],[Qte_commande]]</f>
        <v>102.54600000000001</v>
      </c>
      <c r="Q1695" s="1">
        <v>34.29</v>
      </c>
      <c r="R16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696" spans="1:18" ht="14.65" customHeight="1" x14ac:dyDescent="0.2">
      <c r="A1696" s="2">
        <v>43731</v>
      </c>
      <c r="B1696" s="1" t="s">
        <v>25</v>
      </c>
      <c r="C1696" s="1" t="s">
        <v>9</v>
      </c>
      <c r="F1696" s="1" t="s">
        <v>1245</v>
      </c>
      <c r="G1696" s="1" t="s">
        <v>11</v>
      </c>
      <c r="H1696" s="1" t="s">
        <v>1174</v>
      </c>
      <c r="I1696" s="1" t="s">
        <v>1272</v>
      </c>
      <c r="J1696" s="59">
        <v>175</v>
      </c>
      <c r="K1696" s="85">
        <f t="array" ref="K1696">IFERROR(INDEX(Grille_Tarifs_Modulable!$B$2:$B$204,MATCH(Tableau1[[#This Row],[Designation]]&amp;Tableau1[[#This Row],[CL]],Grille_Tarifs_Modulable!$C$2:$C$204&amp;Grille_Tarifs_Modulable!$F$2:$F$204,0)),0)</f>
        <v>4067700013835</v>
      </c>
      <c r="L16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96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96" s="1">
        <v>48</v>
      </c>
      <c r="O1696" s="60">
        <f>Tableau1[[#This Row],[Prix_Unit_HT]]*Tableau1[[#This Row],[Qte_commande]]</f>
        <v>1387.9876200000001</v>
      </c>
      <c r="P1696" s="60">
        <f>Tableau1[[#This Row],[Prix_Unit_TTC]]*Tableau1[[#This Row],[Qte_commande]]</f>
        <v>1665.5851440000001</v>
      </c>
      <c r="Q1696" s="1">
        <v>120</v>
      </c>
      <c r="R16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697" spans="1:18" ht="14.65" customHeight="1" x14ac:dyDescent="0.2">
      <c r="A1697" s="2">
        <v>43731</v>
      </c>
      <c r="B1697" s="1" t="s">
        <v>191</v>
      </c>
      <c r="C1697" s="1" t="s">
        <v>64</v>
      </c>
      <c r="F1697" s="1" t="s">
        <v>1245</v>
      </c>
      <c r="G1697" s="1" t="s">
        <v>66</v>
      </c>
      <c r="H1697" s="1" t="s">
        <v>1174</v>
      </c>
      <c r="I1697" s="1" t="s">
        <v>1272</v>
      </c>
      <c r="J1697" s="59">
        <v>70</v>
      </c>
      <c r="K1697" s="85">
        <f t="array" ref="K1697">IFERROR(INDEX(Grille_Tarifs_Modulable!$B$2:$B$204,MATCH(Tableau1[[#This Row],[Designation]]&amp;Tableau1[[#This Row],[CL]],Grille_Tarifs_Modulable!$C$2:$C$204&amp;Grille_Tarifs_Modulable!$F$2:$F$204,0)),0)</f>
        <v>4067700013859</v>
      </c>
      <c r="L16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9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97" s="1">
        <v>240</v>
      </c>
      <c r="O1697" s="60">
        <f>Tableau1[[#This Row],[Prix_Unit_HT]]*Tableau1[[#This Row],[Qte_commande]]</f>
        <v>3007.8152399999994</v>
      </c>
      <c r="P1697" s="60">
        <f>Tableau1[[#This Row],[Prix_Unit_TTC]]*Tableau1[[#This Row],[Qte_commande]]</f>
        <v>3609.3782879999994</v>
      </c>
      <c r="Q1697" s="1">
        <v>240</v>
      </c>
      <c r="R16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698" spans="1:18" ht="14.65" customHeight="1" x14ac:dyDescent="0.2">
      <c r="A1698" s="2">
        <v>43731</v>
      </c>
      <c r="B1698" s="1" t="s">
        <v>25</v>
      </c>
      <c r="C1698" s="1" t="s">
        <v>9</v>
      </c>
      <c r="F1698" s="1" t="s">
        <v>1162</v>
      </c>
      <c r="G1698" s="1" t="s">
        <v>11</v>
      </c>
      <c r="H1698" s="1" t="s">
        <v>1295</v>
      </c>
      <c r="I1698" s="1" t="s">
        <v>1273</v>
      </c>
      <c r="J1698" s="59">
        <v>20</v>
      </c>
      <c r="K1698" s="85">
        <f t="array" ref="K1698">IFERROR(INDEX(Grille_Tarifs_Modulable!$B$2:$B$204,MATCH(Tableau1[[#This Row],[Designation]]&amp;Tableau1[[#This Row],[CL]],Grille_Tarifs_Modulable!$C$2:$C$204&amp;Grille_Tarifs_Modulable!$F$2:$F$204,0)),0)</f>
        <v>4260310554785</v>
      </c>
      <c r="L16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8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8" s="1">
        <v>192</v>
      </c>
      <c r="O1698" s="60">
        <f>Tableau1[[#This Row],[Prix_Unit_HT]]*Tableau1[[#This Row],[Qte_commande]]</f>
        <v>170.88</v>
      </c>
      <c r="P1698" s="60">
        <f>Tableau1[[#This Row],[Prix_Unit_TTC]]*Tableau1[[#This Row],[Qte_commande]]</f>
        <v>180.2784</v>
      </c>
      <c r="Q1698" s="1">
        <v>54.86</v>
      </c>
      <c r="R16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699" spans="1:18" ht="14.65" customHeight="1" x14ac:dyDescent="0.2">
      <c r="A1699" s="2">
        <v>43731</v>
      </c>
      <c r="B1699" s="1" t="s">
        <v>191</v>
      </c>
      <c r="C1699" s="1" t="s">
        <v>64</v>
      </c>
      <c r="F1699" s="1" t="s">
        <v>1162</v>
      </c>
      <c r="G1699" s="1" t="s">
        <v>66</v>
      </c>
      <c r="H1699" s="1" t="s">
        <v>1295</v>
      </c>
      <c r="I1699" s="1" t="s">
        <v>1273</v>
      </c>
      <c r="J1699" s="59">
        <v>20</v>
      </c>
      <c r="K1699" s="85">
        <f t="array" ref="K1699">IFERROR(INDEX(Grille_Tarifs_Modulable!$B$2:$B$204,MATCH(Tableau1[[#This Row],[Designation]]&amp;Tableau1[[#This Row],[CL]],Grille_Tarifs_Modulable!$C$2:$C$204&amp;Grille_Tarifs_Modulable!$F$2:$F$204,0)),0)</f>
        <v>4260310554785</v>
      </c>
      <c r="L16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9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9" s="1">
        <v>96</v>
      </c>
      <c r="O1699" s="60">
        <f>Tableau1[[#This Row],[Prix_Unit_HT]]*Tableau1[[#This Row],[Qte_commande]]</f>
        <v>85.44</v>
      </c>
      <c r="P1699" s="60">
        <f>Tableau1[[#This Row],[Prix_Unit_TTC]]*Tableau1[[#This Row],[Qte_commande]]</f>
        <v>90.139200000000002</v>
      </c>
      <c r="Q1699" s="1">
        <v>27.43</v>
      </c>
      <c r="R16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700" spans="1:18" ht="14.65" customHeight="1" x14ac:dyDescent="0.2">
      <c r="A1700" s="2">
        <v>43731</v>
      </c>
      <c r="B1700" s="1" t="s">
        <v>192</v>
      </c>
      <c r="C1700" s="1" t="s">
        <v>61</v>
      </c>
      <c r="F1700" s="1" t="s">
        <v>1162</v>
      </c>
      <c r="G1700" s="1" t="s">
        <v>63</v>
      </c>
      <c r="H1700" s="1" t="s">
        <v>1295</v>
      </c>
      <c r="I1700" s="1" t="s">
        <v>1273</v>
      </c>
      <c r="J1700" s="59">
        <v>20</v>
      </c>
      <c r="K1700" s="85">
        <f t="array" ref="K1700">IFERROR(INDEX(Grille_Tarifs_Modulable!$B$2:$B$204,MATCH(Tableau1[[#This Row],[Designation]]&amp;Tableau1[[#This Row],[CL]],Grille_Tarifs_Modulable!$C$2:$C$204&amp;Grille_Tarifs_Modulable!$F$2:$F$204,0)),0)</f>
        <v>4260310554785</v>
      </c>
      <c r="L17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0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00" s="1">
        <v>24</v>
      </c>
      <c r="O1700" s="60">
        <f>Tableau1[[#This Row],[Prix_Unit_HT]]*Tableau1[[#This Row],[Qte_commande]]</f>
        <v>21.36</v>
      </c>
      <c r="P1700" s="60">
        <f>Tableau1[[#This Row],[Prix_Unit_TTC]]*Tableau1[[#This Row],[Qte_commande]]</f>
        <v>22.534800000000001</v>
      </c>
      <c r="Q1700" s="1">
        <v>6.86</v>
      </c>
      <c r="R17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701" spans="1:18" ht="14.65" customHeight="1" x14ac:dyDescent="0.2">
      <c r="A1701" s="2">
        <v>43731</v>
      </c>
      <c r="B1701" s="1" t="s">
        <v>25</v>
      </c>
      <c r="C1701" s="1" t="s">
        <v>9</v>
      </c>
      <c r="F1701" s="1" t="s">
        <v>1245</v>
      </c>
      <c r="G1701" s="1" t="s">
        <v>11</v>
      </c>
      <c r="H1701" s="1" t="s">
        <v>1186</v>
      </c>
      <c r="I1701" s="1" t="s">
        <v>1272</v>
      </c>
      <c r="J1701" s="59">
        <v>70</v>
      </c>
      <c r="K1701" s="85">
        <f t="array" ref="K1701">IFERROR(INDEX(Grille_Tarifs_Modulable!$B$2:$B$204,MATCH(Tableau1[[#This Row],[Designation]]&amp;Tableau1[[#This Row],[CL]],Grille_Tarifs_Modulable!$C$2:$C$204&amp;Grille_Tarifs_Modulable!$F$2:$F$204,0)),0)</f>
        <v>3257150101904</v>
      </c>
      <c r="L17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701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701" s="1">
        <v>6</v>
      </c>
      <c r="O1701" s="60">
        <f>Tableau1[[#This Row],[Prix_Unit_HT]]*Tableau1[[#This Row],[Qte_commande]]</f>
        <v>98.078897999999995</v>
      </c>
      <c r="P1701" s="60">
        <f>Tableau1[[#This Row],[Prix_Unit_TTC]]*Tableau1[[#This Row],[Qte_commande]]</f>
        <v>117.69467760000001</v>
      </c>
      <c r="Q1701" s="1">
        <v>6</v>
      </c>
      <c r="R17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2" spans="1:18" ht="14.65" customHeight="1" x14ac:dyDescent="0.2">
      <c r="A1702" s="2">
        <v>43731</v>
      </c>
      <c r="B1702" s="1" t="s">
        <v>112</v>
      </c>
      <c r="C1702" s="1" t="s">
        <v>111</v>
      </c>
      <c r="F1702" s="1" t="s">
        <v>1162</v>
      </c>
      <c r="G1702" s="1" t="s">
        <v>113</v>
      </c>
      <c r="H1702" s="1" t="s">
        <v>1186</v>
      </c>
      <c r="I1702" s="1" t="s">
        <v>1272</v>
      </c>
      <c r="J1702" s="59">
        <v>70</v>
      </c>
      <c r="K1702" s="85">
        <f t="array" ref="K1702">IFERROR(INDEX(Grille_Tarifs_Modulable!$B$2:$B$204,MATCH(Tableau1[[#This Row],[Designation]]&amp;Tableau1[[#This Row],[CL]],Grille_Tarifs_Modulable!$C$2:$C$204&amp;Grille_Tarifs_Modulable!$F$2:$F$204,0)),0)</f>
        <v>3257150101904</v>
      </c>
      <c r="L17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02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02" s="1">
        <v>6</v>
      </c>
      <c r="O1702" s="60">
        <f>Tableau1[[#This Row],[Prix_Unit_HT]]*Tableau1[[#This Row],[Qte_commande]]</f>
        <v>111.03889800000002</v>
      </c>
      <c r="P1702" s="60">
        <f>Tableau1[[#This Row],[Prix_Unit_TTC]]*Tableau1[[#This Row],[Qte_commande]]</f>
        <v>133.2466776</v>
      </c>
      <c r="Q1702" s="1">
        <v>6</v>
      </c>
      <c r="R17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3" spans="1:18" ht="14.65" customHeight="1" x14ac:dyDescent="0.2">
      <c r="A1703" s="2">
        <v>43731</v>
      </c>
      <c r="B1703" s="1" t="s">
        <v>25</v>
      </c>
      <c r="C1703" s="1" t="s">
        <v>9</v>
      </c>
      <c r="F1703" s="1" t="s">
        <v>1245</v>
      </c>
      <c r="G1703" s="1" t="s">
        <v>11</v>
      </c>
      <c r="H1703" s="7" t="s">
        <v>1188</v>
      </c>
      <c r="I1703" s="1" t="s">
        <v>1272</v>
      </c>
      <c r="J1703" s="59">
        <v>70</v>
      </c>
      <c r="K1703" s="85">
        <f t="array" ref="K1703">IFERROR(INDEX(Grille_Tarifs_Modulable!$B$2:$B$204,MATCH(Tableau1[[#This Row],[Designation]]&amp;Tableau1[[#This Row],[CL]],Grille_Tarifs_Modulable!$C$2:$C$204&amp;Grille_Tarifs_Modulable!$F$2:$F$204,0)),0)</f>
        <v>3257150100228</v>
      </c>
      <c r="L17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03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03" s="1">
        <v>6</v>
      </c>
      <c r="O1703" s="60">
        <f>Tableau1[[#This Row],[Prix_Unit_HT]]*Tableau1[[#This Row],[Qte_commande]]</f>
        <v>119.99186399999999</v>
      </c>
      <c r="P1703" s="60">
        <f>Tableau1[[#This Row],[Prix_Unit_TTC]]*Tableau1[[#This Row],[Qte_commande]]</f>
        <v>143.99023679999999</v>
      </c>
      <c r="Q1703" s="1">
        <v>6</v>
      </c>
      <c r="R17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4" spans="1:18" ht="14.65" customHeight="1" x14ac:dyDescent="0.2">
      <c r="A1704" s="2">
        <v>43731</v>
      </c>
      <c r="B1704" s="1" t="s">
        <v>32</v>
      </c>
      <c r="C1704" s="1" t="s">
        <v>31</v>
      </c>
      <c r="F1704" s="1" t="s">
        <v>1162</v>
      </c>
      <c r="G1704" s="1" t="s">
        <v>33</v>
      </c>
      <c r="H1704" s="7" t="s">
        <v>1188</v>
      </c>
      <c r="I1704" s="1" t="s">
        <v>1272</v>
      </c>
      <c r="J1704" s="59">
        <v>70</v>
      </c>
      <c r="K1704" s="85">
        <f t="array" ref="K1704">IFERROR(INDEX(Grille_Tarifs_Modulable!$B$2:$B$204,MATCH(Tableau1[[#This Row],[Designation]]&amp;Tableau1[[#This Row],[CL]],Grille_Tarifs_Modulable!$C$2:$C$204&amp;Grille_Tarifs_Modulable!$F$2:$F$204,0)),0)</f>
        <v>3257150100228</v>
      </c>
      <c r="L17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4" s="1">
        <v>6</v>
      </c>
      <c r="O1704" s="60">
        <f>Tableau1[[#This Row],[Prix_Unit_HT]]*Tableau1[[#This Row],[Qte_commande]]</f>
        <v>128.93186400000002</v>
      </c>
      <c r="P1704" s="60">
        <f>Tableau1[[#This Row],[Prix_Unit_TTC]]*Tableau1[[#This Row],[Qte_commande]]</f>
        <v>154.7182368</v>
      </c>
      <c r="Q1704" s="1">
        <v>6</v>
      </c>
      <c r="R17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5" spans="1:18" ht="14.65" customHeight="1" x14ac:dyDescent="0.2">
      <c r="A1705" s="2">
        <v>43731</v>
      </c>
      <c r="B1705" s="1" t="s">
        <v>29</v>
      </c>
      <c r="C1705" s="1" t="s">
        <v>28</v>
      </c>
      <c r="F1705" s="1" t="s">
        <v>1162</v>
      </c>
      <c r="G1705" s="1" t="s">
        <v>30</v>
      </c>
      <c r="H1705" s="7" t="s">
        <v>1188</v>
      </c>
      <c r="I1705" s="1" t="s">
        <v>1272</v>
      </c>
      <c r="J1705" s="59">
        <v>70</v>
      </c>
      <c r="K1705" s="85">
        <f t="array" ref="K1705">IFERROR(INDEX(Grille_Tarifs_Modulable!$B$2:$B$204,MATCH(Tableau1[[#This Row],[Designation]]&amp;Tableau1[[#This Row],[CL]],Grille_Tarifs_Modulable!$C$2:$C$204&amp;Grille_Tarifs_Modulable!$F$2:$F$204,0)),0)</f>
        <v>3257150100228</v>
      </c>
      <c r="L17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5" s="1">
        <v>12</v>
      </c>
      <c r="O1705" s="60">
        <f>Tableau1[[#This Row],[Prix_Unit_HT]]*Tableau1[[#This Row],[Qte_commande]]</f>
        <v>257.86372800000004</v>
      </c>
      <c r="P1705" s="60">
        <f>Tableau1[[#This Row],[Prix_Unit_TTC]]*Tableau1[[#This Row],[Qte_commande]]</f>
        <v>309.4364736</v>
      </c>
      <c r="Q1705" s="1">
        <v>12</v>
      </c>
      <c r="R17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06" spans="1:18" ht="14.65" customHeight="1" x14ac:dyDescent="0.2">
      <c r="A1706" s="2">
        <v>43731</v>
      </c>
      <c r="B1706" s="1" t="s">
        <v>25</v>
      </c>
      <c r="C1706" s="1" t="s">
        <v>9</v>
      </c>
      <c r="F1706" s="1" t="s">
        <v>1245</v>
      </c>
      <c r="G1706" s="1" t="s">
        <v>11</v>
      </c>
      <c r="H1706" s="1" t="s">
        <v>1187</v>
      </c>
      <c r="I1706" s="1" t="s">
        <v>1272</v>
      </c>
      <c r="J1706" s="59">
        <v>70</v>
      </c>
      <c r="K1706" s="85">
        <f t="array" ref="K1706">IFERROR(INDEX(Grille_Tarifs_Modulable!$B$2:$B$204,MATCH(Tableau1[[#This Row],[Designation]]&amp;Tableau1[[#This Row],[CL]],Grille_Tarifs_Modulable!$C$2:$C$204&amp;Grille_Tarifs_Modulable!$F$2:$F$204,0)),0)</f>
        <v>3257150102017</v>
      </c>
      <c r="L17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706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706" s="1">
        <v>6</v>
      </c>
      <c r="O1706" s="60">
        <f>Tableau1[[#This Row],[Prix_Unit_HT]]*Tableau1[[#This Row],[Qte_commande]]</f>
        <v>88.165931999999998</v>
      </c>
      <c r="P1706" s="60">
        <f>Tableau1[[#This Row],[Prix_Unit_TTC]]*Tableau1[[#This Row],[Qte_commande]]</f>
        <v>105.7991184</v>
      </c>
      <c r="Q1706" s="1">
        <v>6</v>
      </c>
      <c r="R17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7" spans="1:18" ht="14.65" customHeight="1" x14ac:dyDescent="0.2">
      <c r="A1707" s="2">
        <v>43731</v>
      </c>
      <c r="B1707" s="1" t="s">
        <v>112</v>
      </c>
      <c r="C1707" s="1" t="s">
        <v>111</v>
      </c>
      <c r="F1707" s="1" t="s">
        <v>1162</v>
      </c>
      <c r="G1707" s="1" t="s">
        <v>113</v>
      </c>
      <c r="H1707" s="1" t="s">
        <v>1187</v>
      </c>
      <c r="I1707" s="1" t="s">
        <v>1272</v>
      </c>
      <c r="J1707" s="59">
        <v>70</v>
      </c>
      <c r="K1707" s="85">
        <f t="array" ref="K1707">IFERROR(INDEX(Grille_Tarifs_Modulable!$B$2:$B$204,MATCH(Tableau1[[#This Row],[Designation]]&amp;Tableau1[[#This Row],[CL]],Grille_Tarifs_Modulable!$C$2:$C$204&amp;Grille_Tarifs_Modulable!$F$2:$F$204,0)),0)</f>
        <v>3257150102017</v>
      </c>
      <c r="L17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0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07" s="1">
        <v>6</v>
      </c>
      <c r="O1707" s="60">
        <f>Tableau1[[#This Row],[Prix_Unit_HT]]*Tableau1[[#This Row],[Qte_commande]]</f>
        <v>101.12593200000001</v>
      </c>
      <c r="P1707" s="60">
        <f>Tableau1[[#This Row],[Prix_Unit_TTC]]*Tableau1[[#This Row],[Qte_commande]]</f>
        <v>121.35111839999999</v>
      </c>
      <c r="Q1707" s="1">
        <v>6</v>
      </c>
      <c r="R17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08" spans="1:18" ht="14.65" customHeight="1" x14ac:dyDescent="0.2">
      <c r="A1708" s="2">
        <v>43731</v>
      </c>
      <c r="B1708" s="1" t="s">
        <v>192</v>
      </c>
      <c r="C1708" s="1" t="s">
        <v>61</v>
      </c>
      <c r="F1708" s="1" t="s">
        <v>1245</v>
      </c>
      <c r="G1708" s="1" t="s">
        <v>63</v>
      </c>
      <c r="H1708" s="1" t="s">
        <v>1221</v>
      </c>
      <c r="I1708" s="1" t="s">
        <v>1272</v>
      </c>
      <c r="J1708" s="59">
        <v>50</v>
      </c>
      <c r="K1708" s="85">
        <f t="array" ref="K1708">IFERROR(INDEX(Grille_Tarifs_Modulable!$B$2:$B$204,MATCH(Tableau1[[#This Row],[Designation]]&amp;Tableau1[[#This Row],[CL]],Grille_Tarifs_Modulable!$C$2:$C$204&amp;Grille_Tarifs_Modulable!$F$2:$F$204,0)),0)</f>
        <v>4260270192645</v>
      </c>
      <c r="L17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08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08" s="1">
        <v>12</v>
      </c>
      <c r="O1708" s="60">
        <f>Tableau1[[#This Row],[Prix_Unit_HT]]*Tableau1[[#This Row],[Qte_commande]]</f>
        <v>302.31007199999999</v>
      </c>
      <c r="P1708" s="60">
        <f>Tableau1[[#This Row],[Prix_Unit_TTC]]*Tableau1[[#This Row],[Qte_commande]]</f>
        <v>362.77208640000003</v>
      </c>
      <c r="Q1708" s="1">
        <v>8.57</v>
      </c>
      <c r="R17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709" spans="1:18" ht="14.65" customHeight="1" x14ac:dyDescent="0.2">
      <c r="A1709" s="2">
        <v>43731</v>
      </c>
      <c r="B1709" s="1" t="s">
        <v>25</v>
      </c>
      <c r="C1709" s="1" t="s">
        <v>9</v>
      </c>
      <c r="F1709" s="1" t="s">
        <v>1245</v>
      </c>
      <c r="G1709" s="1" t="s">
        <v>11</v>
      </c>
      <c r="H1709" s="1" t="s">
        <v>1216</v>
      </c>
      <c r="I1709" s="1" t="s">
        <v>1272</v>
      </c>
      <c r="J1709" s="59">
        <v>70</v>
      </c>
      <c r="K1709" s="85">
        <f t="array" ref="K1709">IFERROR(INDEX(Grille_Tarifs_Modulable!$B$2:$B$204,MATCH(Tableau1[[#This Row],[Designation]]&amp;Tableau1[[#This Row],[CL]],Grille_Tarifs_Modulable!$C$2:$C$204&amp;Grille_Tarifs_Modulable!$F$2:$F$204,0)),0)</f>
        <v>8500000917015</v>
      </c>
      <c r="L17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709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709" s="1">
        <v>24</v>
      </c>
      <c r="O1709" s="60">
        <f>Tableau1[[#This Row],[Prix_Unit_HT]]*Tableau1[[#This Row],[Qte_commande]]</f>
        <v>285.55708320000002</v>
      </c>
      <c r="P1709" s="60">
        <f>Tableau1[[#This Row],[Prix_Unit_TTC]]*Tableau1[[#This Row],[Qte_commande]]</f>
        <v>342.66849983999998</v>
      </c>
      <c r="Q1709" s="1">
        <v>24</v>
      </c>
      <c r="R17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710" spans="1:18" ht="14.65" customHeight="1" x14ac:dyDescent="0.2">
      <c r="A1710" s="2">
        <v>43731</v>
      </c>
      <c r="B1710" s="1" t="s">
        <v>25</v>
      </c>
      <c r="C1710" s="1" t="s">
        <v>9</v>
      </c>
      <c r="F1710" s="1" t="s">
        <v>1245</v>
      </c>
      <c r="G1710" s="1" t="s">
        <v>11</v>
      </c>
      <c r="H1710" s="1" t="s">
        <v>1293</v>
      </c>
      <c r="I1710" s="1" t="s">
        <v>1273</v>
      </c>
      <c r="J1710" s="59">
        <v>20</v>
      </c>
      <c r="K1710" s="85">
        <f t="array" ref="K1710">IFERROR(INDEX(Grille_Tarifs_Modulable!$B$2:$B$204,MATCH(Tableau1[[#This Row],[Designation]]&amp;Tableau1[[#This Row],[CL]],Grille_Tarifs_Modulable!$C$2:$C$204&amp;Grille_Tarifs_Modulable!$F$2:$F$204,0)),0)</f>
        <v>4260310553849</v>
      </c>
      <c r="L17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0" s="1">
        <v>192</v>
      </c>
      <c r="O1710" s="60">
        <f>Tableau1[[#This Row],[Prix_Unit_HT]]*Tableau1[[#This Row],[Qte_commande]]</f>
        <v>155.52000000000001</v>
      </c>
      <c r="P1710" s="60">
        <f>Tableau1[[#This Row],[Prix_Unit_TTC]]*Tableau1[[#This Row],[Qte_commande]]</f>
        <v>164.0736</v>
      </c>
      <c r="Q1710" s="1">
        <v>54.86</v>
      </c>
      <c r="R17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711" spans="1:18" ht="14.65" customHeight="1" x14ac:dyDescent="0.2">
      <c r="A1711" s="2">
        <v>43731</v>
      </c>
      <c r="B1711" s="1" t="s">
        <v>191</v>
      </c>
      <c r="C1711" s="1" t="s">
        <v>64</v>
      </c>
      <c r="F1711" s="1" t="s">
        <v>1245</v>
      </c>
      <c r="G1711" s="1" t="s">
        <v>66</v>
      </c>
      <c r="H1711" s="1" t="s">
        <v>1293</v>
      </c>
      <c r="I1711" s="1" t="s">
        <v>1273</v>
      </c>
      <c r="J1711" s="59">
        <v>20</v>
      </c>
      <c r="K1711" s="85">
        <f t="array" ref="K1711">IFERROR(INDEX(Grille_Tarifs_Modulable!$B$2:$B$204,MATCH(Tableau1[[#This Row],[Designation]]&amp;Tableau1[[#This Row],[CL]],Grille_Tarifs_Modulable!$C$2:$C$204&amp;Grille_Tarifs_Modulable!$F$2:$F$204,0)),0)</f>
        <v>4260310553849</v>
      </c>
      <c r="L17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1" s="1">
        <v>240</v>
      </c>
      <c r="O1711" s="60">
        <f>Tableau1[[#This Row],[Prix_Unit_HT]]*Tableau1[[#This Row],[Qte_commande]]</f>
        <v>194.4</v>
      </c>
      <c r="P1711" s="60">
        <f>Tableau1[[#This Row],[Prix_Unit_TTC]]*Tableau1[[#This Row],[Qte_commande]]</f>
        <v>205.09200000000001</v>
      </c>
      <c r="Q1711" s="1">
        <v>68.569999999999993</v>
      </c>
      <c r="R17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12" spans="1:18" ht="14.65" customHeight="1" x14ac:dyDescent="0.2">
      <c r="A1712" s="2">
        <v>43731</v>
      </c>
      <c r="B1712" s="1" t="s">
        <v>192</v>
      </c>
      <c r="C1712" s="1" t="s">
        <v>61</v>
      </c>
      <c r="F1712" s="1" t="s">
        <v>1245</v>
      </c>
      <c r="G1712" s="1" t="s">
        <v>63</v>
      </c>
      <c r="H1712" s="1" t="s">
        <v>1293</v>
      </c>
      <c r="I1712" s="1" t="s">
        <v>1273</v>
      </c>
      <c r="J1712" s="59">
        <v>20</v>
      </c>
      <c r="K1712" s="85">
        <f t="array" ref="K1712">IFERROR(INDEX(Grille_Tarifs_Modulable!$B$2:$B$204,MATCH(Tableau1[[#This Row],[Designation]]&amp;Tableau1[[#This Row],[CL]],Grille_Tarifs_Modulable!$C$2:$C$204&amp;Grille_Tarifs_Modulable!$F$2:$F$204,0)),0)</f>
        <v>4260310553849</v>
      </c>
      <c r="L17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2" s="1">
        <v>480</v>
      </c>
      <c r="O1712" s="60">
        <f>Tableau1[[#This Row],[Prix_Unit_HT]]*Tableau1[[#This Row],[Qte_commande]]</f>
        <v>388.8</v>
      </c>
      <c r="P1712" s="60">
        <f>Tableau1[[#This Row],[Prix_Unit_TTC]]*Tableau1[[#This Row],[Qte_commande]]</f>
        <v>410.18400000000003</v>
      </c>
      <c r="Q1712" s="1">
        <v>137.13999999999999</v>
      </c>
      <c r="R17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713" spans="1:18" ht="14.65" customHeight="1" x14ac:dyDescent="0.2">
      <c r="A1713" s="2">
        <v>43731</v>
      </c>
      <c r="B1713" s="1" t="s">
        <v>355</v>
      </c>
      <c r="C1713" s="1" t="s">
        <v>305</v>
      </c>
      <c r="F1713" s="1" t="s">
        <v>1162</v>
      </c>
      <c r="G1713" s="1" t="s">
        <v>11</v>
      </c>
      <c r="H1713" s="1" t="s">
        <v>1297</v>
      </c>
      <c r="I1713" s="1" t="s">
        <v>1274</v>
      </c>
      <c r="J1713" s="109">
        <v>1</v>
      </c>
      <c r="K1713" s="85">
        <f t="array" ref="K1713">IFERROR(INDEX(Grille_Tarifs_Modulable!$B$2:$B$204,MATCH(Tableau1[[#This Row],[Designation]]&amp;Tableau1[[#This Row],[CL]],Grille_Tarifs_Modulable!$C$2:$C$204&amp;Grille_Tarifs_Modulable!$F$2:$F$204,0)),0)</f>
        <v>122</v>
      </c>
      <c r="L17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3" s="60">
        <f>IF(Tableau1[[#This Row],[Prix_Unit_HT]]=0,0,Tableau1[[#This Row],[Prix_Unit_HT]]+(Tableau1[[#This Row],[Prix_Unit_HT]]*VLOOKUP(Tableau1[[#This Row],[EAN]],Grille_Tarifs_Modulable!$B$10:$Q$204,16,FALSE)))</f>
        <v>358.8</v>
      </c>
      <c r="N1713" s="1">
        <v>1</v>
      </c>
      <c r="O1713" s="60">
        <f>Tableau1[[#This Row],[Prix_Unit_HT]]*Tableau1[[#This Row],[Qte_commande]]</f>
        <v>299</v>
      </c>
      <c r="P1713" s="60">
        <f>Tableau1[[#This Row],[Prix_Unit_TTC]]*Tableau1[[#This Row],[Qte_commande]]</f>
        <v>358.8</v>
      </c>
      <c r="Q1713" s="1">
        <v>1</v>
      </c>
      <c r="R17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4" spans="1:18" ht="14.65" customHeight="1" x14ac:dyDescent="0.2">
      <c r="A1714" s="2">
        <v>43731</v>
      </c>
      <c r="B1714" s="1" t="s">
        <v>357</v>
      </c>
      <c r="C1714" s="1" t="s">
        <v>356</v>
      </c>
      <c r="F1714" s="1" t="s">
        <v>1162</v>
      </c>
      <c r="G1714" s="1" t="s">
        <v>8</v>
      </c>
      <c r="H1714" s="1" t="s">
        <v>1297</v>
      </c>
      <c r="I1714" s="1" t="s">
        <v>1274</v>
      </c>
      <c r="J1714" s="109">
        <v>1</v>
      </c>
      <c r="K1714" s="85">
        <f t="array" ref="K1714">IFERROR(INDEX(Grille_Tarifs_Modulable!$B$2:$B$204,MATCH(Tableau1[[#This Row],[Designation]]&amp;Tableau1[[#This Row],[CL]],Grille_Tarifs_Modulable!$C$2:$C$204&amp;Grille_Tarifs_Modulable!$F$2:$F$204,0)),0)</f>
        <v>122</v>
      </c>
      <c r="L17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4" s="60">
        <f>IF(Tableau1[[#This Row],[Prix_Unit_HT]]=0,0,Tableau1[[#This Row],[Prix_Unit_HT]]+(Tableau1[[#This Row],[Prix_Unit_HT]]*VLOOKUP(Tableau1[[#This Row],[EAN]],Grille_Tarifs_Modulable!$B$10:$Q$204,16,FALSE)))</f>
        <v>358.8</v>
      </c>
      <c r="N1714" s="1">
        <v>1</v>
      </c>
      <c r="O1714" s="60">
        <f>Tableau1[[#This Row],[Prix_Unit_HT]]*Tableau1[[#This Row],[Qte_commande]]</f>
        <v>299</v>
      </c>
      <c r="P1714" s="60">
        <f>Tableau1[[#This Row],[Prix_Unit_TTC]]*Tableau1[[#This Row],[Qte_commande]]</f>
        <v>358.8</v>
      </c>
      <c r="Q1714" s="1">
        <v>1</v>
      </c>
      <c r="R17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5" spans="1:18" ht="14.65" customHeight="1" x14ac:dyDescent="0.2">
      <c r="A1715" s="2">
        <v>43731</v>
      </c>
      <c r="B1715" s="1" t="s">
        <v>350</v>
      </c>
      <c r="C1715" s="1" t="s">
        <v>349</v>
      </c>
      <c r="F1715" s="1" t="s">
        <v>1162</v>
      </c>
      <c r="G1715" s="1" t="s">
        <v>30</v>
      </c>
      <c r="H1715" s="1" t="s">
        <v>1297</v>
      </c>
      <c r="I1715" s="1" t="s">
        <v>1274</v>
      </c>
      <c r="J1715" s="109">
        <v>1</v>
      </c>
      <c r="K1715" s="85">
        <f t="array" ref="K1715">IFERROR(INDEX(Grille_Tarifs_Modulable!$B$2:$B$204,MATCH(Tableau1[[#This Row],[Designation]]&amp;Tableau1[[#This Row],[CL]],Grille_Tarifs_Modulable!$C$2:$C$204&amp;Grille_Tarifs_Modulable!$F$2:$F$204,0)),0)</f>
        <v>122</v>
      </c>
      <c r="L17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5" s="60">
        <f>IF(Tableau1[[#This Row],[Prix_Unit_HT]]=0,0,Tableau1[[#This Row],[Prix_Unit_HT]]+(Tableau1[[#This Row],[Prix_Unit_HT]]*VLOOKUP(Tableau1[[#This Row],[EAN]],Grille_Tarifs_Modulable!$B$10:$Q$204,16,FALSE)))</f>
        <v>358.8</v>
      </c>
      <c r="N1715" s="1">
        <v>1</v>
      </c>
      <c r="O1715" s="60">
        <f>Tableau1[[#This Row],[Prix_Unit_HT]]*Tableau1[[#This Row],[Qte_commande]]</f>
        <v>299</v>
      </c>
      <c r="P1715" s="60">
        <f>Tableau1[[#This Row],[Prix_Unit_TTC]]*Tableau1[[#This Row],[Qte_commande]]</f>
        <v>358.8</v>
      </c>
      <c r="Q1715" s="1">
        <v>1</v>
      </c>
      <c r="R17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6" spans="1:18" ht="14.65" customHeight="1" x14ac:dyDescent="0.2">
      <c r="A1716" s="2">
        <v>43731</v>
      </c>
      <c r="B1716" s="1" t="s">
        <v>351</v>
      </c>
      <c r="C1716" s="1" t="s">
        <v>57</v>
      </c>
      <c r="F1716" s="1" t="s">
        <v>1162</v>
      </c>
      <c r="G1716" s="1" t="s">
        <v>30</v>
      </c>
      <c r="H1716" s="1" t="s">
        <v>1297</v>
      </c>
      <c r="I1716" s="1" t="s">
        <v>1274</v>
      </c>
      <c r="J1716" s="109">
        <v>1</v>
      </c>
      <c r="K1716" s="85">
        <f t="array" ref="K1716">IFERROR(INDEX(Grille_Tarifs_Modulable!$B$2:$B$204,MATCH(Tableau1[[#This Row],[Designation]]&amp;Tableau1[[#This Row],[CL]],Grille_Tarifs_Modulable!$C$2:$C$204&amp;Grille_Tarifs_Modulable!$F$2:$F$204,0)),0)</f>
        <v>122</v>
      </c>
      <c r="L17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6" s="60">
        <f>IF(Tableau1[[#This Row],[Prix_Unit_HT]]=0,0,Tableau1[[#This Row],[Prix_Unit_HT]]+(Tableau1[[#This Row],[Prix_Unit_HT]]*VLOOKUP(Tableau1[[#This Row],[EAN]],Grille_Tarifs_Modulable!$B$10:$Q$204,16,FALSE)))</f>
        <v>358.8</v>
      </c>
      <c r="N1716" s="1">
        <v>1</v>
      </c>
      <c r="O1716" s="60">
        <f>Tableau1[[#This Row],[Prix_Unit_HT]]*Tableau1[[#This Row],[Qte_commande]]</f>
        <v>299</v>
      </c>
      <c r="P1716" s="60">
        <f>Tableau1[[#This Row],[Prix_Unit_TTC]]*Tableau1[[#This Row],[Qte_commande]]</f>
        <v>358.8</v>
      </c>
      <c r="Q1716" s="1">
        <v>1</v>
      </c>
      <c r="R17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7" spans="1:18" ht="14.65" customHeight="1" x14ac:dyDescent="0.2">
      <c r="A1717" s="2">
        <v>43731</v>
      </c>
      <c r="B1717" s="1" t="s">
        <v>360</v>
      </c>
      <c r="C1717" s="1" t="s">
        <v>359</v>
      </c>
      <c r="F1717" s="1" t="s">
        <v>1162</v>
      </c>
      <c r="G1717" s="1" t="s">
        <v>8</v>
      </c>
      <c r="H1717" s="1" t="s">
        <v>1297</v>
      </c>
      <c r="I1717" s="1" t="s">
        <v>1274</v>
      </c>
      <c r="J1717" s="109">
        <v>1</v>
      </c>
      <c r="K1717" s="85">
        <f t="array" ref="K1717">IFERROR(INDEX(Grille_Tarifs_Modulable!$B$2:$B$204,MATCH(Tableau1[[#This Row],[Designation]]&amp;Tableau1[[#This Row],[CL]],Grille_Tarifs_Modulable!$C$2:$C$204&amp;Grille_Tarifs_Modulable!$F$2:$F$204,0)),0)</f>
        <v>122</v>
      </c>
      <c r="L17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7" s="60">
        <f>IF(Tableau1[[#This Row],[Prix_Unit_HT]]=0,0,Tableau1[[#This Row],[Prix_Unit_HT]]+(Tableau1[[#This Row],[Prix_Unit_HT]]*VLOOKUP(Tableau1[[#This Row],[EAN]],Grille_Tarifs_Modulable!$B$10:$Q$204,16,FALSE)))</f>
        <v>358.8</v>
      </c>
      <c r="N1717" s="1">
        <v>1</v>
      </c>
      <c r="O1717" s="60">
        <f>Tableau1[[#This Row],[Prix_Unit_HT]]*Tableau1[[#This Row],[Qte_commande]]</f>
        <v>299</v>
      </c>
      <c r="P1717" s="60">
        <f>Tableau1[[#This Row],[Prix_Unit_TTC]]*Tableau1[[#This Row],[Qte_commande]]</f>
        <v>358.8</v>
      </c>
      <c r="Q1717" s="1">
        <v>1</v>
      </c>
      <c r="R17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8" spans="1:18" ht="14.65" customHeight="1" x14ac:dyDescent="0.2">
      <c r="A1718" s="2">
        <v>43731</v>
      </c>
      <c r="B1718" s="1" t="s">
        <v>353</v>
      </c>
      <c r="C1718" s="1" t="s">
        <v>352</v>
      </c>
      <c r="F1718" s="1" t="s">
        <v>1162</v>
      </c>
      <c r="G1718" s="1" t="s">
        <v>354</v>
      </c>
      <c r="H1718" s="1" t="s">
        <v>1297</v>
      </c>
      <c r="I1718" s="1" t="s">
        <v>1274</v>
      </c>
      <c r="J1718" s="109">
        <v>1</v>
      </c>
      <c r="K1718" s="85">
        <f t="array" ref="K1718">IFERROR(INDEX(Grille_Tarifs_Modulable!$B$2:$B$204,MATCH(Tableau1[[#This Row],[Designation]]&amp;Tableau1[[#This Row],[CL]],Grille_Tarifs_Modulable!$C$2:$C$204&amp;Grille_Tarifs_Modulable!$F$2:$F$204,0)),0)</f>
        <v>122</v>
      </c>
      <c r="L17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8" s="60">
        <f>IF(Tableau1[[#This Row],[Prix_Unit_HT]]=0,0,Tableau1[[#This Row],[Prix_Unit_HT]]+(Tableau1[[#This Row],[Prix_Unit_HT]]*VLOOKUP(Tableau1[[#This Row],[EAN]],Grille_Tarifs_Modulable!$B$10:$Q$204,16,FALSE)))</f>
        <v>358.8</v>
      </c>
      <c r="N1718" s="1">
        <v>1</v>
      </c>
      <c r="O1718" s="60">
        <f>Tableau1[[#This Row],[Prix_Unit_HT]]*Tableau1[[#This Row],[Qte_commande]]</f>
        <v>299</v>
      </c>
      <c r="P1718" s="60">
        <f>Tableau1[[#This Row],[Prix_Unit_TTC]]*Tableau1[[#This Row],[Qte_commande]]</f>
        <v>358.8</v>
      </c>
      <c r="Q1718" s="1">
        <v>1</v>
      </c>
      <c r="R17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19" spans="1:18" ht="14.65" customHeight="1" x14ac:dyDescent="0.2">
      <c r="A1719" s="2">
        <v>43731</v>
      </c>
      <c r="B1719" s="1" t="s">
        <v>358</v>
      </c>
      <c r="C1719" s="1" t="s">
        <v>329</v>
      </c>
      <c r="F1719" s="1" t="s">
        <v>1162</v>
      </c>
      <c r="G1719" s="1" t="s">
        <v>312</v>
      </c>
      <c r="H1719" s="1" t="s">
        <v>1297</v>
      </c>
      <c r="I1719" s="1" t="s">
        <v>1274</v>
      </c>
      <c r="J1719" s="109">
        <v>1</v>
      </c>
      <c r="K1719" s="85">
        <f t="array" ref="K1719">IFERROR(INDEX(Grille_Tarifs_Modulable!$B$2:$B$204,MATCH(Tableau1[[#This Row],[Designation]]&amp;Tableau1[[#This Row],[CL]],Grille_Tarifs_Modulable!$C$2:$C$204&amp;Grille_Tarifs_Modulable!$F$2:$F$204,0)),0)</f>
        <v>122</v>
      </c>
      <c r="L17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9" s="60">
        <f>IF(Tableau1[[#This Row],[Prix_Unit_HT]]=0,0,Tableau1[[#This Row],[Prix_Unit_HT]]+(Tableau1[[#This Row],[Prix_Unit_HT]]*VLOOKUP(Tableau1[[#This Row],[EAN]],Grille_Tarifs_Modulable!$B$10:$Q$204,16,FALSE)))</f>
        <v>358.8</v>
      </c>
      <c r="N1719" s="1">
        <v>1</v>
      </c>
      <c r="O1719" s="60">
        <f>Tableau1[[#This Row],[Prix_Unit_HT]]*Tableau1[[#This Row],[Qte_commande]]</f>
        <v>299</v>
      </c>
      <c r="P1719" s="60">
        <f>Tableau1[[#This Row],[Prix_Unit_TTC]]*Tableau1[[#This Row],[Qte_commande]]</f>
        <v>358.8</v>
      </c>
      <c r="Q1719" s="1">
        <v>1</v>
      </c>
      <c r="R17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20" spans="1:18" ht="14.65" customHeight="1" x14ac:dyDescent="0.2">
      <c r="A1720" s="2">
        <v>43731</v>
      </c>
      <c r="B1720" s="1" t="s">
        <v>25</v>
      </c>
      <c r="C1720" s="1" t="s">
        <v>9</v>
      </c>
      <c r="F1720" s="1" t="s">
        <v>1245</v>
      </c>
      <c r="G1720" s="1" t="s">
        <v>11</v>
      </c>
      <c r="H1720" s="1" t="s">
        <v>1288</v>
      </c>
      <c r="I1720" s="1" t="s">
        <v>1273</v>
      </c>
      <c r="J1720" s="59">
        <v>20</v>
      </c>
      <c r="K1720" s="85">
        <f t="array" ref="K1720">IFERROR(INDEX(Grille_Tarifs_Modulable!$B$2:$B$204,MATCH(Tableau1[[#This Row],[Designation]]&amp;Tableau1[[#This Row],[CL]],Grille_Tarifs_Modulable!$C$2:$C$204&amp;Grille_Tarifs_Modulable!$F$2:$F$204,0)),0)</f>
        <v>4260310553818</v>
      </c>
      <c r="L17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0" s="1">
        <v>480</v>
      </c>
      <c r="O1720" s="60">
        <f>Tableau1[[#This Row],[Prix_Unit_HT]]*Tableau1[[#This Row],[Qte_commande]]</f>
        <v>388.8</v>
      </c>
      <c r="P1720" s="60">
        <f>Tableau1[[#This Row],[Prix_Unit_TTC]]*Tableau1[[#This Row],[Qte_commande]]</f>
        <v>410.18400000000003</v>
      </c>
      <c r="Q1720" s="1">
        <v>137.13999999999999</v>
      </c>
      <c r="R17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137.14285714285714</v>
      </c>
    </row>
    <row r="1721" spans="1:18" ht="14.65" customHeight="1" x14ac:dyDescent="0.2">
      <c r="A1721" s="2">
        <v>43731</v>
      </c>
      <c r="B1721" s="1" t="s">
        <v>191</v>
      </c>
      <c r="C1721" s="1" t="s">
        <v>64</v>
      </c>
      <c r="F1721" s="1" t="s">
        <v>1245</v>
      </c>
      <c r="G1721" s="1" t="s">
        <v>66</v>
      </c>
      <c r="H1721" s="1" t="s">
        <v>1288</v>
      </c>
      <c r="I1721" s="1" t="s">
        <v>1273</v>
      </c>
      <c r="J1721" s="59">
        <v>20</v>
      </c>
      <c r="K1721" s="85">
        <f t="array" ref="K1721">IFERROR(INDEX(Grille_Tarifs_Modulable!$B$2:$B$204,MATCH(Tableau1[[#This Row],[Designation]]&amp;Tableau1[[#This Row],[CL]],Grille_Tarifs_Modulable!$C$2:$C$204&amp;Grille_Tarifs_Modulable!$F$2:$F$204,0)),0)</f>
        <v>4260310553818</v>
      </c>
      <c r="L17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1" s="1">
        <v>144</v>
      </c>
      <c r="O1721" s="60">
        <f>Tableau1[[#This Row],[Prix_Unit_HT]]*Tableau1[[#This Row],[Qte_commande]]</f>
        <v>116.64000000000001</v>
      </c>
      <c r="P1721" s="60">
        <f>Tableau1[[#This Row],[Prix_Unit_TTC]]*Tableau1[[#This Row],[Qte_commande]]</f>
        <v>123.0552</v>
      </c>
      <c r="Q1721" s="1">
        <v>41.14</v>
      </c>
      <c r="R17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41.142857142857146</v>
      </c>
    </row>
    <row r="1722" spans="1:18" ht="14.65" customHeight="1" x14ac:dyDescent="0.2">
      <c r="A1722" s="2">
        <v>43731</v>
      </c>
      <c r="B1722" s="1" t="s">
        <v>192</v>
      </c>
      <c r="C1722" s="1" t="s">
        <v>61</v>
      </c>
      <c r="F1722" s="1" t="s">
        <v>1245</v>
      </c>
      <c r="G1722" s="1" t="s">
        <v>63</v>
      </c>
      <c r="H1722" s="1" t="s">
        <v>1288</v>
      </c>
      <c r="I1722" s="1" t="s">
        <v>1273</v>
      </c>
      <c r="J1722" s="59">
        <v>20</v>
      </c>
      <c r="K1722" s="85">
        <f t="array" ref="K1722">IFERROR(INDEX(Grille_Tarifs_Modulable!$B$2:$B$204,MATCH(Tableau1[[#This Row],[Designation]]&amp;Tableau1[[#This Row],[CL]],Grille_Tarifs_Modulable!$C$2:$C$204&amp;Grille_Tarifs_Modulable!$F$2:$F$204,0)),0)</f>
        <v>4260310553818</v>
      </c>
      <c r="L17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2" s="1">
        <v>240</v>
      </c>
      <c r="O1722" s="60">
        <f>Tableau1[[#This Row],[Prix_Unit_HT]]*Tableau1[[#This Row],[Qte_commande]]</f>
        <v>194.4</v>
      </c>
      <c r="P1722" s="60">
        <f>Tableau1[[#This Row],[Prix_Unit_TTC]]*Tableau1[[#This Row],[Qte_commande]]</f>
        <v>205.09200000000001</v>
      </c>
      <c r="Q1722" s="1">
        <v>68.569999999999993</v>
      </c>
      <c r="R17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23" spans="1:18" ht="14.65" customHeight="1" x14ac:dyDescent="0.2">
      <c r="A1723" s="2">
        <v>43731</v>
      </c>
      <c r="B1723" s="1" t="s">
        <v>192</v>
      </c>
      <c r="C1723" s="1" t="s">
        <v>61</v>
      </c>
      <c r="F1723" s="1" t="s">
        <v>1245</v>
      </c>
      <c r="G1723" s="1" t="s">
        <v>63</v>
      </c>
      <c r="H1723" s="1" t="s">
        <v>1288</v>
      </c>
      <c r="I1723" s="1" t="s">
        <v>1273</v>
      </c>
      <c r="J1723" s="59">
        <v>20</v>
      </c>
      <c r="K1723" s="85">
        <f t="array" ref="K1723">IFERROR(INDEX(Grille_Tarifs_Modulable!$B$2:$B$204,MATCH(Tableau1[[#This Row],[Designation]]&amp;Tableau1[[#This Row],[CL]],Grille_Tarifs_Modulable!$C$2:$C$204&amp;Grille_Tarifs_Modulable!$F$2:$F$204,0)),0)</f>
        <v>4260310553818</v>
      </c>
      <c r="L17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3" s="1">
        <v>240</v>
      </c>
      <c r="O1723" s="60">
        <f>Tableau1[[#This Row],[Prix_Unit_HT]]*Tableau1[[#This Row],[Qte_commande]]</f>
        <v>194.4</v>
      </c>
      <c r="P1723" s="60">
        <f>Tableau1[[#This Row],[Prix_Unit_TTC]]*Tableau1[[#This Row],[Qte_commande]]</f>
        <v>205.09200000000001</v>
      </c>
      <c r="Q1723" s="1">
        <v>68.569999999999993</v>
      </c>
      <c r="R17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24" spans="1:18" ht="14.65" customHeight="1" x14ac:dyDescent="0.2">
      <c r="A1724" s="2">
        <v>43732</v>
      </c>
      <c r="B1724" s="1" t="s">
        <v>245</v>
      </c>
      <c r="C1724" s="1" t="s">
        <v>225</v>
      </c>
      <c r="F1724" s="1" t="s">
        <v>1245</v>
      </c>
      <c r="G1724" s="1" t="s">
        <v>227</v>
      </c>
      <c r="H1724" s="1" t="s">
        <v>1174</v>
      </c>
      <c r="I1724" s="1" t="s">
        <v>1272</v>
      </c>
      <c r="J1724" s="59">
        <v>70</v>
      </c>
      <c r="K1724" s="85">
        <f t="array" ref="K1724">IFERROR(INDEX(Grille_Tarifs_Modulable!$B$2:$B$204,MATCH(Tableau1[[#This Row],[Designation]]&amp;Tableau1[[#This Row],[CL]],Grille_Tarifs_Modulable!$C$2:$C$204&amp;Grille_Tarifs_Modulable!$F$2:$F$204,0)),0)</f>
        <v>4067700013859</v>
      </c>
      <c r="L17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4" s="1">
        <v>240</v>
      </c>
      <c r="O1724" s="60">
        <f>Tableau1[[#This Row],[Prix_Unit_HT]]*Tableau1[[#This Row],[Qte_commande]]</f>
        <v>3007.8152399999994</v>
      </c>
      <c r="P1724" s="60">
        <f>Tableau1[[#This Row],[Prix_Unit_TTC]]*Tableau1[[#This Row],[Qte_commande]]</f>
        <v>3609.3782879999994</v>
      </c>
      <c r="Q1724" s="1">
        <v>240</v>
      </c>
      <c r="R17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25" spans="1:18" ht="14.65" customHeight="1" x14ac:dyDescent="0.2">
      <c r="A1725" s="2">
        <v>43734</v>
      </c>
      <c r="B1725" s="1" t="s">
        <v>361</v>
      </c>
      <c r="C1725" s="1" t="s">
        <v>142</v>
      </c>
      <c r="F1725" s="1" t="s">
        <v>1162</v>
      </c>
      <c r="G1725" s="1" t="s">
        <v>144</v>
      </c>
      <c r="H1725" s="1" t="s">
        <v>1297</v>
      </c>
      <c r="I1725" s="1" t="s">
        <v>1274</v>
      </c>
      <c r="J1725" s="109">
        <v>1</v>
      </c>
      <c r="K1725" s="85">
        <f t="array" ref="K1725">IFERROR(INDEX(Grille_Tarifs_Modulable!$B$2:$B$204,MATCH(Tableau1[[#This Row],[Designation]]&amp;Tableau1[[#This Row],[CL]],Grille_Tarifs_Modulable!$C$2:$C$204&amp;Grille_Tarifs_Modulable!$F$2:$F$204,0)),0)</f>
        <v>122</v>
      </c>
      <c r="L17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25" s="60">
        <f>IF(Tableau1[[#This Row],[Prix_Unit_HT]]=0,0,Tableau1[[#This Row],[Prix_Unit_HT]]+(Tableau1[[#This Row],[Prix_Unit_HT]]*VLOOKUP(Tableau1[[#This Row],[EAN]],Grille_Tarifs_Modulable!$B$10:$Q$204,16,FALSE)))</f>
        <v>358.8</v>
      </c>
      <c r="N1725" s="1">
        <v>1</v>
      </c>
      <c r="O1725" s="60">
        <f>Tableau1[[#This Row],[Prix_Unit_HT]]*Tableau1[[#This Row],[Qte_commande]]</f>
        <v>299</v>
      </c>
      <c r="P1725" s="60">
        <f>Tableau1[[#This Row],[Prix_Unit_TTC]]*Tableau1[[#This Row],[Qte_commande]]</f>
        <v>358.8</v>
      </c>
      <c r="Q1725" s="1">
        <v>1</v>
      </c>
      <c r="R17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26" spans="1:18" ht="14.65" customHeight="1" x14ac:dyDescent="0.2">
      <c r="A1726" s="2">
        <v>43739</v>
      </c>
      <c r="B1726" s="1" t="s">
        <v>193</v>
      </c>
      <c r="C1726" s="1" t="s">
        <v>64</v>
      </c>
      <c r="F1726" s="1" t="s">
        <v>1245</v>
      </c>
      <c r="G1726" s="1" t="s">
        <v>66</v>
      </c>
      <c r="H1726" s="1" t="s">
        <v>1174</v>
      </c>
      <c r="I1726" s="1" t="s">
        <v>1272</v>
      </c>
      <c r="J1726" s="59">
        <v>70</v>
      </c>
      <c r="K1726" s="85">
        <f t="array" ref="K1726">IFERROR(INDEX(Grille_Tarifs_Modulable!$B$2:$B$204,MATCH(Tableau1[[#This Row],[Designation]]&amp;Tableau1[[#This Row],[CL]],Grille_Tarifs_Modulable!$C$2:$C$204&amp;Grille_Tarifs_Modulable!$F$2:$F$204,0)),0)</f>
        <v>4067700013859</v>
      </c>
      <c r="L17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6" s="1">
        <v>90</v>
      </c>
      <c r="O1726" s="60">
        <f>Tableau1[[#This Row],[Prix_Unit_HT]]*Tableau1[[#This Row],[Qte_commande]]</f>
        <v>1127.930715</v>
      </c>
      <c r="P1726" s="60">
        <f>Tableau1[[#This Row],[Prix_Unit_TTC]]*Tableau1[[#This Row],[Qte_commande]]</f>
        <v>1353.516858</v>
      </c>
      <c r="Q1726" s="1">
        <v>90</v>
      </c>
      <c r="R17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90</v>
      </c>
    </row>
    <row r="1727" spans="1:18" ht="14.65" customHeight="1" x14ac:dyDescent="0.2">
      <c r="A1727" s="2">
        <v>43739</v>
      </c>
      <c r="B1727" s="1" t="s">
        <v>193</v>
      </c>
      <c r="C1727" s="1" t="s">
        <v>64</v>
      </c>
      <c r="F1727" s="1" t="s">
        <v>1245</v>
      </c>
      <c r="G1727" s="1" t="s">
        <v>66</v>
      </c>
      <c r="H1727" s="1" t="s">
        <v>1174</v>
      </c>
      <c r="I1727" s="1" t="s">
        <v>1272</v>
      </c>
      <c r="J1727" s="59">
        <v>70</v>
      </c>
      <c r="K1727" s="85">
        <f t="array" ref="K1727">IFERROR(INDEX(Grille_Tarifs_Modulable!$B$2:$B$204,MATCH(Tableau1[[#This Row],[Designation]]&amp;Tableau1[[#This Row],[CL]],Grille_Tarifs_Modulable!$C$2:$C$204&amp;Grille_Tarifs_Modulable!$F$2:$F$204,0)),0)</f>
        <v>4067700013859</v>
      </c>
      <c r="L17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7" s="1">
        <v>150</v>
      </c>
      <c r="O1727" s="60">
        <f>Tableau1[[#This Row],[Prix_Unit_HT]]*Tableau1[[#This Row],[Qte_commande]]</f>
        <v>1879.8845249999997</v>
      </c>
      <c r="P1727" s="60">
        <f>Tableau1[[#This Row],[Prix_Unit_TTC]]*Tableau1[[#This Row],[Qte_commande]]</f>
        <v>2255.8614299999999</v>
      </c>
      <c r="Q1727" s="1">
        <v>150</v>
      </c>
      <c r="R17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728" spans="1:18" ht="14.65" customHeight="1" x14ac:dyDescent="0.2">
      <c r="A1728" s="2">
        <v>43739</v>
      </c>
      <c r="B1728" s="1" t="s">
        <v>193</v>
      </c>
      <c r="C1728" s="1" t="s">
        <v>64</v>
      </c>
      <c r="F1728" s="1" t="s">
        <v>1245</v>
      </c>
      <c r="G1728" s="1" t="s">
        <v>66</v>
      </c>
      <c r="H1728" s="1" t="s">
        <v>1293</v>
      </c>
      <c r="I1728" s="1" t="s">
        <v>1273</v>
      </c>
      <c r="J1728" s="59">
        <v>20</v>
      </c>
      <c r="K1728" s="85">
        <f t="array" ref="K1728">IFERROR(INDEX(Grille_Tarifs_Modulable!$B$2:$B$204,MATCH(Tableau1[[#This Row],[Designation]]&amp;Tableau1[[#This Row],[CL]],Grille_Tarifs_Modulable!$C$2:$C$204&amp;Grille_Tarifs_Modulable!$F$2:$F$204,0)),0)</f>
        <v>4260310553849</v>
      </c>
      <c r="L17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8" s="1">
        <v>240</v>
      </c>
      <c r="O1728" s="60">
        <f>Tableau1[[#This Row],[Prix_Unit_HT]]*Tableau1[[#This Row],[Qte_commande]]</f>
        <v>194.4</v>
      </c>
      <c r="P1728" s="60">
        <f>Tableau1[[#This Row],[Prix_Unit_TTC]]*Tableau1[[#This Row],[Qte_commande]]</f>
        <v>205.09200000000001</v>
      </c>
      <c r="Q1728" s="1">
        <v>68.569999999999993</v>
      </c>
      <c r="R17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29" spans="1:18" ht="14.65" customHeight="1" x14ac:dyDescent="0.2">
      <c r="A1729" s="2">
        <v>43739</v>
      </c>
      <c r="B1729" s="1" t="s">
        <v>193</v>
      </c>
      <c r="C1729" s="1" t="s">
        <v>64</v>
      </c>
      <c r="F1729" s="1" t="s">
        <v>1245</v>
      </c>
      <c r="G1729" s="1" t="s">
        <v>66</v>
      </c>
      <c r="H1729" s="1" t="s">
        <v>1288</v>
      </c>
      <c r="I1729" s="1" t="s">
        <v>1273</v>
      </c>
      <c r="J1729" s="59">
        <v>20</v>
      </c>
      <c r="K1729" s="85">
        <f t="array" ref="K1729">IFERROR(INDEX(Grille_Tarifs_Modulable!$B$2:$B$204,MATCH(Tableau1[[#This Row],[Designation]]&amp;Tableau1[[#This Row],[CL]],Grille_Tarifs_Modulable!$C$2:$C$204&amp;Grille_Tarifs_Modulable!$F$2:$F$204,0)),0)</f>
        <v>4260310553818</v>
      </c>
      <c r="L17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9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9" s="1">
        <v>240</v>
      </c>
      <c r="O1729" s="60">
        <f>Tableau1[[#This Row],[Prix_Unit_HT]]*Tableau1[[#This Row],[Qte_commande]]</f>
        <v>194.4</v>
      </c>
      <c r="P1729" s="60">
        <f>Tableau1[[#This Row],[Prix_Unit_TTC]]*Tableau1[[#This Row],[Qte_commande]]</f>
        <v>205.09200000000001</v>
      </c>
      <c r="Q1729" s="1">
        <v>68.569999999999993</v>
      </c>
      <c r="R17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30" spans="1:18" ht="14.65" customHeight="1" x14ac:dyDescent="0.2">
      <c r="A1730" s="2">
        <v>43740</v>
      </c>
      <c r="B1730" s="1" t="s">
        <v>362</v>
      </c>
      <c r="C1730" s="1" t="s">
        <v>157</v>
      </c>
      <c r="F1730" s="1" t="s">
        <v>1162</v>
      </c>
      <c r="G1730" s="1" t="s">
        <v>159</v>
      </c>
      <c r="H1730" s="1" t="s">
        <v>1297</v>
      </c>
      <c r="I1730" s="1" t="s">
        <v>1274</v>
      </c>
      <c r="J1730" s="109">
        <v>1</v>
      </c>
      <c r="K1730" s="85">
        <f t="array" ref="K1730">IFERROR(INDEX(Grille_Tarifs_Modulable!$B$2:$B$204,MATCH(Tableau1[[#This Row],[Designation]]&amp;Tableau1[[#This Row],[CL]],Grille_Tarifs_Modulable!$C$2:$C$204&amp;Grille_Tarifs_Modulable!$F$2:$F$204,0)),0)</f>
        <v>122</v>
      </c>
      <c r="L17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30" s="60">
        <f>IF(Tableau1[[#This Row],[Prix_Unit_HT]]=0,0,Tableau1[[#This Row],[Prix_Unit_HT]]+(Tableau1[[#This Row],[Prix_Unit_HT]]*VLOOKUP(Tableau1[[#This Row],[EAN]],Grille_Tarifs_Modulable!$B$10:$Q$204,16,FALSE)))</f>
        <v>358.8</v>
      </c>
      <c r="N1730" s="1">
        <v>2</v>
      </c>
      <c r="O1730" s="60">
        <f>Tableau1[[#This Row],[Prix_Unit_HT]]*Tableau1[[#This Row],[Qte_commande]]</f>
        <v>598</v>
      </c>
      <c r="P1730" s="60">
        <f>Tableau1[[#This Row],[Prix_Unit_TTC]]*Tableau1[[#This Row],[Qte_commande]]</f>
        <v>717.6</v>
      </c>
      <c r="Q1730" s="1">
        <v>2</v>
      </c>
      <c r="R17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31" spans="1:18" ht="14.65" customHeight="1" x14ac:dyDescent="0.2">
      <c r="A1731" s="2">
        <v>43741</v>
      </c>
      <c r="B1731" s="1" t="s">
        <v>34</v>
      </c>
      <c r="C1731" s="1" t="s">
        <v>12</v>
      </c>
      <c r="F1731" s="1" t="s">
        <v>1245</v>
      </c>
      <c r="G1731" s="1" t="s">
        <v>14</v>
      </c>
      <c r="H1731" s="7" t="s">
        <v>1292</v>
      </c>
      <c r="I1731" s="7" t="s">
        <v>1273</v>
      </c>
      <c r="J1731" s="59">
        <v>20</v>
      </c>
      <c r="K1731" s="85">
        <f t="array" ref="K1731">IFERROR(INDEX(Grille_Tarifs_Modulable!$B$2:$B$204,MATCH(Tableau1[[#This Row],[Designation]]&amp;Tableau1[[#This Row],[CL]],Grille_Tarifs_Modulable!$C$2:$C$204&amp;Grille_Tarifs_Modulable!$F$2:$F$204,0)),0)</f>
        <v>4260310552941</v>
      </c>
      <c r="L17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3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31" s="1">
        <v>120</v>
      </c>
      <c r="O1731" s="60">
        <f>Tableau1[[#This Row],[Prix_Unit_HT]]*Tableau1[[#This Row],[Qte_commande]]</f>
        <v>97.2</v>
      </c>
      <c r="P1731" s="60">
        <f>Tableau1[[#This Row],[Prix_Unit_TTC]]*Tableau1[[#This Row],[Qte_commande]]</f>
        <v>102.54600000000001</v>
      </c>
      <c r="Q1731" s="1">
        <v>34.29</v>
      </c>
      <c r="R17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32" spans="1:18" ht="14.65" customHeight="1" x14ac:dyDescent="0.2">
      <c r="A1732" s="2">
        <v>43741</v>
      </c>
      <c r="B1732" s="1" t="s">
        <v>166</v>
      </c>
      <c r="C1732" s="1" t="s">
        <v>157</v>
      </c>
      <c r="F1732" s="1" t="s">
        <v>1245</v>
      </c>
      <c r="G1732" s="1" t="s">
        <v>159</v>
      </c>
      <c r="H1732" s="1" t="s">
        <v>1242</v>
      </c>
      <c r="I1732" s="7" t="s">
        <v>1272</v>
      </c>
      <c r="J1732" s="59">
        <v>70</v>
      </c>
      <c r="K1732" s="85">
        <f t="array" ref="K1732">IFERROR(INDEX(Grille_Tarifs_Modulable!$B$2:$B$204,MATCH(Tableau1[[#This Row],[Designation]]&amp;Tableau1[[#This Row],[CL]],Grille_Tarifs_Modulable!$C$2:$C$204&amp;Grille_Tarifs_Modulable!$F$2:$F$204,0)),0)</f>
        <v>4055800060200</v>
      </c>
      <c r="L17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32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32" s="1">
        <v>6</v>
      </c>
      <c r="O1732" s="60">
        <f>Tableau1[[#This Row],[Prix_Unit_HT]]*Tableau1[[#This Row],[Qte_commande]]</f>
        <v>104.45186400000001</v>
      </c>
      <c r="P1732" s="60">
        <f>Tableau1[[#This Row],[Prix_Unit_TTC]]*Tableau1[[#This Row],[Qte_commande]]</f>
        <v>125.34223680000001</v>
      </c>
      <c r="Q1732" s="1">
        <v>6</v>
      </c>
      <c r="R17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33" spans="1:18" ht="14.65" customHeight="1" x14ac:dyDescent="0.2">
      <c r="A1733" s="2">
        <v>43741</v>
      </c>
      <c r="B1733" s="1" t="s">
        <v>34</v>
      </c>
      <c r="C1733" s="1" t="s">
        <v>12</v>
      </c>
      <c r="F1733" s="1" t="s">
        <v>1245</v>
      </c>
      <c r="G1733" s="1" t="s">
        <v>14</v>
      </c>
      <c r="H1733" s="1" t="s">
        <v>1174</v>
      </c>
      <c r="I1733" s="1" t="s">
        <v>1272</v>
      </c>
      <c r="J1733" s="59">
        <v>100</v>
      </c>
      <c r="K1733" s="85">
        <f t="array" ref="K1733">IFERROR(INDEX(Grille_Tarifs_Modulable!$B$2:$B$204,MATCH(Tableau1[[#This Row],[Designation]]&amp;Tableau1[[#This Row],[CL]],Grille_Tarifs_Modulable!$C$2:$C$204&amp;Grille_Tarifs_Modulable!$F$2:$F$204,0)),0)</f>
        <v>4067700013842</v>
      </c>
      <c r="L17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3" s="1">
        <v>180</v>
      </c>
      <c r="O1733" s="60">
        <f>Tableau1[[#This Row],[Prix_Unit_HT]]*Tableau1[[#This Row],[Qte_commande]]</f>
        <v>3078.1448999999998</v>
      </c>
      <c r="P1733" s="60">
        <f>Tableau1[[#This Row],[Prix_Unit_TTC]]*Tableau1[[#This Row],[Qte_commande]]</f>
        <v>3693.7738799999997</v>
      </c>
      <c r="Q1733" s="1">
        <v>257.14</v>
      </c>
      <c r="R17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257.14285714285717</v>
      </c>
    </row>
    <row r="1734" spans="1:18" ht="14.65" customHeight="1" x14ac:dyDescent="0.2">
      <c r="A1734" s="2">
        <v>43741</v>
      </c>
      <c r="B1734" s="1" t="s">
        <v>166</v>
      </c>
      <c r="C1734" s="1" t="s">
        <v>157</v>
      </c>
      <c r="F1734" s="1" t="s">
        <v>1245</v>
      </c>
      <c r="G1734" s="1" t="s">
        <v>159</v>
      </c>
      <c r="H1734" s="1" t="s">
        <v>1174</v>
      </c>
      <c r="I1734" s="1" t="s">
        <v>1272</v>
      </c>
      <c r="J1734" s="59">
        <v>100</v>
      </c>
      <c r="K1734" s="85">
        <f t="array" ref="K1734">IFERROR(INDEX(Grille_Tarifs_Modulable!$B$2:$B$204,MATCH(Tableau1[[#This Row],[Designation]]&amp;Tableau1[[#This Row],[CL]],Grille_Tarifs_Modulable!$C$2:$C$204&amp;Grille_Tarifs_Modulable!$F$2:$F$204,0)),0)</f>
        <v>4067700013842</v>
      </c>
      <c r="L17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4" s="1">
        <v>306</v>
      </c>
      <c r="O1734" s="60">
        <f>Tableau1[[#This Row],[Prix_Unit_HT]]*Tableau1[[#This Row],[Qte_commande]]</f>
        <v>5232.8463299999994</v>
      </c>
      <c r="P1734" s="60">
        <f>Tableau1[[#This Row],[Prix_Unit_TTC]]*Tableau1[[#This Row],[Qte_commande]]</f>
        <v>6279.4155959999989</v>
      </c>
      <c r="Q1734" s="1">
        <v>437.14</v>
      </c>
      <c r="R17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735" spans="1:18" ht="14.65" customHeight="1" x14ac:dyDescent="0.2">
      <c r="A1735" s="2">
        <v>43741</v>
      </c>
      <c r="B1735" s="1" t="s">
        <v>77</v>
      </c>
      <c r="C1735" s="1" t="s">
        <v>70</v>
      </c>
      <c r="F1735" s="1" t="s">
        <v>1162</v>
      </c>
      <c r="G1735" s="1" t="s">
        <v>20</v>
      </c>
      <c r="H1735" s="1" t="s">
        <v>1174</v>
      </c>
      <c r="I1735" s="1" t="s">
        <v>1272</v>
      </c>
      <c r="J1735" s="59">
        <v>175</v>
      </c>
      <c r="K1735" s="85">
        <f t="array" ref="K1735">IFERROR(INDEX(Grille_Tarifs_Modulable!$B$2:$B$204,MATCH(Tableau1[[#This Row],[Designation]]&amp;Tableau1[[#This Row],[CL]],Grille_Tarifs_Modulable!$C$2:$C$204&amp;Grille_Tarifs_Modulable!$F$2:$F$204,0)),0)</f>
        <v>4067700013835</v>
      </c>
      <c r="L17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3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35" s="1">
        <v>18</v>
      </c>
      <c r="O1735" s="60">
        <f>Tableau1[[#This Row],[Prix_Unit_HT]]*Tableau1[[#This Row],[Qte_commande]]</f>
        <v>580.79535749999991</v>
      </c>
      <c r="P1735" s="60">
        <f>Tableau1[[#This Row],[Prix_Unit_TTC]]*Tableau1[[#This Row],[Qte_commande]]</f>
        <v>696.954429</v>
      </c>
      <c r="Q1735" s="1">
        <v>45</v>
      </c>
      <c r="R17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45</v>
      </c>
    </row>
    <row r="1736" spans="1:18" ht="14.65" customHeight="1" x14ac:dyDescent="0.2">
      <c r="A1736" s="2">
        <v>43741</v>
      </c>
      <c r="B1736" s="1" t="s">
        <v>34</v>
      </c>
      <c r="C1736" s="1" t="s">
        <v>12</v>
      </c>
      <c r="F1736" s="1" t="s">
        <v>1245</v>
      </c>
      <c r="G1736" s="1" t="s">
        <v>14</v>
      </c>
      <c r="H1736" s="1" t="s">
        <v>1176</v>
      </c>
      <c r="I1736" s="1" t="s">
        <v>1272</v>
      </c>
      <c r="J1736" s="59">
        <v>2</v>
      </c>
      <c r="K1736" s="85">
        <f t="array" ref="K1736">IFERROR(INDEX(Grille_Tarifs_Modulable!$B$2:$B$204,MATCH(Tableau1[[#This Row],[Designation]]&amp;Tableau1[[#This Row],[CL]],Grille_Tarifs_Modulable!$C$2:$C$204&amp;Grille_Tarifs_Modulable!$F$2:$F$204,0)),0)</f>
        <v>4067700015884</v>
      </c>
      <c r="L17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736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736" s="1">
        <v>120</v>
      </c>
      <c r="O1736" s="60">
        <f>Tableau1[[#This Row],[Prix_Unit_HT]]*Tableau1[[#This Row],[Qte_commande]]</f>
        <v>76.225932</v>
      </c>
      <c r="P1736" s="60">
        <f>Tableau1[[#This Row],[Prix_Unit_TTC]]*Tableau1[[#This Row],[Qte_commande]]</f>
        <v>91.471118400000009</v>
      </c>
      <c r="Q1736" s="1">
        <v>3.43</v>
      </c>
      <c r="R17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3.4285714285714288</v>
      </c>
    </row>
    <row r="1737" spans="1:18" ht="14.65" customHeight="1" x14ac:dyDescent="0.2">
      <c r="A1737" s="2">
        <v>43741</v>
      </c>
      <c r="B1737" s="1" t="s">
        <v>34</v>
      </c>
      <c r="C1737" s="1" t="s">
        <v>12</v>
      </c>
      <c r="F1737" s="1" t="s">
        <v>1245</v>
      </c>
      <c r="G1737" s="1" t="s">
        <v>14</v>
      </c>
      <c r="H1737" s="1" t="s">
        <v>1175</v>
      </c>
      <c r="I1737" s="1" t="s">
        <v>1272</v>
      </c>
      <c r="J1737" s="59">
        <v>70</v>
      </c>
      <c r="K1737" s="85">
        <f t="array" ref="K1737">IFERROR(INDEX(Grille_Tarifs_Modulable!$B$2:$B$204,MATCH(Tableau1[[#This Row],[Designation]]&amp;Tableau1[[#This Row],[CL]],Grille_Tarifs_Modulable!$C$2:$C$204&amp;Grille_Tarifs_Modulable!$F$2:$F$204,0)),0)</f>
        <v>4067700012085</v>
      </c>
      <c r="L17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737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737" s="1">
        <v>24</v>
      </c>
      <c r="O1737" s="60">
        <f>Tableau1[[#This Row],[Prix_Unit_HT]]*Tableau1[[#This Row],[Qte_commande]]</f>
        <v>292.8511512</v>
      </c>
      <c r="P1737" s="60">
        <f>Tableau1[[#This Row],[Prix_Unit_TTC]]*Tableau1[[#This Row],[Qte_commande]]</f>
        <v>351.42138144</v>
      </c>
      <c r="Q1737" s="1">
        <v>24</v>
      </c>
      <c r="R17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738" spans="1:18" ht="14.65" customHeight="1" x14ac:dyDescent="0.2">
      <c r="A1738" s="2">
        <v>43741</v>
      </c>
      <c r="B1738" s="1" t="s">
        <v>34</v>
      </c>
      <c r="C1738" s="1" t="s">
        <v>12</v>
      </c>
      <c r="F1738" s="1" t="s">
        <v>1245</v>
      </c>
      <c r="G1738" s="1" t="s">
        <v>14</v>
      </c>
      <c r="H1738" s="7" t="s">
        <v>1188</v>
      </c>
      <c r="I1738" s="1" t="s">
        <v>1272</v>
      </c>
      <c r="J1738" s="59">
        <v>70</v>
      </c>
      <c r="K1738" s="85">
        <f t="array" ref="K1738">IFERROR(INDEX(Grille_Tarifs_Modulable!$B$2:$B$204,MATCH(Tableau1[[#This Row],[Designation]]&amp;Tableau1[[#This Row],[CL]],Grille_Tarifs_Modulable!$C$2:$C$204&amp;Grille_Tarifs_Modulable!$F$2:$F$204,0)),0)</f>
        <v>3257150100228</v>
      </c>
      <c r="L17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3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38" s="1">
        <v>12</v>
      </c>
      <c r="O1738" s="60">
        <f>Tableau1[[#This Row],[Prix_Unit_HT]]*Tableau1[[#This Row],[Qte_commande]]</f>
        <v>239.98372799999999</v>
      </c>
      <c r="P1738" s="60">
        <f>Tableau1[[#This Row],[Prix_Unit_TTC]]*Tableau1[[#This Row],[Qte_commande]]</f>
        <v>287.98047359999998</v>
      </c>
      <c r="Q1738" s="1">
        <v>12</v>
      </c>
      <c r="R17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39" spans="1:18" ht="14.65" customHeight="1" x14ac:dyDescent="0.2">
      <c r="A1739" s="2">
        <v>43741</v>
      </c>
      <c r="B1739" s="1" t="s">
        <v>77</v>
      </c>
      <c r="C1739" s="1" t="s">
        <v>70</v>
      </c>
      <c r="F1739" s="1" t="s">
        <v>1162</v>
      </c>
      <c r="G1739" s="1" t="s">
        <v>20</v>
      </c>
      <c r="H1739" s="1" t="s">
        <v>1214</v>
      </c>
      <c r="I1739" s="1" t="s">
        <v>1272</v>
      </c>
      <c r="J1739" s="59">
        <v>100</v>
      </c>
      <c r="K1739" s="85">
        <f t="array" ref="K1739">IFERROR(INDEX(Grille_Tarifs_Modulable!$B$2:$B$204,MATCH(Tableau1[[#This Row],[Designation]]&amp;Tableau1[[#This Row],[CL]],Grille_Tarifs_Modulable!$C$2:$C$204&amp;Grille_Tarifs_Modulable!$F$2:$F$204,0)),0)</f>
        <v>0</v>
      </c>
      <c r="L17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9" s="60">
        <f>IF(Tableau1[[#This Row],[Prix_Unit_HT]]=0,0,Tableau1[[#This Row],[Prix_Unit_HT]]+(Tableau1[[#This Row],[Prix_Unit_HT]]*VLOOKUP(Tableau1[[#This Row],[EAN]],Grille_Tarifs_Modulable!$B$10:$Q$204,16,FALSE)))</f>
        <v>0</v>
      </c>
      <c r="N1739" s="1">
        <v>24</v>
      </c>
      <c r="O1739" s="60">
        <f>Tableau1[[#This Row],[Prix_Unit_HT]]*Tableau1[[#This Row],[Qte_commande]]</f>
        <v>0</v>
      </c>
      <c r="P1739" s="60">
        <f>Tableau1[[#This Row],[Prix_Unit_TTC]]*Tableau1[[#This Row],[Qte_commande]]</f>
        <v>0</v>
      </c>
      <c r="Q1739" s="1">
        <v>34.29</v>
      </c>
      <c r="R17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40" spans="1:18" ht="14.65" customHeight="1" x14ac:dyDescent="0.2">
      <c r="A1740" s="2">
        <v>43741</v>
      </c>
      <c r="B1740" s="1" t="s">
        <v>34</v>
      </c>
      <c r="C1740" s="1" t="s">
        <v>12</v>
      </c>
      <c r="F1740" s="1" t="s">
        <v>1245</v>
      </c>
      <c r="G1740" s="1" t="s">
        <v>14</v>
      </c>
      <c r="H1740" s="1" t="s">
        <v>1243</v>
      </c>
      <c r="I1740" s="1" t="s">
        <v>1272</v>
      </c>
      <c r="J1740" s="59">
        <v>70</v>
      </c>
      <c r="K1740" s="85">
        <f t="array" ref="K1740">IFERROR(INDEX(Grille_Tarifs_Modulable!$B$2:$B$204,MATCH(Tableau1[[#This Row],[Designation]]&amp;Tableau1[[#This Row],[CL]],Grille_Tarifs_Modulable!$C$2:$C$204&amp;Grille_Tarifs_Modulable!$F$2:$F$204,0)),0)</f>
        <v>3257150688009</v>
      </c>
      <c r="L17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740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740" s="1">
        <v>72</v>
      </c>
      <c r="O1740" s="60">
        <f>Tableau1[[#This Row],[Prix_Unit_HT]]*Tableau1[[#This Row],[Qte_commande]]</f>
        <v>904.09789439999986</v>
      </c>
      <c r="P1740" s="60">
        <f>Tableau1[[#This Row],[Prix_Unit_TTC]]*Tableau1[[#This Row],[Qte_commande]]</f>
        <v>1084.91747328</v>
      </c>
      <c r="Q1740" s="1">
        <v>72</v>
      </c>
      <c r="R17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72</v>
      </c>
    </row>
    <row r="1741" spans="1:18" ht="14.65" customHeight="1" x14ac:dyDescent="0.2">
      <c r="A1741" s="2">
        <v>43741</v>
      </c>
      <c r="B1741" s="1" t="s">
        <v>34</v>
      </c>
      <c r="C1741" s="1" t="s">
        <v>12</v>
      </c>
      <c r="F1741" s="1" t="s">
        <v>1245</v>
      </c>
      <c r="G1741" s="1" t="s">
        <v>14</v>
      </c>
      <c r="H1741" s="1" t="s">
        <v>1293</v>
      </c>
      <c r="I1741" s="1" t="s">
        <v>1273</v>
      </c>
      <c r="J1741" s="59">
        <v>20</v>
      </c>
      <c r="K1741" s="85">
        <f t="array" ref="K1741">IFERROR(INDEX(Grille_Tarifs_Modulable!$B$2:$B$204,MATCH(Tableau1[[#This Row],[Designation]]&amp;Tableau1[[#This Row],[CL]],Grille_Tarifs_Modulable!$C$2:$C$204&amp;Grille_Tarifs_Modulable!$F$2:$F$204,0)),0)</f>
        <v>4260310553849</v>
      </c>
      <c r="L17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1" s="1">
        <v>120</v>
      </c>
      <c r="O1741" s="60">
        <f>Tableau1[[#This Row],[Prix_Unit_HT]]*Tableau1[[#This Row],[Qte_commande]]</f>
        <v>97.2</v>
      </c>
      <c r="P1741" s="60">
        <f>Tableau1[[#This Row],[Prix_Unit_TTC]]*Tableau1[[#This Row],[Qte_commande]]</f>
        <v>102.54600000000001</v>
      </c>
      <c r="Q1741" s="1">
        <v>34.29</v>
      </c>
      <c r="R17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42" spans="1:18" ht="14.65" customHeight="1" x14ac:dyDescent="0.2">
      <c r="A1742" s="2">
        <v>43741</v>
      </c>
      <c r="B1742" s="1" t="s">
        <v>34</v>
      </c>
      <c r="C1742" s="1" t="s">
        <v>12</v>
      </c>
      <c r="F1742" s="1" t="s">
        <v>1245</v>
      </c>
      <c r="G1742" s="1" t="s">
        <v>14</v>
      </c>
      <c r="H1742" s="1" t="s">
        <v>1288</v>
      </c>
      <c r="I1742" s="1" t="s">
        <v>1273</v>
      </c>
      <c r="J1742" s="59">
        <v>20</v>
      </c>
      <c r="K1742" s="85">
        <f t="array" ref="K1742">IFERROR(INDEX(Grille_Tarifs_Modulable!$B$2:$B$204,MATCH(Tableau1[[#This Row],[Designation]]&amp;Tableau1[[#This Row],[CL]],Grille_Tarifs_Modulable!$C$2:$C$204&amp;Grille_Tarifs_Modulable!$F$2:$F$204,0)),0)</f>
        <v>4260310553818</v>
      </c>
      <c r="L17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2" s="1">
        <v>192</v>
      </c>
      <c r="O1742" s="60">
        <f>Tableau1[[#This Row],[Prix_Unit_HT]]*Tableau1[[#This Row],[Qte_commande]]</f>
        <v>155.52000000000001</v>
      </c>
      <c r="P1742" s="60">
        <f>Tableau1[[#This Row],[Prix_Unit_TTC]]*Tableau1[[#This Row],[Qte_commande]]</f>
        <v>164.0736</v>
      </c>
      <c r="Q1742" s="1">
        <v>54.86</v>
      </c>
      <c r="R17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743" spans="1:18" ht="14.65" customHeight="1" x14ac:dyDescent="0.2">
      <c r="A1743" s="2">
        <v>43742</v>
      </c>
      <c r="B1743" s="1" t="s">
        <v>27</v>
      </c>
      <c r="C1743" s="1" t="s">
        <v>26</v>
      </c>
      <c r="F1743" s="1" t="s">
        <v>1162</v>
      </c>
      <c r="G1743" s="1" t="s">
        <v>11</v>
      </c>
      <c r="H1743" s="7" t="s">
        <v>1291</v>
      </c>
      <c r="I1743" s="7" t="s">
        <v>1273</v>
      </c>
      <c r="J1743" s="59">
        <v>20</v>
      </c>
      <c r="K1743" s="85">
        <f t="array" ref="K1743">IFERROR(INDEX(Grille_Tarifs_Modulable!$B$2:$B$204,MATCH(Tableau1[[#This Row],[Designation]]&amp;Tableau1[[#This Row],[CL]],Grille_Tarifs_Modulable!$C$2:$C$204&amp;Grille_Tarifs_Modulable!$F$2:$F$204,0)),0)</f>
        <v>4260310550305</v>
      </c>
      <c r="L17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3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3" s="1">
        <v>48</v>
      </c>
      <c r="O1743" s="60">
        <f>Tableau1[[#This Row],[Prix_Unit_HT]]*Tableau1[[#This Row],[Qte_commande]]</f>
        <v>42.72</v>
      </c>
      <c r="P1743" s="60">
        <f>Tableau1[[#This Row],[Prix_Unit_TTC]]*Tableau1[[#This Row],[Qte_commande]]</f>
        <v>45.069600000000001</v>
      </c>
      <c r="Q1743" s="1">
        <v>13.71</v>
      </c>
      <c r="R17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744" spans="1:18" ht="14.65" customHeight="1" x14ac:dyDescent="0.2">
      <c r="A1744" s="2">
        <v>43742</v>
      </c>
      <c r="B1744" s="1" t="s">
        <v>27</v>
      </c>
      <c r="C1744" s="1" t="s">
        <v>26</v>
      </c>
      <c r="F1744" s="1" t="s">
        <v>1162</v>
      </c>
      <c r="G1744" s="1" t="s">
        <v>11</v>
      </c>
      <c r="H1744" s="7" t="s">
        <v>1292</v>
      </c>
      <c r="I1744" s="7" t="s">
        <v>1273</v>
      </c>
      <c r="J1744" s="59">
        <v>20</v>
      </c>
      <c r="K1744" s="85">
        <f t="array" ref="K1744">IFERROR(INDEX(Grille_Tarifs_Modulable!$B$2:$B$204,MATCH(Tableau1[[#This Row],[Designation]]&amp;Tableau1[[#This Row],[CL]],Grille_Tarifs_Modulable!$C$2:$C$204&amp;Grille_Tarifs_Modulable!$F$2:$F$204,0)),0)</f>
        <v>4260310552941</v>
      </c>
      <c r="L17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4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4" s="1">
        <v>48</v>
      </c>
      <c r="O1744" s="60">
        <f>Tableau1[[#This Row],[Prix_Unit_HT]]*Tableau1[[#This Row],[Qte_commande]]</f>
        <v>42.72</v>
      </c>
      <c r="P1744" s="60">
        <f>Tableau1[[#This Row],[Prix_Unit_TTC]]*Tableau1[[#This Row],[Qte_commande]]</f>
        <v>45.069600000000001</v>
      </c>
      <c r="Q1744" s="1">
        <v>13.71</v>
      </c>
      <c r="R17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745" spans="1:18" ht="14.65" customHeight="1" x14ac:dyDescent="0.2">
      <c r="A1745" s="2">
        <v>43742</v>
      </c>
      <c r="B1745" s="1" t="s">
        <v>27</v>
      </c>
      <c r="C1745" s="1" t="s">
        <v>26</v>
      </c>
      <c r="F1745" s="1" t="s">
        <v>1162</v>
      </c>
      <c r="G1745" s="1" t="s">
        <v>11</v>
      </c>
      <c r="H1745" s="7" t="s">
        <v>1287</v>
      </c>
      <c r="I1745" s="7" t="s">
        <v>1272</v>
      </c>
      <c r="J1745" s="59">
        <v>70</v>
      </c>
      <c r="K1745" s="85">
        <f t="array" ref="K1745">IFERROR(INDEX(Grille_Tarifs_Modulable!$B$2:$B$204,MATCH(Tableau1[[#This Row],[Designation]]&amp;Tableau1[[#This Row],[CL]],Grille_Tarifs_Modulable!$C$2:$C$204&amp;Grille_Tarifs_Modulable!$F$2:$F$204,0)),0)</f>
        <v>3257150107012</v>
      </c>
      <c r="L17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45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45" s="1">
        <v>6</v>
      </c>
      <c r="O1745" s="60">
        <f>Tableau1[[#This Row],[Prix_Unit_HT]]*Tableau1[[#This Row],[Qte_commande]]</f>
        <v>194.451864</v>
      </c>
      <c r="P1745" s="60">
        <f>Tableau1[[#This Row],[Prix_Unit_TTC]]*Tableau1[[#This Row],[Qte_commande]]</f>
        <v>233.34223680000002</v>
      </c>
      <c r="Q1745" s="1">
        <v>6</v>
      </c>
      <c r="R17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6" spans="1:18" ht="14.65" customHeight="1" x14ac:dyDescent="0.2">
      <c r="A1746" s="2">
        <v>43742</v>
      </c>
      <c r="B1746" s="1" t="s">
        <v>27</v>
      </c>
      <c r="C1746" s="1" t="s">
        <v>26</v>
      </c>
      <c r="F1746" s="1" t="s">
        <v>1162</v>
      </c>
      <c r="G1746" s="1" t="s">
        <v>11</v>
      </c>
      <c r="H1746" s="1" t="s">
        <v>1186</v>
      </c>
      <c r="I1746" s="1" t="s">
        <v>1272</v>
      </c>
      <c r="J1746" s="59">
        <v>70</v>
      </c>
      <c r="K1746" s="85">
        <f t="array" ref="K1746">IFERROR(INDEX(Grille_Tarifs_Modulable!$B$2:$B$204,MATCH(Tableau1[[#This Row],[Designation]]&amp;Tableau1[[#This Row],[CL]],Grille_Tarifs_Modulable!$C$2:$C$204&amp;Grille_Tarifs_Modulable!$F$2:$F$204,0)),0)</f>
        <v>3257150101904</v>
      </c>
      <c r="L17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46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46" s="1">
        <v>6</v>
      </c>
      <c r="O1746" s="60">
        <f>Tableau1[[#This Row],[Prix_Unit_HT]]*Tableau1[[#This Row],[Qte_commande]]</f>
        <v>111.03889800000002</v>
      </c>
      <c r="P1746" s="60">
        <f>Tableau1[[#This Row],[Prix_Unit_TTC]]*Tableau1[[#This Row],[Qte_commande]]</f>
        <v>133.2466776</v>
      </c>
      <c r="Q1746" s="1">
        <v>6</v>
      </c>
      <c r="R17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7" spans="1:18" ht="14.65" customHeight="1" x14ac:dyDescent="0.2">
      <c r="A1747" s="2">
        <v>43742</v>
      </c>
      <c r="B1747" s="1" t="s">
        <v>27</v>
      </c>
      <c r="C1747" s="1" t="s">
        <v>26</v>
      </c>
      <c r="F1747" s="1" t="s">
        <v>1162</v>
      </c>
      <c r="G1747" s="1" t="s">
        <v>11</v>
      </c>
      <c r="H1747" s="7" t="s">
        <v>1188</v>
      </c>
      <c r="I1747" s="1" t="s">
        <v>1272</v>
      </c>
      <c r="J1747" s="59">
        <v>70</v>
      </c>
      <c r="K1747" s="85">
        <f t="array" ref="K1747">IFERROR(INDEX(Grille_Tarifs_Modulable!$B$2:$B$204,MATCH(Tableau1[[#This Row],[Designation]]&amp;Tableau1[[#This Row],[CL]],Grille_Tarifs_Modulable!$C$2:$C$204&amp;Grille_Tarifs_Modulable!$F$2:$F$204,0)),0)</f>
        <v>3257150100228</v>
      </c>
      <c r="L17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47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47" s="1">
        <v>6</v>
      </c>
      <c r="O1747" s="60">
        <f>Tableau1[[#This Row],[Prix_Unit_HT]]*Tableau1[[#This Row],[Qte_commande]]</f>
        <v>128.93186400000002</v>
      </c>
      <c r="P1747" s="60">
        <f>Tableau1[[#This Row],[Prix_Unit_TTC]]*Tableau1[[#This Row],[Qte_commande]]</f>
        <v>154.7182368</v>
      </c>
      <c r="Q1747" s="1">
        <v>6</v>
      </c>
      <c r="R17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8" spans="1:18" ht="14.65" customHeight="1" x14ac:dyDescent="0.2">
      <c r="A1748" s="2">
        <v>43742</v>
      </c>
      <c r="B1748" s="1" t="s">
        <v>27</v>
      </c>
      <c r="C1748" s="1" t="s">
        <v>26</v>
      </c>
      <c r="F1748" s="1" t="s">
        <v>1162</v>
      </c>
      <c r="G1748" s="1" t="s">
        <v>11</v>
      </c>
      <c r="H1748" s="7" t="s">
        <v>1192</v>
      </c>
      <c r="I1748" s="1" t="s">
        <v>1272</v>
      </c>
      <c r="J1748" s="59">
        <v>70</v>
      </c>
      <c r="K1748" s="85">
        <f t="array" ref="K1748">IFERROR(INDEX(Grille_Tarifs_Modulable!$B$2:$B$204,MATCH(Tableau1[[#This Row],[Designation]]&amp;Tableau1[[#This Row],[CL]],Grille_Tarifs_Modulable!$C$2:$C$204&amp;Grille_Tarifs_Modulable!$F$2:$F$204,0)),0)</f>
        <v>3257150100167</v>
      </c>
      <c r="L17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748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748" s="1">
        <v>6</v>
      </c>
      <c r="O1748" s="60">
        <f>Tableau1[[#This Row],[Prix_Unit_HT]]*Tableau1[[#This Row],[Qte_commande]]</f>
        <v>179.69186400000001</v>
      </c>
      <c r="P1748" s="60">
        <f>Tableau1[[#This Row],[Prix_Unit_TTC]]*Tableau1[[#This Row],[Qte_commande]]</f>
        <v>215.63023680000003</v>
      </c>
      <c r="Q1748" s="1">
        <v>6</v>
      </c>
      <c r="R17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49" spans="1:18" ht="14.65" customHeight="1" x14ac:dyDescent="0.2">
      <c r="A1749" s="2">
        <v>43742</v>
      </c>
      <c r="B1749" s="1" t="s">
        <v>27</v>
      </c>
      <c r="C1749" s="1" t="s">
        <v>26</v>
      </c>
      <c r="F1749" s="1" t="s">
        <v>1162</v>
      </c>
      <c r="G1749" s="1" t="s">
        <v>11</v>
      </c>
      <c r="H1749" s="1" t="s">
        <v>1187</v>
      </c>
      <c r="I1749" s="1" t="s">
        <v>1272</v>
      </c>
      <c r="J1749" s="59">
        <v>70</v>
      </c>
      <c r="K1749" s="85">
        <f t="array" ref="K1749">IFERROR(INDEX(Grille_Tarifs_Modulable!$B$2:$B$204,MATCH(Tableau1[[#This Row],[Designation]]&amp;Tableau1[[#This Row],[CL]],Grille_Tarifs_Modulable!$C$2:$C$204&amp;Grille_Tarifs_Modulable!$F$2:$F$204,0)),0)</f>
        <v>3257150102017</v>
      </c>
      <c r="L17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49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49" s="1">
        <v>6</v>
      </c>
      <c r="O1749" s="60">
        <f>Tableau1[[#This Row],[Prix_Unit_HT]]*Tableau1[[#This Row],[Qte_commande]]</f>
        <v>101.12593200000001</v>
      </c>
      <c r="P1749" s="60">
        <f>Tableau1[[#This Row],[Prix_Unit_TTC]]*Tableau1[[#This Row],[Qte_commande]]</f>
        <v>121.35111839999999</v>
      </c>
      <c r="Q1749" s="1">
        <v>6</v>
      </c>
      <c r="R17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50" spans="1:18" ht="14.65" customHeight="1" x14ac:dyDescent="0.2">
      <c r="A1750" s="2">
        <v>43742</v>
      </c>
      <c r="B1750" s="1" t="s">
        <v>27</v>
      </c>
      <c r="C1750" s="1" t="s">
        <v>26</v>
      </c>
      <c r="F1750" s="1" t="s">
        <v>1162</v>
      </c>
      <c r="G1750" s="1" t="s">
        <v>11</v>
      </c>
      <c r="H1750" s="1" t="s">
        <v>1293</v>
      </c>
      <c r="I1750" s="1" t="s">
        <v>1273</v>
      </c>
      <c r="J1750" s="59">
        <v>20</v>
      </c>
      <c r="K1750" s="85">
        <f t="array" ref="K1750">IFERROR(INDEX(Grille_Tarifs_Modulable!$B$2:$B$204,MATCH(Tableau1[[#This Row],[Designation]]&amp;Tableau1[[#This Row],[CL]],Grille_Tarifs_Modulable!$C$2:$C$204&amp;Grille_Tarifs_Modulable!$F$2:$F$204,0)),0)</f>
        <v>4260310553849</v>
      </c>
      <c r="L17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0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0" s="1">
        <v>24</v>
      </c>
      <c r="O1750" s="60">
        <f>Tableau1[[#This Row],[Prix_Unit_HT]]*Tableau1[[#This Row],[Qte_commande]]</f>
        <v>21.36</v>
      </c>
      <c r="P1750" s="60">
        <f>Tableau1[[#This Row],[Prix_Unit_TTC]]*Tableau1[[#This Row],[Qte_commande]]</f>
        <v>22.534800000000001</v>
      </c>
      <c r="Q1750" s="1">
        <v>6.86</v>
      </c>
      <c r="R17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751" spans="1:18" ht="14.65" customHeight="1" x14ac:dyDescent="0.2">
      <c r="A1751" s="2">
        <v>43745</v>
      </c>
      <c r="B1751" s="1" t="s">
        <v>208</v>
      </c>
      <c r="C1751" s="1" t="s">
        <v>64</v>
      </c>
      <c r="F1751" s="1" t="s">
        <v>1245</v>
      </c>
      <c r="G1751" s="1" t="s">
        <v>66</v>
      </c>
      <c r="H1751" s="1" t="s">
        <v>1174</v>
      </c>
      <c r="I1751" s="1" t="s">
        <v>1272</v>
      </c>
      <c r="J1751" s="59">
        <v>70</v>
      </c>
      <c r="K1751" s="85">
        <f t="array" ref="K1751">IFERROR(INDEX(Grille_Tarifs_Modulable!$B$2:$B$204,MATCH(Tableau1[[#This Row],[Designation]]&amp;Tableau1[[#This Row],[CL]],Grille_Tarifs_Modulable!$C$2:$C$204&amp;Grille_Tarifs_Modulable!$F$2:$F$204,0)),0)</f>
        <v>4067700013859</v>
      </c>
      <c r="L17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1" s="1">
        <v>240</v>
      </c>
      <c r="O1751" s="60">
        <f>Tableau1[[#This Row],[Prix_Unit_HT]]*Tableau1[[#This Row],[Qte_commande]]</f>
        <v>3007.8152399999994</v>
      </c>
      <c r="P1751" s="60">
        <f>Tableau1[[#This Row],[Prix_Unit_TTC]]*Tableau1[[#This Row],[Qte_commande]]</f>
        <v>3609.3782879999994</v>
      </c>
      <c r="Q1751" s="1">
        <v>240</v>
      </c>
      <c r="R17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52" spans="1:18" ht="14.65" customHeight="1" x14ac:dyDescent="0.2">
      <c r="A1752" s="2">
        <v>43745</v>
      </c>
      <c r="B1752" s="1" t="s">
        <v>208</v>
      </c>
      <c r="C1752" s="1" t="s">
        <v>64</v>
      </c>
      <c r="F1752" s="1" t="s">
        <v>1162</v>
      </c>
      <c r="G1752" s="1" t="s">
        <v>66</v>
      </c>
      <c r="H1752" s="1" t="s">
        <v>1295</v>
      </c>
      <c r="I1752" s="1" t="s">
        <v>1273</v>
      </c>
      <c r="J1752" s="59">
        <v>20</v>
      </c>
      <c r="K1752" s="85">
        <f t="array" ref="K1752">IFERROR(INDEX(Grille_Tarifs_Modulable!$B$2:$B$204,MATCH(Tableau1[[#This Row],[Designation]]&amp;Tableau1[[#This Row],[CL]],Grille_Tarifs_Modulable!$C$2:$C$204&amp;Grille_Tarifs_Modulable!$F$2:$F$204,0)),0)</f>
        <v>4260310554785</v>
      </c>
      <c r="L17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2" s="1">
        <v>240</v>
      </c>
      <c r="O1752" s="60">
        <f>Tableau1[[#This Row],[Prix_Unit_HT]]*Tableau1[[#This Row],[Qte_commande]]</f>
        <v>213.6</v>
      </c>
      <c r="P1752" s="60">
        <f>Tableau1[[#This Row],[Prix_Unit_TTC]]*Tableau1[[#This Row],[Qte_commande]]</f>
        <v>225.34800000000001</v>
      </c>
      <c r="Q1752" s="1">
        <v>68.569999999999993</v>
      </c>
      <c r="R17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53" spans="1:18" ht="14.65" customHeight="1" x14ac:dyDescent="0.2">
      <c r="A1753" s="2">
        <v>43755</v>
      </c>
      <c r="B1753" s="1" t="s">
        <v>246</v>
      </c>
      <c r="C1753" s="1" t="s">
        <v>225</v>
      </c>
      <c r="F1753" s="1" t="s">
        <v>1245</v>
      </c>
      <c r="G1753" s="1" t="s">
        <v>227</v>
      </c>
      <c r="H1753" s="1" t="s">
        <v>1174</v>
      </c>
      <c r="I1753" s="1" t="s">
        <v>1272</v>
      </c>
      <c r="J1753" s="59">
        <v>70</v>
      </c>
      <c r="K1753" s="85">
        <f t="array" ref="K1753">IFERROR(INDEX(Grille_Tarifs_Modulable!$B$2:$B$204,MATCH(Tableau1[[#This Row],[Designation]]&amp;Tableau1[[#This Row],[CL]],Grille_Tarifs_Modulable!$C$2:$C$204&amp;Grille_Tarifs_Modulable!$F$2:$F$204,0)),0)</f>
        <v>4067700013859</v>
      </c>
      <c r="L17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3" s="1">
        <v>240</v>
      </c>
      <c r="O1753" s="60">
        <f>Tableau1[[#This Row],[Prix_Unit_HT]]*Tableau1[[#This Row],[Qte_commande]]</f>
        <v>3007.8152399999994</v>
      </c>
      <c r="P1753" s="60">
        <f>Tableau1[[#This Row],[Prix_Unit_TTC]]*Tableau1[[#This Row],[Qte_commande]]</f>
        <v>3609.3782879999994</v>
      </c>
      <c r="Q1753" s="1">
        <v>240</v>
      </c>
      <c r="R17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54" spans="1:18" ht="14.65" customHeight="1" x14ac:dyDescent="0.2">
      <c r="A1754" s="2">
        <v>43755</v>
      </c>
      <c r="B1754" s="1" t="s">
        <v>376</v>
      </c>
      <c r="C1754" s="1" t="s">
        <v>375</v>
      </c>
      <c r="F1754" s="1" t="s">
        <v>1162</v>
      </c>
      <c r="G1754" s="1" t="s">
        <v>377</v>
      </c>
      <c r="H1754" s="1" t="s">
        <v>1297</v>
      </c>
      <c r="I1754" s="1" t="s">
        <v>1274</v>
      </c>
      <c r="J1754" s="109">
        <v>1</v>
      </c>
      <c r="K1754" s="85">
        <f t="array" ref="K1754">IFERROR(INDEX(Grille_Tarifs_Modulable!$B$2:$B$204,MATCH(Tableau1[[#This Row],[Designation]]&amp;Tableau1[[#This Row],[CL]],Grille_Tarifs_Modulable!$C$2:$C$204&amp;Grille_Tarifs_Modulable!$F$2:$F$204,0)),0)</f>
        <v>122</v>
      </c>
      <c r="L17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4" s="60">
        <f>IF(Tableau1[[#This Row],[Prix_Unit_HT]]=0,0,Tableau1[[#This Row],[Prix_Unit_HT]]+(Tableau1[[#This Row],[Prix_Unit_HT]]*VLOOKUP(Tableau1[[#This Row],[EAN]],Grille_Tarifs_Modulable!$B$10:$Q$204,16,FALSE)))</f>
        <v>358.8</v>
      </c>
      <c r="N1754" s="1">
        <v>1</v>
      </c>
      <c r="O1754" s="60">
        <f>Tableau1[[#This Row],[Prix_Unit_HT]]*Tableau1[[#This Row],[Qte_commande]]</f>
        <v>299</v>
      </c>
      <c r="P1754" s="60">
        <f>Tableau1[[#This Row],[Prix_Unit_TTC]]*Tableau1[[#This Row],[Qte_commande]]</f>
        <v>358.8</v>
      </c>
      <c r="Q1754" s="1">
        <v>1</v>
      </c>
      <c r="R17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5" spans="1:18" ht="14.65" customHeight="1" x14ac:dyDescent="0.2">
      <c r="A1755" s="2">
        <v>43755</v>
      </c>
      <c r="B1755" s="1" t="s">
        <v>374</v>
      </c>
      <c r="C1755" s="1" t="s">
        <v>373</v>
      </c>
      <c r="F1755" s="1" t="s">
        <v>1162</v>
      </c>
      <c r="G1755" s="1" t="s">
        <v>4</v>
      </c>
      <c r="H1755" s="1" t="s">
        <v>1297</v>
      </c>
      <c r="I1755" s="1" t="s">
        <v>1274</v>
      </c>
      <c r="J1755" s="109">
        <v>1</v>
      </c>
      <c r="K1755" s="85">
        <f t="array" ref="K1755">IFERROR(INDEX(Grille_Tarifs_Modulable!$B$2:$B$204,MATCH(Tableau1[[#This Row],[Designation]]&amp;Tableau1[[#This Row],[CL]],Grille_Tarifs_Modulable!$C$2:$C$204&amp;Grille_Tarifs_Modulable!$F$2:$F$204,0)),0)</f>
        <v>122</v>
      </c>
      <c r="L17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5" s="60">
        <f>IF(Tableau1[[#This Row],[Prix_Unit_HT]]=0,0,Tableau1[[#This Row],[Prix_Unit_HT]]+(Tableau1[[#This Row],[Prix_Unit_HT]]*VLOOKUP(Tableau1[[#This Row],[EAN]],Grille_Tarifs_Modulable!$B$10:$Q$204,16,FALSE)))</f>
        <v>358.8</v>
      </c>
      <c r="N1755" s="1">
        <v>1</v>
      </c>
      <c r="O1755" s="60">
        <f>Tableau1[[#This Row],[Prix_Unit_HT]]*Tableau1[[#This Row],[Qte_commande]]</f>
        <v>299</v>
      </c>
      <c r="P1755" s="60">
        <f>Tableau1[[#This Row],[Prix_Unit_TTC]]*Tableau1[[#This Row],[Qte_commande]]</f>
        <v>358.8</v>
      </c>
      <c r="Q1755" s="1">
        <v>1</v>
      </c>
      <c r="R17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6" spans="1:18" ht="14.65" customHeight="1" x14ac:dyDescent="0.2">
      <c r="A1756" s="2">
        <v>43755</v>
      </c>
      <c r="B1756" s="1" t="s">
        <v>364</v>
      </c>
      <c r="C1756" s="1" t="s">
        <v>363</v>
      </c>
      <c r="F1756" s="1" t="s">
        <v>1162</v>
      </c>
      <c r="G1756" s="1" t="s">
        <v>14</v>
      </c>
      <c r="H1756" s="1" t="s">
        <v>1297</v>
      </c>
      <c r="I1756" s="1" t="s">
        <v>1274</v>
      </c>
      <c r="J1756" s="109">
        <v>1</v>
      </c>
      <c r="K1756" s="85">
        <f t="array" ref="K1756">IFERROR(INDEX(Grille_Tarifs_Modulable!$B$2:$B$204,MATCH(Tableau1[[#This Row],[Designation]]&amp;Tableau1[[#This Row],[CL]],Grille_Tarifs_Modulable!$C$2:$C$204&amp;Grille_Tarifs_Modulable!$F$2:$F$204,0)),0)</f>
        <v>122</v>
      </c>
      <c r="L17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6" s="60">
        <f>IF(Tableau1[[#This Row],[Prix_Unit_HT]]=0,0,Tableau1[[#This Row],[Prix_Unit_HT]]+(Tableau1[[#This Row],[Prix_Unit_HT]]*VLOOKUP(Tableau1[[#This Row],[EAN]],Grille_Tarifs_Modulable!$B$10:$Q$204,16,FALSE)))</f>
        <v>358.8</v>
      </c>
      <c r="N1756" s="1">
        <v>1</v>
      </c>
      <c r="O1756" s="60">
        <f>Tableau1[[#This Row],[Prix_Unit_HT]]*Tableau1[[#This Row],[Qte_commande]]</f>
        <v>299</v>
      </c>
      <c r="P1756" s="60">
        <f>Tableau1[[#This Row],[Prix_Unit_TTC]]*Tableau1[[#This Row],[Qte_commande]]</f>
        <v>358.8</v>
      </c>
      <c r="Q1756" s="1">
        <v>1</v>
      </c>
      <c r="R17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7" spans="1:18" ht="14.65" customHeight="1" x14ac:dyDescent="0.2">
      <c r="A1757" s="2">
        <v>43755</v>
      </c>
      <c r="B1757" s="1" t="s">
        <v>371</v>
      </c>
      <c r="C1757" s="1" t="s">
        <v>370</v>
      </c>
      <c r="F1757" s="1" t="s">
        <v>1162</v>
      </c>
      <c r="G1757" s="1" t="s">
        <v>372</v>
      </c>
      <c r="H1757" s="1" t="s">
        <v>1297</v>
      </c>
      <c r="I1757" s="1" t="s">
        <v>1274</v>
      </c>
      <c r="J1757" s="109">
        <v>1</v>
      </c>
      <c r="K1757" s="85">
        <f t="array" ref="K1757">IFERROR(INDEX(Grille_Tarifs_Modulable!$B$2:$B$204,MATCH(Tableau1[[#This Row],[Designation]]&amp;Tableau1[[#This Row],[CL]],Grille_Tarifs_Modulable!$C$2:$C$204&amp;Grille_Tarifs_Modulable!$F$2:$F$204,0)),0)</f>
        <v>122</v>
      </c>
      <c r="L17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7" s="60">
        <f>IF(Tableau1[[#This Row],[Prix_Unit_HT]]=0,0,Tableau1[[#This Row],[Prix_Unit_HT]]+(Tableau1[[#This Row],[Prix_Unit_HT]]*VLOOKUP(Tableau1[[#This Row],[EAN]],Grille_Tarifs_Modulable!$B$10:$Q$204,16,FALSE)))</f>
        <v>358.8</v>
      </c>
      <c r="N1757" s="1">
        <v>1</v>
      </c>
      <c r="O1757" s="60">
        <f>Tableau1[[#This Row],[Prix_Unit_HT]]*Tableau1[[#This Row],[Qte_commande]]</f>
        <v>299</v>
      </c>
      <c r="P1757" s="60">
        <f>Tableau1[[#This Row],[Prix_Unit_TTC]]*Tableau1[[#This Row],[Qte_commande]]</f>
        <v>358.8</v>
      </c>
      <c r="Q1757" s="1">
        <v>1</v>
      </c>
      <c r="R17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8" spans="1:18" ht="14.65" customHeight="1" x14ac:dyDescent="0.2">
      <c r="A1758" s="2">
        <v>43755</v>
      </c>
      <c r="B1758" s="1" t="s">
        <v>369</v>
      </c>
      <c r="C1758" s="1" t="s">
        <v>368</v>
      </c>
      <c r="F1758" s="1" t="s">
        <v>1162</v>
      </c>
      <c r="G1758" s="1" t="s">
        <v>11</v>
      </c>
      <c r="H1758" s="1" t="s">
        <v>1297</v>
      </c>
      <c r="I1758" s="1" t="s">
        <v>1274</v>
      </c>
      <c r="J1758" s="109">
        <v>1</v>
      </c>
      <c r="K1758" s="85">
        <f t="array" ref="K1758">IFERROR(INDEX(Grille_Tarifs_Modulable!$B$2:$B$204,MATCH(Tableau1[[#This Row],[Designation]]&amp;Tableau1[[#This Row],[CL]],Grille_Tarifs_Modulable!$C$2:$C$204&amp;Grille_Tarifs_Modulable!$F$2:$F$204,0)),0)</f>
        <v>122</v>
      </c>
      <c r="L17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8" s="60">
        <f>IF(Tableau1[[#This Row],[Prix_Unit_HT]]=0,0,Tableau1[[#This Row],[Prix_Unit_HT]]+(Tableau1[[#This Row],[Prix_Unit_HT]]*VLOOKUP(Tableau1[[#This Row],[EAN]],Grille_Tarifs_Modulable!$B$10:$Q$204,16,FALSE)))</f>
        <v>358.8</v>
      </c>
      <c r="N1758" s="1">
        <v>1</v>
      </c>
      <c r="O1758" s="60">
        <f>Tableau1[[#This Row],[Prix_Unit_HT]]*Tableau1[[#This Row],[Qte_commande]]</f>
        <v>299</v>
      </c>
      <c r="P1758" s="60">
        <f>Tableau1[[#This Row],[Prix_Unit_TTC]]*Tableau1[[#This Row],[Qte_commande]]</f>
        <v>358.8</v>
      </c>
      <c r="Q1758" s="1">
        <v>1</v>
      </c>
      <c r="R17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59" spans="1:18" ht="14.65" customHeight="1" x14ac:dyDescent="0.2">
      <c r="A1759" s="2">
        <v>43755</v>
      </c>
      <c r="B1759" s="1" t="s">
        <v>366</v>
      </c>
      <c r="C1759" s="1" t="s">
        <v>365</v>
      </c>
      <c r="F1759" s="1" t="s">
        <v>1162</v>
      </c>
      <c r="G1759" s="1" t="s">
        <v>367</v>
      </c>
      <c r="H1759" s="1" t="s">
        <v>1297</v>
      </c>
      <c r="I1759" s="1" t="s">
        <v>1274</v>
      </c>
      <c r="J1759" s="109">
        <v>1</v>
      </c>
      <c r="K1759" s="85">
        <f t="array" ref="K1759">IFERROR(INDEX(Grille_Tarifs_Modulable!$B$2:$B$204,MATCH(Tableau1[[#This Row],[Designation]]&amp;Tableau1[[#This Row],[CL]],Grille_Tarifs_Modulable!$C$2:$C$204&amp;Grille_Tarifs_Modulable!$F$2:$F$204,0)),0)</f>
        <v>122</v>
      </c>
      <c r="L17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9" s="60">
        <f>IF(Tableau1[[#This Row],[Prix_Unit_HT]]=0,0,Tableau1[[#This Row],[Prix_Unit_HT]]+(Tableau1[[#This Row],[Prix_Unit_HT]]*VLOOKUP(Tableau1[[#This Row],[EAN]],Grille_Tarifs_Modulable!$B$10:$Q$204,16,FALSE)))</f>
        <v>358.8</v>
      </c>
      <c r="N1759" s="1">
        <v>1</v>
      </c>
      <c r="O1759" s="60">
        <f>Tableau1[[#This Row],[Prix_Unit_HT]]*Tableau1[[#This Row],[Qte_commande]]</f>
        <v>299</v>
      </c>
      <c r="P1759" s="60">
        <f>Tableau1[[#This Row],[Prix_Unit_TTC]]*Tableau1[[#This Row],[Qte_commande]]</f>
        <v>358.8</v>
      </c>
      <c r="Q1759" s="1">
        <v>1</v>
      </c>
      <c r="R17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60" spans="1:18" ht="14.65" customHeight="1" x14ac:dyDescent="0.2">
      <c r="A1760" s="2">
        <v>43756</v>
      </c>
      <c r="B1760" s="1" t="s">
        <v>117</v>
      </c>
      <c r="C1760" s="1" t="s">
        <v>111</v>
      </c>
      <c r="F1760" s="1" t="s">
        <v>1162</v>
      </c>
      <c r="G1760" s="1" t="s">
        <v>113</v>
      </c>
      <c r="H1760" s="7" t="s">
        <v>1287</v>
      </c>
      <c r="I1760" s="7" t="s">
        <v>1272</v>
      </c>
      <c r="J1760" s="59">
        <v>70</v>
      </c>
      <c r="K1760" s="85">
        <f t="array" ref="K1760">IFERROR(INDEX(Grille_Tarifs_Modulable!$B$2:$B$204,MATCH(Tableau1[[#This Row],[Designation]]&amp;Tableau1[[#This Row],[CL]],Grille_Tarifs_Modulable!$C$2:$C$204&amp;Grille_Tarifs_Modulable!$F$2:$F$204,0)),0)</f>
        <v>3257150107012</v>
      </c>
      <c r="L17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60" s="60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60" s="1">
        <v>12</v>
      </c>
      <c r="O1760" s="60">
        <f>Tableau1[[#This Row],[Prix_Unit_HT]]*Tableau1[[#This Row],[Qte_commande]]</f>
        <v>388.903728</v>
      </c>
      <c r="P1760" s="60">
        <f>Tableau1[[#This Row],[Prix_Unit_TTC]]*Tableau1[[#This Row],[Qte_commande]]</f>
        <v>466.68447360000005</v>
      </c>
      <c r="Q1760" s="1">
        <v>12</v>
      </c>
      <c r="R17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61" spans="1:18" ht="14.65" customHeight="1" x14ac:dyDescent="0.2">
      <c r="A1761" s="2">
        <v>43756</v>
      </c>
      <c r="B1761" s="1" t="s">
        <v>119</v>
      </c>
      <c r="C1761" s="1" t="s">
        <v>118</v>
      </c>
      <c r="F1761" s="1" t="s">
        <v>1162</v>
      </c>
      <c r="G1761" s="1" t="s">
        <v>120</v>
      </c>
      <c r="H1761" s="1" t="s">
        <v>1174</v>
      </c>
      <c r="I1761" s="1" t="s">
        <v>1272</v>
      </c>
      <c r="J1761" s="59">
        <v>175</v>
      </c>
      <c r="K1761" s="85">
        <f t="array" ref="K1761">IFERROR(INDEX(Grille_Tarifs_Modulable!$B$2:$B$204,MATCH(Tableau1[[#This Row],[Designation]]&amp;Tableau1[[#This Row],[CL]],Grille_Tarifs_Modulable!$C$2:$C$204&amp;Grille_Tarifs_Modulable!$F$2:$F$204,0)),0)</f>
        <v>4067700013835</v>
      </c>
      <c r="L17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61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61" s="1">
        <v>6</v>
      </c>
      <c r="O1761" s="60">
        <f>Tableau1[[#This Row],[Prix_Unit_HT]]*Tableau1[[#This Row],[Qte_commande]]</f>
        <v>193.59845249999998</v>
      </c>
      <c r="P1761" s="60">
        <f>Tableau1[[#This Row],[Prix_Unit_TTC]]*Tableau1[[#This Row],[Qte_commande]]</f>
        <v>232.31814299999999</v>
      </c>
      <c r="Q1761" s="1">
        <v>15</v>
      </c>
      <c r="R17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762" spans="1:18" ht="14.65" customHeight="1" x14ac:dyDescent="0.2">
      <c r="A1762" s="2">
        <v>43756</v>
      </c>
      <c r="B1762" s="1" t="s">
        <v>210</v>
      </c>
      <c r="C1762" s="1" t="s">
        <v>209</v>
      </c>
      <c r="F1762" s="1" t="s">
        <v>1162</v>
      </c>
      <c r="G1762" s="1" t="s">
        <v>20</v>
      </c>
      <c r="H1762" s="1" t="s">
        <v>1295</v>
      </c>
      <c r="I1762" s="1" t="s">
        <v>1273</v>
      </c>
      <c r="J1762" s="59">
        <v>20</v>
      </c>
      <c r="K1762" s="85">
        <f t="array" ref="K1762">IFERROR(INDEX(Grille_Tarifs_Modulable!$B$2:$B$204,MATCH(Tableau1[[#This Row],[Designation]]&amp;Tableau1[[#This Row],[CL]],Grille_Tarifs_Modulable!$C$2:$C$204&amp;Grille_Tarifs_Modulable!$F$2:$F$204,0)),0)</f>
        <v>4260310554785</v>
      </c>
      <c r="L17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62" s="1">
        <v>72</v>
      </c>
      <c r="O1762" s="60">
        <f>Tableau1[[#This Row],[Prix_Unit_HT]]*Tableau1[[#This Row],[Qte_commande]]</f>
        <v>64.08</v>
      </c>
      <c r="P1762" s="60">
        <f>Tableau1[[#This Row],[Prix_Unit_TTC]]*Tableau1[[#This Row],[Qte_commande]]</f>
        <v>67.604399999999998</v>
      </c>
      <c r="Q1762" s="1">
        <v>20.57</v>
      </c>
      <c r="R17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763" spans="1:18" ht="14.65" customHeight="1" x14ac:dyDescent="0.2">
      <c r="A1763" s="2">
        <v>43756</v>
      </c>
      <c r="B1763" s="1" t="s">
        <v>117</v>
      </c>
      <c r="C1763" s="1" t="s">
        <v>111</v>
      </c>
      <c r="F1763" s="1" t="s">
        <v>1162</v>
      </c>
      <c r="G1763" s="1" t="s">
        <v>113</v>
      </c>
      <c r="H1763" s="1" t="s">
        <v>1186</v>
      </c>
      <c r="I1763" s="1" t="s">
        <v>1272</v>
      </c>
      <c r="J1763" s="59">
        <v>70</v>
      </c>
      <c r="K1763" s="85">
        <f t="array" ref="K1763">IFERROR(INDEX(Grille_Tarifs_Modulable!$B$2:$B$204,MATCH(Tableau1[[#This Row],[Designation]]&amp;Tableau1[[#This Row],[CL]],Grille_Tarifs_Modulable!$C$2:$C$204&amp;Grille_Tarifs_Modulable!$F$2:$F$204,0)),0)</f>
        <v>3257150101904</v>
      </c>
      <c r="L17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3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3" s="1">
        <v>12</v>
      </c>
      <c r="O1763" s="60">
        <f>Tableau1[[#This Row],[Prix_Unit_HT]]*Tableau1[[#This Row],[Qte_commande]]</f>
        <v>222.07779600000003</v>
      </c>
      <c r="P1763" s="60">
        <f>Tableau1[[#This Row],[Prix_Unit_TTC]]*Tableau1[[#This Row],[Qte_commande]]</f>
        <v>266.4933552</v>
      </c>
      <c r="Q1763" s="1">
        <v>12</v>
      </c>
      <c r="R17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64" spans="1:18" ht="14.65" customHeight="1" x14ac:dyDescent="0.2">
      <c r="A1764" s="2">
        <v>43756</v>
      </c>
      <c r="B1764" s="1" t="s">
        <v>115</v>
      </c>
      <c r="C1764" s="1" t="s">
        <v>114</v>
      </c>
      <c r="F1764" s="1" t="s">
        <v>1162</v>
      </c>
      <c r="G1764" s="1" t="s">
        <v>116</v>
      </c>
      <c r="H1764" s="1" t="s">
        <v>1186</v>
      </c>
      <c r="I1764" s="1" t="s">
        <v>1272</v>
      </c>
      <c r="J1764" s="59">
        <v>70</v>
      </c>
      <c r="K1764" s="85">
        <f t="array" ref="K1764">IFERROR(INDEX(Grille_Tarifs_Modulable!$B$2:$B$204,MATCH(Tableau1[[#This Row],[Designation]]&amp;Tableau1[[#This Row],[CL]],Grille_Tarifs_Modulable!$C$2:$C$204&amp;Grille_Tarifs_Modulable!$F$2:$F$204,0)),0)</f>
        <v>3257150101904</v>
      </c>
      <c r="L17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4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4" s="1">
        <v>6</v>
      </c>
      <c r="O1764" s="60">
        <f>Tableau1[[#This Row],[Prix_Unit_HT]]*Tableau1[[#This Row],[Qte_commande]]</f>
        <v>111.03889800000002</v>
      </c>
      <c r="P1764" s="60">
        <f>Tableau1[[#This Row],[Prix_Unit_TTC]]*Tableau1[[#This Row],[Qte_commande]]</f>
        <v>133.2466776</v>
      </c>
      <c r="Q1764" s="1">
        <v>6</v>
      </c>
      <c r="R17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65" spans="1:18" ht="14.65" customHeight="1" x14ac:dyDescent="0.2">
      <c r="A1765" s="2">
        <v>43756</v>
      </c>
      <c r="B1765" s="1" t="s">
        <v>119</v>
      </c>
      <c r="C1765" s="1" t="s">
        <v>118</v>
      </c>
      <c r="F1765" s="1" t="s">
        <v>1162</v>
      </c>
      <c r="G1765" s="1" t="s">
        <v>120</v>
      </c>
      <c r="H1765" s="1" t="s">
        <v>1186</v>
      </c>
      <c r="I1765" s="1" t="s">
        <v>1272</v>
      </c>
      <c r="J1765" s="59">
        <v>70</v>
      </c>
      <c r="K1765" s="85">
        <f t="array" ref="K1765">IFERROR(INDEX(Grille_Tarifs_Modulable!$B$2:$B$204,MATCH(Tableau1[[#This Row],[Designation]]&amp;Tableau1[[#This Row],[CL]],Grille_Tarifs_Modulable!$C$2:$C$204&amp;Grille_Tarifs_Modulable!$F$2:$F$204,0)),0)</f>
        <v>3257150101904</v>
      </c>
      <c r="L17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5" s="1">
        <v>6</v>
      </c>
      <c r="O1765" s="60">
        <f>Tableau1[[#This Row],[Prix_Unit_HT]]*Tableau1[[#This Row],[Qte_commande]]</f>
        <v>111.03889800000002</v>
      </c>
      <c r="P1765" s="60">
        <f>Tableau1[[#This Row],[Prix_Unit_TTC]]*Tableau1[[#This Row],[Qte_commande]]</f>
        <v>133.2466776</v>
      </c>
      <c r="Q1765" s="1">
        <v>6</v>
      </c>
      <c r="R17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66" spans="1:18" ht="14.65" customHeight="1" x14ac:dyDescent="0.2">
      <c r="A1766" s="2">
        <v>43756</v>
      </c>
      <c r="B1766" s="1" t="s">
        <v>117</v>
      </c>
      <c r="C1766" s="1" t="s">
        <v>111</v>
      </c>
      <c r="F1766" s="1" t="s">
        <v>1162</v>
      </c>
      <c r="G1766" s="1" t="s">
        <v>113</v>
      </c>
      <c r="H1766" s="1" t="s">
        <v>1187</v>
      </c>
      <c r="I1766" s="1" t="s">
        <v>1272</v>
      </c>
      <c r="J1766" s="59">
        <v>70</v>
      </c>
      <c r="K1766" s="85">
        <f t="array" ref="K1766">IFERROR(INDEX(Grille_Tarifs_Modulable!$B$2:$B$204,MATCH(Tableau1[[#This Row],[Designation]]&amp;Tableau1[[#This Row],[CL]],Grille_Tarifs_Modulable!$C$2:$C$204&amp;Grille_Tarifs_Modulable!$F$2:$F$204,0)),0)</f>
        <v>3257150102017</v>
      </c>
      <c r="L17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6" s="1">
        <v>12</v>
      </c>
      <c r="O1766" s="60">
        <f>Tableau1[[#This Row],[Prix_Unit_HT]]*Tableau1[[#This Row],[Qte_commande]]</f>
        <v>202.25186400000001</v>
      </c>
      <c r="P1766" s="60">
        <f>Tableau1[[#This Row],[Prix_Unit_TTC]]*Tableau1[[#This Row],[Qte_commande]]</f>
        <v>242.70223679999998</v>
      </c>
      <c r="Q1766" s="1">
        <v>12</v>
      </c>
      <c r="R17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67" spans="1:18" ht="14.65" customHeight="1" x14ac:dyDescent="0.2">
      <c r="A1767" s="2">
        <v>43756</v>
      </c>
      <c r="B1767" s="1" t="s">
        <v>115</v>
      </c>
      <c r="C1767" s="1" t="s">
        <v>114</v>
      </c>
      <c r="F1767" s="1" t="s">
        <v>1162</v>
      </c>
      <c r="G1767" s="1" t="s">
        <v>116</v>
      </c>
      <c r="H1767" s="1" t="s">
        <v>1187</v>
      </c>
      <c r="I1767" s="1" t="s">
        <v>1272</v>
      </c>
      <c r="J1767" s="59">
        <v>70</v>
      </c>
      <c r="K1767" s="85">
        <f t="array" ref="K1767">IFERROR(INDEX(Grille_Tarifs_Modulable!$B$2:$B$204,MATCH(Tableau1[[#This Row],[Designation]]&amp;Tableau1[[#This Row],[CL]],Grille_Tarifs_Modulable!$C$2:$C$204&amp;Grille_Tarifs_Modulable!$F$2:$F$204,0)),0)</f>
        <v>3257150102017</v>
      </c>
      <c r="L17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7" s="1">
        <v>6</v>
      </c>
      <c r="O1767" s="60">
        <f>Tableau1[[#This Row],[Prix_Unit_HT]]*Tableau1[[#This Row],[Qte_commande]]</f>
        <v>101.12593200000001</v>
      </c>
      <c r="P1767" s="60">
        <f>Tableau1[[#This Row],[Prix_Unit_TTC]]*Tableau1[[#This Row],[Qte_commande]]</f>
        <v>121.35111839999999</v>
      </c>
      <c r="Q1767" s="1">
        <v>6</v>
      </c>
      <c r="R17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68" spans="1:18" ht="14.65" customHeight="1" x14ac:dyDescent="0.2">
      <c r="A1768" s="2">
        <v>43759</v>
      </c>
      <c r="B1768" s="1" t="s">
        <v>36</v>
      </c>
      <c r="C1768" s="1" t="s">
        <v>35</v>
      </c>
      <c r="F1768" s="1" t="s">
        <v>1162</v>
      </c>
      <c r="G1768" s="1" t="s">
        <v>37</v>
      </c>
      <c r="H1768" s="1" t="s">
        <v>1285</v>
      </c>
      <c r="I1768" s="1" t="s">
        <v>1272</v>
      </c>
      <c r="J1768" s="59">
        <v>70</v>
      </c>
      <c r="K1768" s="85">
        <f t="array" ref="K1768">IFERROR(INDEX(Grille_Tarifs_Modulable!$B$2:$B$204,MATCH(Tableau1[[#This Row],[Designation]]&amp;Tableau1[[#This Row],[CL]],Grille_Tarifs_Modulable!$C$2:$C$204&amp;Grille_Tarifs_Modulable!$F$2:$F$204,0)),0)</f>
        <v>3257150673005</v>
      </c>
      <c r="L17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8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8" s="1">
        <v>2</v>
      </c>
      <c r="O1768" s="60">
        <f>Tableau1[[#This Row],[Prix_Unit_HT]]*Tableau1[[#This Row],[Qte_commande]]</f>
        <v>53.697288</v>
      </c>
      <c r="P1768" s="60">
        <f>Tableau1[[#This Row],[Prix_Unit_TTC]]*Tableau1[[#This Row],[Qte_commande]]</f>
        <v>64.436745599999995</v>
      </c>
      <c r="Q1768" s="1">
        <v>2</v>
      </c>
      <c r="R17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69" spans="1:18" ht="14.65" customHeight="1" x14ac:dyDescent="0.2">
      <c r="A1769" s="2">
        <v>43759</v>
      </c>
      <c r="B1769" s="1" t="s">
        <v>41</v>
      </c>
      <c r="C1769" s="1" t="s">
        <v>35</v>
      </c>
      <c r="F1769" s="1" t="s">
        <v>1162</v>
      </c>
      <c r="G1769" s="1" t="s">
        <v>37</v>
      </c>
      <c r="H1769" s="1" t="s">
        <v>1285</v>
      </c>
      <c r="I1769" s="1" t="s">
        <v>1272</v>
      </c>
      <c r="J1769" s="59">
        <v>70</v>
      </c>
      <c r="K1769" s="85">
        <f t="array" ref="K1769">IFERROR(INDEX(Grille_Tarifs_Modulable!$B$2:$B$204,MATCH(Tableau1[[#This Row],[Designation]]&amp;Tableau1[[#This Row],[CL]],Grille_Tarifs_Modulable!$C$2:$C$204&amp;Grille_Tarifs_Modulable!$F$2:$F$204,0)),0)</f>
        <v>3257150673005</v>
      </c>
      <c r="L17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9" s="60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9" s="1">
        <v>-2</v>
      </c>
      <c r="O1769" s="60">
        <f>Tableau1[[#This Row],[Prix_Unit_HT]]*Tableau1[[#This Row],[Qte_commande]]</f>
        <v>-53.697288</v>
      </c>
      <c r="P1769" s="60">
        <f>Tableau1[[#This Row],[Prix_Unit_TTC]]*Tableau1[[#This Row],[Qte_commande]]</f>
        <v>-64.436745599999995</v>
      </c>
      <c r="Q1769" s="1">
        <v>-2</v>
      </c>
      <c r="R17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0" spans="1:18" ht="14.65" customHeight="1" x14ac:dyDescent="0.2">
      <c r="A1770" s="2">
        <v>43759</v>
      </c>
      <c r="B1770" s="1" t="s">
        <v>36</v>
      </c>
      <c r="C1770" s="1" t="s">
        <v>35</v>
      </c>
      <c r="F1770" s="1" t="s">
        <v>1162</v>
      </c>
      <c r="G1770" s="1" t="s">
        <v>37</v>
      </c>
      <c r="H1770" s="1" t="s">
        <v>1284</v>
      </c>
      <c r="I1770" s="1" t="s">
        <v>1272</v>
      </c>
      <c r="J1770" s="59">
        <v>70</v>
      </c>
      <c r="K1770" s="85">
        <f t="array" ref="K1770">IFERROR(INDEX(Grille_Tarifs_Modulable!$B$2:$B$204,MATCH(Tableau1[[#This Row],[Designation]]&amp;Tableau1[[#This Row],[CL]],Grille_Tarifs_Modulable!$C$2:$C$204&amp;Grille_Tarifs_Modulable!$F$2:$F$204,0)),0)</f>
        <v>3257150673029</v>
      </c>
      <c r="L17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0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770" s="1">
        <v>2</v>
      </c>
      <c r="O1770" s="60">
        <f>Tableau1[[#This Row],[Prix_Unit_HT]]*Tableau1[[#This Row],[Qte_commande]]</f>
        <v>46.539016799999999</v>
      </c>
      <c r="P1770" s="60">
        <f>Tableau1[[#This Row],[Prix_Unit_TTC]]*Tableau1[[#This Row],[Qte_commande]]</f>
        <v>55.84682016</v>
      </c>
      <c r="Q1770" s="1">
        <v>2</v>
      </c>
      <c r="R17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71" spans="1:18" ht="14.65" customHeight="1" x14ac:dyDescent="0.2">
      <c r="A1771" s="2">
        <v>43759</v>
      </c>
      <c r="B1771" s="1" t="s">
        <v>41</v>
      </c>
      <c r="C1771" s="1" t="s">
        <v>35</v>
      </c>
      <c r="F1771" s="1" t="s">
        <v>1162</v>
      </c>
      <c r="G1771" s="1" t="s">
        <v>37</v>
      </c>
      <c r="H1771" s="1" t="s">
        <v>1284</v>
      </c>
      <c r="I1771" s="1" t="s">
        <v>1272</v>
      </c>
      <c r="J1771" s="59">
        <v>70</v>
      </c>
      <c r="K1771" s="85">
        <f t="array" ref="K1771">IFERROR(INDEX(Grille_Tarifs_Modulable!$B$2:$B$204,MATCH(Tableau1[[#This Row],[Designation]]&amp;Tableau1[[#This Row],[CL]],Grille_Tarifs_Modulable!$C$2:$C$204&amp;Grille_Tarifs_Modulable!$F$2:$F$204,0)),0)</f>
        <v>3257150673029</v>
      </c>
      <c r="L17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1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771" s="1">
        <v>-2</v>
      </c>
      <c r="O1771" s="60">
        <f>Tableau1[[#This Row],[Prix_Unit_HT]]*Tableau1[[#This Row],[Qte_commande]]</f>
        <v>-46.539016799999999</v>
      </c>
      <c r="P1771" s="60">
        <f>Tableau1[[#This Row],[Prix_Unit_TTC]]*Tableau1[[#This Row],[Qte_commande]]</f>
        <v>-55.84682016</v>
      </c>
      <c r="Q1771" s="1">
        <v>-2</v>
      </c>
      <c r="R17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2" spans="1:18" ht="14.65" customHeight="1" x14ac:dyDescent="0.2">
      <c r="A1772" s="2">
        <v>43759</v>
      </c>
      <c r="B1772" s="1" t="s">
        <v>36</v>
      </c>
      <c r="C1772" s="1" t="s">
        <v>35</v>
      </c>
      <c r="F1772" s="1" t="s">
        <v>1162</v>
      </c>
      <c r="G1772" s="1" t="s">
        <v>37</v>
      </c>
      <c r="H1772" s="7" t="s">
        <v>1188</v>
      </c>
      <c r="I1772" s="1" t="s">
        <v>1272</v>
      </c>
      <c r="J1772" s="59">
        <v>70</v>
      </c>
      <c r="K1772" s="85">
        <f t="array" ref="K1772">IFERROR(INDEX(Grille_Tarifs_Modulable!$B$2:$B$204,MATCH(Tableau1[[#This Row],[Designation]]&amp;Tableau1[[#This Row],[CL]],Grille_Tarifs_Modulable!$C$2:$C$204&amp;Grille_Tarifs_Modulable!$F$2:$F$204,0)),0)</f>
        <v>3257150100228</v>
      </c>
      <c r="L17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2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2" s="1">
        <v>6</v>
      </c>
      <c r="O1772" s="60">
        <f>Tableau1[[#This Row],[Prix_Unit_HT]]*Tableau1[[#This Row],[Qte_commande]]</f>
        <v>128.93186400000002</v>
      </c>
      <c r="P1772" s="60">
        <f>Tableau1[[#This Row],[Prix_Unit_TTC]]*Tableau1[[#This Row],[Qte_commande]]</f>
        <v>154.7182368</v>
      </c>
      <c r="Q1772" s="1">
        <v>6</v>
      </c>
      <c r="R177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73" spans="1:18" ht="14.65" customHeight="1" x14ac:dyDescent="0.2">
      <c r="A1773" s="2">
        <v>43759</v>
      </c>
      <c r="B1773" s="1" t="s">
        <v>41</v>
      </c>
      <c r="C1773" s="1" t="s">
        <v>35</v>
      </c>
      <c r="F1773" s="1" t="s">
        <v>1162</v>
      </c>
      <c r="G1773" s="1" t="s">
        <v>37</v>
      </c>
      <c r="H1773" s="7" t="s">
        <v>1188</v>
      </c>
      <c r="I1773" s="1" t="s">
        <v>1272</v>
      </c>
      <c r="J1773" s="59">
        <v>70</v>
      </c>
      <c r="K1773" s="85">
        <f t="array" ref="K1773">IFERROR(INDEX(Grille_Tarifs_Modulable!$B$2:$B$204,MATCH(Tableau1[[#This Row],[Designation]]&amp;Tableau1[[#This Row],[CL]],Grille_Tarifs_Modulable!$C$2:$C$204&amp;Grille_Tarifs_Modulable!$F$2:$F$204,0)),0)</f>
        <v>3257150100228</v>
      </c>
      <c r="L17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3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3" s="1">
        <v>-6</v>
      </c>
      <c r="O1773" s="60">
        <f>Tableau1[[#This Row],[Prix_Unit_HT]]*Tableau1[[#This Row],[Qte_commande]]</f>
        <v>-128.93186400000002</v>
      </c>
      <c r="P1773" s="60">
        <f>Tableau1[[#This Row],[Prix_Unit_TTC]]*Tableau1[[#This Row],[Qte_commande]]</f>
        <v>-154.7182368</v>
      </c>
      <c r="Q1773" s="1">
        <v>-6</v>
      </c>
      <c r="R17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-6.0000000000000009</v>
      </c>
    </row>
    <row r="1774" spans="1:18" ht="14.65" customHeight="1" x14ac:dyDescent="0.2">
      <c r="A1774" s="2">
        <v>43759</v>
      </c>
      <c r="B1774" s="1" t="s">
        <v>36</v>
      </c>
      <c r="C1774" s="1" t="s">
        <v>35</v>
      </c>
      <c r="F1774" s="1" t="s">
        <v>1162</v>
      </c>
      <c r="G1774" s="1" t="s">
        <v>37</v>
      </c>
      <c r="H1774" s="7" t="s">
        <v>1197</v>
      </c>
      <c r="I1774" s="1" t="s">
        <v>1272</v>
      </c>
      <c r="J1774" s="59">
        <v>70</v>
      </c>
      <c r="K1774" s="85">
        <f t="array" ref="K1774">IFERROR(INDEX(Grille_Tarifs_Modulable!$B$2:$B$204,MATCH(Tableau1[[#This Row],[Designation]]&amp;Tableau1[[#This Row],[CL]],Grille_Tarifs_Modulable!$C$2:$C$204&amp;Grille_Tarifs_Modulable!$F$2:$F$204,0)),0)</f>
        <v>3257150100792</v>
      </c>
      <c r="L17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4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4" s="1">
        <v>2</v>
      </c>
      <c r="O1774" s="60">
        <f>Tableau1[[#This Row],[Prix_Unit_HT]]*Tableau1[[#This Row],[Qte_commande]]</f>
        <v>157.217288</v>
      </c>
      <c r="P1774" s="60">
        <f>Tableau1[[#This Row],[Prix_Unit_TTC]]*Tableau1[[#This Row],[Qte_commande]]</f>
        <v>188.66074559999998</v>
      </c>
      <c r="Q1774" s="1">
        <v>2</v>
      </c>
      <c r="R17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75" spans="1:18" ht="14.65" customHeight="1" x14ac:dyDescent="0.2">
      <c r="A1775" s="2">
        <v>43759</v>
      </c>
      <c r="B1775" s="1" t="s">
        <v>41</v>
      </c>
      <c r="C1775" s="1" t="s">
        <v>35</v>
      </c>
      <c r="F1775" s="1" t="s">
        <v>1162</v>
      </c>
      <c r="G1775" s="1" t="s">
        <v>37</v>
      </c>
      <c r="H1775" s="7" t="s">
        <v>1197</v>
      </c>
      <c r="I1775" s="1" t="s">
        <v>1272</v>
      </c>
      <c r="J1775" s="59">
        <v>70</v>
      </c>
      <c r="K1775" s="85">
        <f t="array" ref="K1775">IFERROR(INDEX(Grille_Tarifs_Modulable!$B$2:$B$204,MATCH(Tableau1[[#This Row],[Designation]]&amp;Tableau1[[#This Row],[CL]],Grille_Tarifs_Modulable!$C$2:$C$204&amp;Grille_Tarifs_Modulable!$F$2:$F$204,0)),0)</f>
        <v>3257150100792</v>
      </c>
      <c r="L17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5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5" s="1">
        <v>-2</v>
      </c>
      <c r="O1775" s="60">
        <f>Tableau1[[#This Row],[Prix_Unit_HT]]*Tableau1[[#This Row],[Qte_commande]]</f>
        <v>-157.217288</v>
      </c>
      <c r="P1775" s="60">
        <f>Tableau1[[#This Row],[Prix_Unit_TTC]]*Tableau1[[#This Row],[Qte_commande]]</f>
        <v>-188.66074559999998</v>
      </c>
      <c r="Q1775" s="1">
        <v>-2</v>
      </c>
      <c r="R17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6" spans="1:18" ht="14.65" customHeight="1" x14ac:dyDescent="0.2">
      <c r="A1776" s="2">
        <v>43759</v>
      </c>
      <c r="B1776" s="1" t="s">
        <v>36</v>
      </c>
      <c r="C1776" s="1" t="s">
        <v>35</v>
      </c>
      <c r="F1776" s="1" t="s">
        <v>1162</v>
      </c>
      <c r="G1776" s="1" t="s">
        <v>37</v>
      </c>
      <c r="H1776" s="1" t="s">
        <v>1286</v>
      </c>
      <c r="I1776" s="1" t="s">
        <v>1272</v>
      </c>
      <c r="J1776" s="59">
        <v>70</v>
      </c>
      <c r="K1776" s="85">
        <f t="array" ref="K1776">IFERROR(INDEX(Grille_Tarifs_Modulable!$B$2:$B$204,MATCH(Tableau1[[#This Row],[Designation]]&amp;Tableau1[[#This Row],[CL]],Grille_Tarifs_Modulable!$C$2:$C$204&amp;Grille_Tarifs_Modulable!$F$2:$F$204,0)),0)</f>
        <v>3257150673043</v>
      </c>
      <c r="L17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6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6" s="1">
        <v>2</v>
      </c>
      <c r="O1776" s="60">
        <f>Tableau1[[#This Row],[Prix_Unit_HT]]*Tableau1[[#This Row],[Qte_commande]]</f>
        <v>46.869448999999996</v>
      </c>
      <c r="P1776" s="60">
        <f>Tableau1[[#This Row],[Prix_Unit_TTC]]*Tableau1[[#This Row],[Qte_commande]]</f>
        <v>56.243338799999997</v>
      </c>
      <c r="Q1776" s="1">
        <v>2</v>
      </c>
      <c r="R17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</v>
      </c>
    </row>
    <row r="1777" spans="1:18" ht="14.65" customHeight="1" x14ac:dyDescent="0.2">
      <c r="A1777" s="2">
        <v>43759</v>
      </c>
      <c r="B1777" s="1" t="s">
        <v>41</v>
      </c>
      <c r="C1777" s="1" t="s">
        <v>35</v>
      </c>
      <c r="F1777" s="1" t="s">
        <v>1162</v>
      </c>
      <c r="G1777" s="1" t="s">
        <v>37</v>
      </c>
      <c r="H1777" s="1" t="s">
        <v>1286</v>
      </c>
      <c r="I1777" s="1" t="s">
        <v>1272</v>
      </c>
      <c r="J1777" s="59">
        <v>70</v>
      </c>
      <c r="K1777" s="85">
        <f t="array" ref="K1777">IFERROR(INDEX(Grille_Tarifs_Modulable!$B$2:$B$204,MATCH(Tableau1[[#This Row],[Designation]]&amp;Tableau1[[#This Row],[CL]],Grille_Tarifs_Modulable!$C$2:$C$204&amp;Grille_Tarifs_Modulable!$F$2:$F$204,0)),0)</f>
        <v>3257150673043</v>
      </c>
      <c r="L17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7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7" s="1">
        <v>-2</v>
      </c>
      <c r="O1777" s="60">
        <f>Tableau1[[#This Row],[Prix_Unit_HT]]*Tableau1[[#This Row],[Qte_commande]]</f>
        <v>-46.869448999999996</v>
      </c>
      <c r="P1777" s="60">
        <f>Tableau1[[#This Row],[Prix_Unit_TTC]]*Tableau1[[#This Row],[Qte_commande]]</f>
        <v>-56.243338799999997</v>
      </c>
      <c r="Q1777" s="1">
        <v>-2</v>
      </c>
      <c r="R17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-2</v>
      </c>
    </row>
    <row r="1778" spans="1:18" ht="14.65" customHeight="1" x14ac:dyDescent="0.2">
      <c r="A1778" s="2">
        <v>43761</v>
      </c>
      <c r="B1778" s="1" t="s">
        <v>194</v>
      </c>
      <c r="C1778" s="1" t="s">
        <v>64</v>
      </c>
      <c r="F1778" s="1" t="s">
        <v>1245</v>
      </c>
      <c r="G1778" s="1" t="s">
        <v>66</v>
      </c>
      <c r="H1778" s="1" t="s">
        <v>1174</v>
      </c>
      <c r="I1778" s="1" t="s">
        <v>1272</v>
      </c>
      <c r="J1778" s="59">
        <v>70</v>
      </c>
      <c r="K1778" s="85">
        <f t="array" ref="K1778">IFERROR(INDEX(Grille_Tarifs_Modulable!$B$2:$B$204,MATCH(Tableau1[[#This Row],[Designation]]&amp;Tableau1[[#This Row],[CL]],Grille_Tarifs_Modulable!$C$2:$C$204&amp;Grille_Tarifs_Modulable!$F$2:$F$204,0)),0)</f>
        <v>4067700013859</v>
      </c>
      <c r="L17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8" s="1">
        <v>480</v>
      </c>
      <c r="O1778" s="60">
        <f>Tableau1[[#This Row],[Prix_Unit_HT]]*Tableau1[[#This Row],[Qte_commande]]</f>
        <v>6015.6304799999989</v>
      </c>
      <c r="P1778" s="60">
        <f>Tableau1[[#This Row],[Prix_Unit_TTC]]*Tableau1[[#This Row],[Qte_commande]]</f>
        <v>7218.7565759999989</v>
      </c>
      <c r="Q1778" s="1">
        <v>480</v>
      </c>
      <c r="R17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779" spans="1:18" ht="14.65" customHeight="1" x14ac:dyDescent="0.2">
      <c r="A1779" s="2">
        <v>43761</v>
      </c>
      <c r="B1779" s="1" t="s">
        <v>247</v>
      </c>
      <c r="C1779" s="1" t="s">
        <v>229</v>
      </c>
      <c r="F1779" s="1" t="s">
        <v>1245</v>
      </c>
      <c r="G1779" s="1" t="s">
        <v>231</v>
      </c>
      <c r="H1779" s="1" t="s">
        <v>1174</v>
      </c>
      <c r="I1779" s="1" t="s">
        <v>1272</v>
      </c>
      <c r="J1779" s="59">
        <v>70</v>
      </c>
      <c r="K1779" s="85">
        <f t="array" ref="K1779">IFERROR(INDEX(Grille_Tarifs_Modulable!$B$2:$B$204,MATCH(Tableau1[[#This Row],[Designation]]&amp;Tableau1[[#This Row],[CL]],Grille_Tarifs_Modulable!$C$2:$C$204&amp;Grille_Tarifs_Modulable!$F$2:$F$204,0)),0)</f>
        <v>4067700013859</v>
      </c>
      <c r="L17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9" s="1">
        <v>240</v>
      </c>
      <c r="O1779" s="60">
        <f>Tableau1[[#This Row],[Prix_Unit_HT]]*Tableau1[[#This Row],[Qte_commande]]</f>
        <v>3007.8152399999994</v>
      </c>
      <c r="P1779" s="60">
        <f>Tableau1[[#This Row],[Prix_Unit_TTC]]*Tableau1[[#This Row],[Qte_commande]]</f>
        <v>3609.3782879999994</v>
      </c>
      <c r="Q1779" s="1">
        <v>240</v>
      </c>
      <c r="R17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80" spans="1:18" ht="14.65" customHeight="1" x14ac:dyDescent="0.2">
      <c r="A1780" s="2">
        <v>43761</v>
      </c>
      <c r="B1780" s="1" t="s">
        <v>247</v>
      </c>
      <c r="C1780" s="1" t="s">
        <v>229</v>
      </c>
      <c r="F1780" s="1" t="s">
        <v>1245</v>
      </c>
      <c r="G1780" s="1" t="s">
        <v>231</v>
      </c>
      <c r="H1780" s="1" t="s">
        <v>1174</v>
      </c>
      <c r="I1780" s="1" t="s">
        <v>1272</v>
      </c>
      <c r="J1780" s="59">
        <v>70</v>
      </c>
      <c r="K1780" s="85">
        <f t="array" ref="K1780">IFERROR(INDEX(Grille_Tarifs_Modulable!$B$2:$B$204,MATCH(Tableau1[[#This Row],[Designation]]&amp;Tableau1[[#This Row],[CL]],Grille_Tarifs_Modulable!$C$2:$C$204&amp;Grille_Tarifs_Modulable!$F$2:$F$204,0)),0)</f>
        <v>4067700013859</v>
      </c>
      <c r="L17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0" s="1">
        <v>60</v>
      </c>
      <c r="O1780" s="60">
        <f>Tableau1[[#This Row],[Prix_Unit_HT]]*Tableau1[[#This Row],[Qte_commande]]</f>
        <v>751.95380999999986</v>
      </c>
      <c r="P1780" s="60">
        <f>Tableau1[[#This Row],[Prix_Unit_TTC]]*Tableau1[[#This Row],[Qte_commande]]</f>
        <v>902.34457199999986</v>
      </c>
      <c r="Q1780" s="1">
        <v>60</v>
      </c>
      <c r="R17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60.000000000000007</v>
      </c>
    </row>
    <row r="1781" spans="1:18" ht="14.65" customHeight="1" x14ac:dyDescent="0.2">
      <c r="A1781" s="2">
        <v>43761</v>
      </c>
      <c r="B1781" s="1" t="s">
        <v>247</v>
      </c>
      <c r="C1781" s="1" t="s">
        <v>229</v>
      </c>
      <c r="F1781" s="1" t="s">
        <v>1245</v>
      </c>
      <c r="G1781" s="1" t="s">
        <v>231</v>
      </c>
      <c r="H1781" s="1" t="s">
        <v>1174</v>
      </c>
      <c r="I1781" s="1" t="s">
        <v>1272</v>
      </c>
      <c r="J1781" s="59">
        <v>70</v>
      </c>
      <c r="K1781" s="85">
        <f t="array" ref="K1781">IFERROR(INDEX(Grille_Tarifs_Modulable!$B$2:$B$204,MATCH(Tableau1[[#This Row],[Designation]]&amp;Tableau1[[#This Row],[CL]],Grille_Tarifs_Modulable!$C$2:$C$204&amp;Grille_Tarifs_Modulable!$F$2:$F$204,0)),0)</f>
        <v>4067700013859</v>
      </c>
      <c r="L17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1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1" s="1">
        <v>48</v>
      </c>
      <c r="O1781" s="60">
        <f>Tableau1[[#This Row],[Prix_Unit_HT]]*Tableau1[[#This Row],[Qte_commande]]</f>
        <v>601.56304799999998</v>
      </c>
      <c r="P1781" s="60">
        <f>Tableau1[[#This Row],[Prix_Unit_TTC]]*Tableau1[[#This Row],[Qte_commande]]</f>
        <v>721.87565759999995</v>
      </c>
      <c r="Q1781" s="1">
        <v>48</v>
      </c>
      <c r="R17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782" spans="1:18" ht="14.65" customHeight="1" x14ac:dyDescent="0.2">
      <c r="A1782" s="2">
        <v>43761</v>
      </c>
      <c r="B1782" s="1" t="s">
        <v>194</v>
      </c>
      <c r="C1782" s="1" t="s">
        <v>64</v>
      </c>
      <c r="F1782" s="1" t="s">
        <v>1245</v>
      </c>
      <c r="G1782" s="1" t="s">
        <v>66</v>
      </c>
      <c r="H1782" s="1" t="s">
        <v>1221</v>
      </c>
      <c r="I1782" s="1" t="s">
        <v>1272</v>
      </c>
      <c r="J1782" s="59">
        <v>50</v>
      </c>
      <c r="K1782" s="85">
        <f t="array" ref="K1782">IFERROR(INDEX(Grille_Tarifs_Modulable!$B$2:$B$204,MATCH(Tableau1[[#This Row],[Designation]]&amp;Tableau1[[#This Row],[CL]],Grille_Tarifs_Modulable!$C$2:$C$204&amp;Grille_Tarifs_Modulable!$F$2:$F$204,0)),0)</f>
        <v>4260270192645</v>
      </c>
      <c r="L17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8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82" s="1">
        <v>6</v>
      </c>
      <c r="O1782" s="60">
        <f>Tableau1[[#This Row],[Prix_Unit_HT]]*Tableau1[[#This Row],[Qte_commande]]</f>
        <v>151.155036</v>
      </c>
      <c r="P1782" s="60">
        <f>Tableau1[[#This Row],[Prix_Unit_TTC]]*Tableau1[[#This Row],[Qte_commande]]</f>
        <v>181.38604320000002</v>
      </c>
      <c r="Q1782" s="1">
        <v>4.29</v>
      </c>
      <c r="R17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783" spans="1:18" ht="14.65" customHeight="1" x14ac:dyDescent="0.2">
      <c r="A1783" s="2">
        <v>43761</v>
      </c>
      <c r="B1783" s="1" t="s">
        <v>194</v>
      </c>
      <c r="C1783" s="1" t="s">
        <v>64</v>
      </c>
      <c r="F1783" s="1" t="s">
        <v>1245</v>
      </c>
      <c r="G1783" s="1" t="s">
        <v>66</v>
      </c>
      <c r="H1783" s="1" t="s">
        <v>1293</v>
      </c>
      <c r="I1783" s="1" t="s">
        <v>1273</v>
      </c>
      <c r="J1783" s="59">
        <v>20</v>
      </c>
      <c r="K1783" s="85">
        <f t="array" ref="K1783">IFERROR(INDEX(Grille_Tarifs_Modulable!$B$2:$B$204,MATCH(Tableau1[[#This Row],[Designation]]&amp;Tableau1[[#This Row],[CL]],Grille_Tarifs_Modulable!$C$2:$C$204&amp;Grille_Tarifs_Modulable!$F$2:$F$204,0)),0)</f>
        <v>4260310553849</v>
      </c>
      <c r="L17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3" s="1">
        <v>120</v>
      </c>
      <c r="O1783" s="60">
        <f>Tableau1[[#This Row],[Prix_Unit_HT]]*Tableau1[[#This Row],[Qte_commande]]</f>
        <v>97.2</v>
      </c>
      <c r="P1783" s="60">
        <f>Tableau1[[#This Row],[Prix_Unit_TTC]]*Tableau1[[#This Row],[Qte_commande]]</f>
        <v>102.54600000000001</v>
      </c>
      <c r="Q1783" s="1">
        <v>34.29</v>
      </c>
      <c r="R17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84" spans="1:18" ht="14.65" customHeight="1" x14ac:dyDescent="0.2">
      <c r="A1784" s="2">
        <v>43761</v>
      </c>
      <c r="B1784" s="1" t="s">
        <v>194</v>
      </c>
      <c r="C1784" s="1" t="s">
        <v>64</v>
      </c>
      <c r="F1784" s="1" t="s">
        <v>1245</v>
      </c>
      <c r="G1784" s="1" t="s">
        <v>66</v>
      </c>
      <c r="H1784" s="1" t="s">
        <v>1288</v>
      </c>
      <c r="I1784" s="1" t="s">
        <v>1273</v>
      </c>
      <c r="J1784" s="59">
        <v>20</v>
      </c>
      <c r="K1784" s="85">
        <f t="array" ref="K1784">IFERROR(INDEX(Grille_Tarifs_Modulable!$B$2:$B$204,MATCH(Tableau1[[#This Row],[Designation]]&amp;Tableau1[[#This Row],[CL]],Grille_Tarifs_Modulable!$C$2:$C$204&amp;Grille_Tarifs_Modulable!$F$2:$F$204,0)),0)</f>
        <v>4260310553818</v>
      </c>
      <c r="L17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4" s="1">
        <v>120</v>
      </c>
      <c r="O1784" s="60">
        <f>Tableau1[[#This Row],[Prix_Unit_HT]]*Tableau1[[#This Row],[Qte_commande]]</f>
        <v>97.2</v>
      </c>
      <c r="P1784" s="60">
        <f>Tableau1[[#This Row],[Prix_Unit_TTC]]*Tableau1[[#This Row],[Qte_commande]]</f>
        <v>102.54600000000001</v>
      </c>
      <c r="Q1784" s="1">
        <v>34.29</v>
      </c>
      <c r="R17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785" spans="1:18" ht="14.65" customHeight="1" x14ac:dyDescent="0.2">
      <c r="A1785" s="2">
        <v>43762</v>
      </c>
      <c r="B1785" s="1" t="s">
        <v>260</v>
      </c>
      <c r="C1785" s="1" t="s">
        <v>162</v>
      </c>
      <c r="F1785" s="1" t="s">
        <v>1245</v>
      </c>
      <c r="G1785" s="1" t="s">
        <v>164</v>
      </c>
      <c r="H1785" s="1" t="s">
        <v>1174</v>
      </c>
      <c r="I1785" s="1" t="s">
        <v>1272</v>
      </c>
      <c r="J1785" s="59">
        <v>175</v>
      </c>
      <c r="K1785" s="85">
        <f t="array" ref="K1785">IFERROR(INDEX(Grille_Tarifs_Modulable!$B$2:$B$204,MATCH(Tableau1[[#This Row],[Designation]]&amp;Tableau1[[#This Row],[CL]],Grille_Tarifs_Modulable!$C$2:$C$204&amp;Grille_Tarifs_Modulable!$F$2:$F$204,0)),0)</f>
        <v>4067700013835</v>
      </c>
      <c r="L17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785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785" s="1">
        <v>96</v>
      </c>
      <c r="O1785" s="60">
        <f>Tableau1[[#This Row],[Prix_Unit_HT]]*Tableau1[[#This Row],[Qte_commande]]</f>
        <v>2775.9752400000002</v>
      </c>
      <c r="P1785" s="60">
        <f>Tableau1[[#This Row],[Prix_Unit_TTC]]*Tableau1[[#This Row],[Qte_commande]]</f>
        <v>3331.1702880000003</v>
      </c>
      <c r="Q1785" s="1">
        <v>240</v>
      </c>
      <c r="R17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86" spans="1:18" ht="14.65" customHeight="1" x14ac:dyDescent="0.2">
      <c r="A1786" s="2">
        <v>43762</v>
      </c>
      <c r="B1786" s="1" t="s">
        <v>378</v>
      </c>
      <c r="C1786" s="1" t="s">
        <v>142</v>
      </c>
      <c r="F1786" s="1" t="s">
        <v>1162</v>
      </c>
      <c r="G1786" s="1" t="s">
        <v>144</v>
      </c>
      <c r="H1786" s="1" t="s">
        <v>1297</v>
      </c>
      <c r="I1786" s="1" t="s">
        <v>1274</v>
      </c>
      <c r="J1786" s="109">
        <v>1</v>
      </c>
      <c r="K1786" s="85">
        <f t="array" ref="K1786">IFERROR(INDEX(Grille_Tarifs_Modulable!$B$2:$B$204,MATCH(Tableau1[[#This Row],[Designation]]&amp;Tableau1[[#This Row],[CL]],Grille_Tarifs_Modulable!$C$2:$C$204&amp;Grille_Tarifs_Modulable!$F$2:$F$204,0)),0)</f>
        <v>122</v>
      </c>
      <c r="L17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86" s="60">
        <f>IF(Tableau1[[#This Row],[Prix_Unit_HT]]=0,0,Tableau1[[#This Row],[Prix_Unit_HT]]+(Tableau1[[#This Row],[Prix_Unit_HT]]*VLOOKUP(Tableau1[[#This Row],[EAN]],Grille_Tarifs_Modulable!$B$10:$Q$204,16,FALSE)))</f>
        <v>358.8</v>
      </c>
      <c r="N1786" s="1">
        <v>1</v>
      </c>
      <c r="O1786" s="60">
        <f>Tableau1[[#This Row],[Prix_Unit_HT]]*Tableau1[[#This Row],[Qte_commande]]</f>
        <v>299</v>
      </c>
      <c r="P1786" s="60">
        <f>Tableau1[[#This Row],[Prix_Unit_TTC]]*Tableau1[[#This Row],[Qte_commande]]</f>
        <v>358.8</v>
      </c>
      <c r="Q1786" s="1">
        <v>1</v>
      </c>
      <c r="R17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787" spans="1:18" ht="14.65" customHeight="1" x14ac:dyDescent="0.2">
      <c r="A1787" s="2">
        <v>43769</v>
      </c>
      <c r="B1787" s="1" t="s">
        <v>248</v>
      </c>
      <c r="C1787" s="1" t="s">
        <v>229</v>
      </c>
      <c r="F1787" s="1" t="s">
        <v>1245</v>
      </c>
      <c r="G1787" s="1" t="s">
        <v>231</v>
      </c>
      <c r="H1787" s="1" t="s">
        <v>1174</v>
      </c>
      <c r="I1787" s="1" t="s">
        <v>1272</v>
      </c>
      <c r="J1787" s="59">
        <v>70</v>
      </c>
      <c r="K1787" s="85">
        <f t="array" ref="K1787">IFERROR(INDEX(Grille_Tarifs_Modulable!$B$2:$B$204,MATCH(Tableau1[[#This Row],[Designation]]&amp;Tableau1[[#This Row],[CL]],Grille_Tarifs_Modulable!$C$2:$C$204&amp;Grille_Tarifs_Modulable!$F$2:$F$204,0)),0)</f>
        <v>4067700013859</v>
      </c>
      <c r="L17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7" s="1">
        <v>480</v>
      </c>
      <c r="O1787" s="60">
        <f>Tableau1[[#This Row],[Prix_Unit_HT]]*Tableau1[[#This Row],[Qte_commande]]</f>
        <v>6015.6304799999989</v>
      </c>
      <c r="P1787" s="60">
        <f>Tableau1[[#This Row],[Prix_Unit_TTC]]*Tableau1[[#This Row],[Qte_commande]]</f>
        <v>7218.7565759999989</v>
      </c>
      <c r="Q1787" s="1">
        <v>480</v>
      </c>
      <c r="R17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788" spans="1:18" ht="14.65" customHeight="1" x14ac:dyDescent="0.2">
      <c r="A1788" s="2">
        <v>43769</v>
      </c>
      <c r="B1788" s="1" t="s">
        <v>248</v>
      </c>
      <c r="C1788" s="1" t="s">
        <v>229</v>
      </c>
      <c r="F1788" s="1" t="s">
        <v>1245</v>
      </c>
      <c r="G1788" s="1" t="s">
        <v>231</v>
      </c>
      <c r="H1788" s="1" t="s">
        <v>1174</v>
      </c>
      <c r="I1788" s="1" t="s">
        <v>1272</v>
      </c>
      <c r="J1788" s="59">
        <v>70</v>
      </c>
      <c r="K1788" s="85">
        <f t="array" ref="K1788">IFERROR(INDEX(Grille_Tarifs_Modulable!$B$2:$B$204,MATCH(Tableau1[[#This Row],[Designation]]&amp;Tableau1[[#This Row],[CL]],Grille_Tarifs_Modulable!$C$2:$C$204&amp;Grille_Tarifs_Modulable!$F$2:$F$204,0)),0)</f>
        <v>4067700013859</v>
      </c>
      <c r="L17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8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8" s="1">
        <v>12</v>
      </c>
      <c r="O1788" s="60">
        <f>Tableau1[[#This Row],[Prix_Unit_HT]]*Tableau1[[#This Row],[Qte_commande]]</f>
        <v>150.390762</v>
      </c>
      <c r="P1788" s="60">
        <f>Tableau1[[#This Row],[Prix_Unit_TTC]]*Tableau1[[#This Row],[Qte_commande]]</f>
        <v>180.46891439999999</v>
      </c>
      <c r="Q1788" s="1">
        <v>12</v>
      </c>
      <c r="R17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89" spans="1:18" ht="14.65" customHeight="1" x14ac:dyDescent="0.2">
      <c r="A1789" s="2">
        <v>43773</v>
      </c>
      <c r="B1789" s="1" t="s">
        <v>195</v>
      </c>
      <c r="C1789" s="1" t="s">
        <v>64</v>
      </c>
      <c r="F1789" s="1" t="s">
        <v>1245</v>
      </c>
      <c r="G1789" s="1" t="s">
        <v>66</v>
      </c>
      <c r="H1789" s="1" t="s">
        <v>1174</v>
      </c>
      <c r="I1789" s="1" t="s">
        <v>1272</v>
      </c>
      <c r="J1789" s="59">
        <v>70</v>
      </c>
      <c r="K1789" s="85">
        <f t="array" ref="K1789">IFERROR(INDEX(Grille_Tarifs_Modulable!$B$2:$B$204,MATCH(Tableau1[[#This Row],[Designation]]&amp;Tableau1[[#This Row],[CL]],Grille_Tarifs_Modulable!$C$2:$C$204&amp;Grille_Tarifs_Modulable!$F$2:$F$204,0)),0)</f>
        <v>4067700013859</v>
      </c>
      <c r="L17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9" s="1">
        <v>480</v>
      </c>
      <c r="O1789" s="60">
        <f>Tableau1[[#This Row],[Prix_Unit_HT]]*Tableau1[[#This Row],[Qte_commande]]</f>
        <v>6015.6304799999989</v>
      </c>
      <c r="P1789" s="60">
        <f>Tableau1[[#This Row],[Prix_Unit_TTC]]*Tableau1[[#This Row],[Qte_commande]]</f>
        <v>7218.7565759999989</v>
      </c>
      <c r="Q1789" s="1">
        <v>480</v>
      </c>
      <c r="R17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480.00000000000006</v>
      </c>
    </row>
    <row r="1790" spans="1:18" ht="14.65" customHeight="1" x14ac:dyDescent="0.2">
      <c r="A1790" s="2">
        <v>43773</v>
      </c>
      <c r="B1790" s="1" t="s">
        <v>195</v>
      </c>
      <c r="C1790" s="1" t="s">
        <v>64</v>
      </c>
      <c r="F1790" s="1" t="s">
        <v>1245</v>
      </c>
      <c r="G1790" s="1" t="s">
        <v>66</v>
      </c>
      <c r="H1790" s="1" t="s">
        <v>1293</v>
      </c>
      <c r="I1790" s="1" t="s">
        <v>1273</v>
      </c>
      <c r="J1790" s="59">
        <v>20</v>
      </c>
      <c r="K1790" s="85">
        <f t="array" ref="K1790">IFERROR(INDEX(Grille_Tarifs_Modulable!$B$2:$B$204,MATCH(Tableau1[[#This Row],[Designation]]&amp;Tableau1[[#This Row],[CL]],Grille_Tarifs_Modulable!$C$2:$C$204&amp;Grille_Tarifs_Modulable!$F$2:$F$204,0)),0)</f>
        <v>4260310553849</v>
      </c>
      <c r="L17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0" s="1">
        <v>240</v>
      </c>
      <c r="O1790" s="60">
        <f>Tableau1[[#This Row],[Prix_Unit_HT]]*Tableau1[[#This Row],[Qte_commande]]</f>
        <v>194.4</v>
      </c>
      <c r="P1790" s="60">
        <f>Tableau1[[#This Row],[Prix_Unit_TTC]]*Tableau1[[#This Row],[Qte_commande]]</f>
        <v>205.09200000000001</v>
      </c>
      <c r="Q1790" s="1">
        <v>68.569999999999993</v>
      </c>
      <c r="R17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91" spans="1:18" ht="14.65" customHeight="1" x14ac:dyDescent="0.2">
      <c r="A1791" s="2">
        <v>43773</v>
      </c>
      <c r="B1791" s="1" t="s">
        <v>195</v>
      </c>
      <c r="C1791" s="1" t="s">
        <v>64</v>
      </c>
      <c r="F1791" s="1" t="s">
        <v>1245</v>
      </c>
      <c r="G1791" s="1" t="s">
        <v>66</v>
      </c>
      <c r="H1791" s="1" t="s">
        <v>1288</v>
      </c>
      <c r="I1791" s="1" t="s">
        <v>1273</v>
      </c>
      <c r="J1791" s="59">
        <v>20</v>
      </c>
      <c r="K1791" s="85">
        <f t="array" ref="K1791">IFERROR(INDEX(Grille_Tarifs_Modulable!$B$2:$B$204,MATCH(Tableau1[[#This Row],[Designation]]&amp;Tableau1[[#This Row],[CL]],Grille_Tarifs_Modulable!$C$2:$C$204&amp;Grille_Tarifs_Modulable!$F$2:$F$204,0)),0)</f>
        <v>4260310553818</v>
      </c>
      <c r="L17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1" s="1">
        <v>240</v>
      </c>
      <c r="O1791" s="60">
        <f>Tableau1[[#This Row],[Prix_Unit_HT]]*Tableau1[[#This Row],[Qte_commande]]</f>
        <v>194.4</v>
      </c>
      <c r="P1791" s="60">
        <f>Tableau1[[#This Row],[Prix_Unit_TTC]]*Tableau1[[#This Row],[Qte_commande]]</f>
        <v>205.09200000000001</v>
      </c>
      <c r="Q1791" s="1">
        <v>68.569999999999993</v>
      </c>
      <c r="R17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792" spans="1:18" ht="14.65" customHeight="1" x14ac:dyDescent="0.2">
      <c r="A1792" s="2">
        <v>43774</v>
      </c>
      <c r="B1792" s="1" t="s">
        <v>180</v>
      </c>
      <c r="C1792" s="1" t="s">
        <v>168</v>
      </c>
      <c r="F1792" s="1" t="s">
        <v>1162</v>
      </c>
      <c r="G1792" s="1" t="s">
        <v>170</v>
      </c>
      <c r="H1792" s="1" t="s">
        <v>179</v>
      </c>
      <c r="I1792" s="7"/>
      <c r="J1792" s="60" t="s">
        <v>5</v>
      </c>
      <c r="K1792" s="85">
        <f t="array" ref="K1792">IFERROR(INDEX(Grille_Tarifs_Modulable!$B$2:$B$204,MATCH(Tableau1[[#This Row],[Designation]]&amp;Tableau1[[#This Row],[CL]],Grille_Tarifs_Modulable!$C$2:$C$204&amp;Grille_Tarifs_Modulable!$F$2:$F$204,0)),0)</f>
        <v>0</v>
      </c>
      <c r="L17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2" s="60">
        <f>IF(Tableau1[[#This Row],[Prix_Unit_HT]]=0,0,Tableau1[[#This Row],[Prix_Unit_HT]]+(Tableau1[[#This Row],[Prix_Unit_HT]]*VLOOKUP(Tableau1[[#This Row],[EAN]],Grille_Tarifs_Modulable!$B$10:$Q$204,16,FALSE)))</f>
        <v>0</v>
      </c>
      <c r="N1792" s="1">
        <v>1</v>
      </c>
      <c r="O1792" s="60">
        <f>Tableau1[[#This Row],[Prix_Unit_HT]]*Tableau1[[#This Row],[Qte_commande]]</f>
        <v>0</v>
      </c>
      <c r="P1792" s="60">
        <f>Tableau1[[#This Row],[Prix_Unit_TTC]]*Tableau1[[#This Row],[Qte_commande]]</f>
        <v>0</v>
      </c>
      <c r="Q1792" s="1">
        <v>1</v>
      </c>
      <c r="R1792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793" spans="1:18" ht="14.65" customHeight="1" x14ac:dyDescent="0.2">
      <c r="A1793" s="2">
        <v>43775</v>
      </c>
      <c r="B1793" s="1" t="s">
        <v>249</v>
      </c>
      <c r="C1793" s="1" t="s">
        <v>225</v>
      </c>
      <c r="F1793" s="1" t="s">
        <v>1245</v>
      </c>
      <c r="G1793" s="1" t="s">
        <v>227</v>
      </c>
      <c r="H1793" s="1" t="s">
        <v>1174</v>
      </c>
      <c r="I1793" s="1" t="s">
        <v>1272</v>
      </c>
      <c r="J1793" s="59">
        <v>70</v>
      </c>
      <c r="K1793" s="85">
        <f t="array" ref="K1793">IFERROR(INDEX(Grille_Tarifs_Modulable!$B$2:$B$204,MATCH(Tableau1[[#This Row],[Designation]]&amp;Tableau1[[#This Row],[CL]],Grille_Tarifs_Modulable!$C$2:$C$204&amp;Grille_Tarifs_Modulable!$F$2:$F$204,0)),0)</f>
        <v>4067700013859</v>
      </c>
      <c r="L17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3" s="1">
        <v>240</v>
      </c>
      <c r="O1793" s="60">
        <f>Tableau1[[#This Row],[Prix_Unit_HT]]*Tableau1[[#This Row],[Qte_commande]]</f>
        <v>3007.8152399999994</v>
      </c>
      <c r="P1793" s="60">
        <f>Tableau1[[#This Row],[Prix_Unit_TTC]]*Tableau1[[#This Row],[Qte_commande]]</f>
        <v>3609.3782879999994</v>
      </c>
      <c r="Q1793" s="1">
        <v>240</v>
      </c>
      <c r="R17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94" spans="1:18" ht="14.65" customHeight="1" x14ac:dyDescent="0.2">
      <c r="A1794" s="2">
        <v>43776</v>
      </c>
      <c r="B1794" s="1" t="s">
        <v>74</v>
      </c>
      <c r="C1794" s="1" t="s">
        <v>64</v>
      </c>
      <c r="F1794" s="1" t="s">
        <v>1245</v>
      </c>
      <c r="G1794" s="1" t="s">
        <v>66</v>
      </c>
      <c r="H1794" s="1" t="s">
        <v>1174</v>
      </c>
      <c r="I1794" s="1" t="s">
        <v>1272</v>
      </c>
      <c r="J1794" s="59">
        <v>70</v>
      </c>
      <c r="K1794" s="85">
        <f t="array" ref="K1794">IFERROR(INDEX(Grille_Tarifs_Modulable!$B$2:$B$204,MATCH(Tableau1[[#This Row],[Designation]]&amp;Tableau1[[#This Row],[CL]],Grille_Tarifs_Modulable!$C$2:$C$204&amp;Grille_Tarifs_Modulable!$F$2:$F$204,0)),0)</f>
        <v>4067700013859</v>
      </c>
      <c r="L17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4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4" s="1">
        <v>240</v>
      </c>
      <c r="O1794" s="60">
        <f>Tableau1[[#This Row],[Prix_Unit_HT]]*Tableau1[[#This Row],[Qte_commande]]</f>
        <v>3007.8152399999994</v>
      </c>
      <c r="P1794" s="60">
        <f>Tableau1[[#This Row],[Prix_Unit_TTC]]*Tableau1[[#This Row],[Qte_commande]]</f>
        <v>3609.3782879999994</v>
      </c>
      <c r="Q1794" s="1">
        <v>240</v>
      </c>
      <c r="R17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795" spans="1:18" ht="14.65" customHeight="1" x14ac:dyDescent="0.2">
      <c r="A1795" s="2">
        <v>43776</v>
      </c>
      <c r="B1795" s="1" t="s">
        <v>74</v>
      </c>
      <c r="C1795" s="1" t="s">
        <v>64</v>
      </c>
      <c r="F1795" s="1" t="s">
        <v>1245</v>
      </c>
      <c r="G1795" s="1" t="s">
        <v>66</v>
      </c>
      <c r="H1795" s="1" t="s">
        <v>1215</v>
      </c>
      <c r="I1795" s="1" t="s">
        <v>1272</v>
      </c>
      <c r="J1795" s="59">
        <v>70</v>
      </c>
      <c r="K1795" s="85">
        <f t="array" ref="K1795">IFERROR(INDEX(Grille_Tarifs_Modulable!$B$2:$B$204,MATCH(Tableau1[[#This Row],[Designation]]&amp;Tableau1[[#This Row],[CL]],Grille_Tarifs_Modulable!$C$2:$C$204&amp;Grille_Tarifs_Modulable!$F$2:$F$204,0)),0)</f>
        <v>8500000917008</v>
      </c>
      <c r="L17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795" s="60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795" s="1">
        <v>12</v>
      </c>
      <c r="O1795" s="60">
        <f>Tableau1[[#This Row],[Prix_Unit_HT]]*Tableau1[[#This Row],[Qte_commande]]</f>
        <v>132.33854160000001</v>
      </c>
      <c r="P1795" s="60">
        <f>Tableau1[[#This Row],[Prix_Unit_TTC]]*Tableau1[[#This Row],[Qte_commande]]</f>
        <v>158.80624992000003</v>
      </c>
      <c r="Q1795" s="1">
        <v>12</v>
      </c>
      <c r="R17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96" spans="1:18" ht="14.65" customHeight="1" x14ac:dyDescent="0.2">
      <c r="A1796" s="2">
        <v>43776</v>
      </c>
      <c r="B1796" s="1" t="s">
        <v>74</v>
      </c>
      <c r="C1796" s="1" t="s">
        <v>64</v>
      </c>
      <c r="F1796" s="1" t="s">
        <v>1245</v>
      </c>
      <c r="G1796" s="1" t="s">
        <v>66</v>
      </c>
      <c r="H1796" s="1" t="s">
        <v>1288</v>
      </c>
      <c r="I1796" s="1" t="s">
        <v>1273</v>
      </c>
      <c r="J1796" s="59">
        <v>20</v>
      </c>
      <c r="K1796" s="85">
        <f t="array" ref="K1796">IFERROR(INDEX(Grille_Tarifs_Modulable!$B$2:$B$204,MATCH(Tableau1[[#This Row],[Designation]]&amp;Tableau1[[#This Row],[CL]],Grille_Tarifs_Modulable!$C$2:$C$204&amp;Grille_Tarifs_Modulable!$F$2:$F$204,0)),0)</f>
        <v>4260310553818</v>
      </c>
      <c r="L17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6" s="1">
        <v>48</v>
      </c>
      <c r="O1796" s="60">
        <f>Tableau1[[#This Row],[Prix_Unit_HT]]*Tableau1[[#This Row],[Qte_commande]]</f>
        <v>38.880000000000003</v>
      </c>
      <c r="P1796" s="60">
        <f>Tableau1[[#This Row],[Prix_Unit_TTC]]*Tableau1[[#This Row],[Qte_commande]]</f>
        <v>41.0184</v>
      </c>
      <c r="Q1796" s="1">
        <v>13.71</v>
      </c>
      <c r="R17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797" spans="1:18" ht="14.65" customHeight="1" x14ac:dyDescent="0.2">
      <c r="A1797" s="2">
        <v>43783</v>
      </c>
      <c r="B1797" s="1" t="s">
        <v>39</v>
      </c>
      <c r="C1797" s="1" t="s">
        <v>38</v>
      </c>
      <c r="F1797" s="1" t="s">
        <v>1245</v>
      </c>
      <c r="G1797" s="1" t="s">
        <v>40</v>
      </c>
      <c r="H1797" s="1" t="s">
        <v>1242</v>
      </c>
      <c r="I1797" s="7" t="s">
        <v>1272</v>
      </c>
      <c r="J1797" s="59">
        <v>70</v>
      </c>
      <c r="K1797" s="85">
        <f t="array" ref="K1797">IFERROR(INDEX(Grille_Tarifs_Modulable!$B$2:$B$204,MATCH(Tableau1[[#This Row],[Designation]]&amp;Tableau1[[#This Row],[CL]],Grille_Tarifs_Modulable!$C$2:$C$204&amp;Grille_Tarifs_Modulable!$F$2:$F$204,0)),0)</f>
        <v>4055800060200</v>
      </c>
      <c r="L17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97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97" s="1">
        <v>6</v>
      </c>
      <c r="O1797" s="60">
        <f>Tableau1[[#This Row],[Prix_Unit_HT]]*Tableau1[[#This Row],[Qte_commande]]</f>
        <v>104.45186400000001</v>
      </c>
      <c r="P1797" s="60">
        <f>Tableau1[[#This Row],[Prix_Unit_TTC]]*Tableau1[[#This Row],[Qte_commande]]</f>
        <v>125.34223680000001</v>
      </c>
      <c r="Q1797" s="1">
        <v>6</v>
      </c>
      <c r="R17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798" spans="1:18" ht="14.65" customHeight="1" x14ac:dyDescent="0.2">
      <c r="A1798" s="2">
        <v>43783</v>
      </c>
      <c r="B1798" s="1" t="s">
        <v>39</v>
      </c>
      <c r="C1798" s="1" t="s">
        <v>38</v>
      </c>
      <c r="F1798" s="1" t="s">
        <v>1245</v>
      </c>
      <c r="G1798" s="1" t="s">
        <v>40</v>
      </c>
      <c r="H1798" s="7" t="s">
        <v>1287</v>
      </c>
      <c r="I1798" s="7" t="s">
        <v>1272</v>
      </c>
      <c r="J1798" s="59">
        <v>70</v>
      </c>
      <c r="K1798" s="85">
        <f t="array" ref="K1798">IFERROR(INDEX(Grille_Tarifs_Modulable!$B$2:$B$204,MATCH(Tableau1[[#This Row],[Designation]]&amp;Tableau1[[#This Row],[CL]],Grille_Tarifs_Modulable!$C$2:$C$204&amp;Grille_Tarifs_Modulable!$F$2:$F$204,0)),0)</f>
        <v>3257150107012</v>
      </c>
      <c r="L17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8" s="1">
        <v>12</v>
      </c>
      <c r="O1798" s="60">
        <f>Tableau1[[#This Row],[Prix_Unit_HT]]*Tableau1[[#This Row],[Qte_commande]]</f>
        <v>357.94372799999996</v>
      </c>
      <c r="P1798" s="60">
        <f>Tableau1[[#This Row],[Prix_Unit_TTC]]*Tableau1[[#This Row],[Qte_commande]]</f>
        <v>429.5324736</v>
      </c>
      <c r="Q1798" s="1">
        <v>12</v>
      </c>
      <c r="R17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799" spans="1:18" ht="14.65" customHeight="1" x14ac:dyDescent="0.2">
      <c r="A1799" s="2">
        <v>43783</v>
      </c>
      <c r="B1799" s="1" t="s">
        <v>43</v>
      </c>
      <c r="C1799" s="1" t="s">
        <v>42</v>
      </c>
      <c r="F1799" s="1" t="s">
        <v>1245</v>
      </c>
      <c r="G1799" s="1" t="s">
        <v>44</v>
      </c>
      <c r="H1799" s="7" t="s">
        <v>1287</v>
      </c>
      <c r="I1799" s="7" t="s">
        <v>1272</v>
      </c>
      <c r="J1799" s="59">
        <v>70</v>
      </c>
      <c r="K1799" s="85">
        <f t="array" ref="K1799">IFERROR(INDEX(Grille_Tarifs_Modulable!$B$2:$B$204,MATCH(Tableau1[[#This Row],[Designation]]&amp;Tableau1[[#This Row],[CL]],Grille_Tarifs_Modulable!$C$2:$C$204&amp;Grille_Tarifs_Modulable!$F$2:$F$204,0)),0)</f>
        <v>3257150107012</v>
      </c>
      <c r="L17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9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9" s="1">
        <v>12</v>
      </c>
      <c r="O1799" s="60">
        <f>Tableau1[[#This Row],[Prix_Unit_HT]]*Tableau1[[#This Row],[Qte_commande]]</f>
        <v>357.94372799999996</v>
      </c>
      <c r="P1799" s="60">
        <f>Tableau1[[#This Row],[Prix_Unit_TTC]]*Tableau1[[#This Row],[Qte_commande]]</f>
        <v>429.5324736</v>
      </c>
      <c r="Q1799" s="1">
        <v>12</v>
      </c>
      <c r="R17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0" spans="1:18" ht="14.65" customHeight="1" x14ac:dyDescent="0.2">
      <c r="A1800" s="2">
        <v>43783</v>
      </c>
      <c r="B1800" s="1" t="s">
        <v>39</v>
      </c>
      <c r="C1800" s="1" t="s">
        <v>38</v>
      </c>
      <c r="F1800" s="1" t="s">
        <v>1245</v>
      </c>
      <c r="G1800" s="1" t="s">
        <v>40</v>
      </c>
      <c r="H1800" s="1" t="s">
        <v>1285</v>
      </c>
      <c r="I1800" s="1" t="s">
        <v>1272</v>
      </c>
      <c r="J1800" s="59">
        <v>70</v>
      </c>
      <c r="K1800" s="85">
        <f t="array" ref="K1800">IFERROR(INDEX(Grille_Tarifs_Modulable!$B$2:$B$204,MATCH(Tableau1[[#This Row],[Designation]]&amp;Tableau1[[#This Row],[CL]],Grille_Tarifs_Modulable!$C$2:$C$204&amp;Grille_Tarifs_Modulable!$F$2:$F$204,0)),0)</f>
        <v>3257150673005</v>
      </c>
      <c r="L18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800" s="60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800" s="1">
        <v>12</v>
      </c>
      <c r="O1800" s="60">
        <f>Tableau1[[#This Row],[Prix_Unit_HT]]*Tableau1[[#This Row],[Qte_commande]]</f>
        <v>241.90372800000003</v>
      </c>
      <c r="P1800" s="60">
        <f>Tableau1[[#This Row],[Prix_Unit_TTC]]*Tableau1[[#This Row],[Qte_commande]]</f>
        <v>290.28447360000001</v>
      </c>
      <c r="Q1800" s="1">
        <v>12</v>
      </c>
      <c r="R18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1" spans="1:18" ht="14.65" customHeight="1" x14ac:dyDescent="0.2">
      <c r="A1801" s="2">
        <v>43783</v>
      </c>
      <c r="B1801" s="1" t="s">
        <v>39</v>
      </c>
      <c r="C1801" s="1" t="s">
        <v>38</v>
      </c>
      <c r="F1801" s="1" t="s">
        <v>1245</v>
      </c>
      <c r="G1801" s="1" t="s">
        <v>40</v>
      </c>
      <c r="H1801" s="1" t="s">
        <v>1211</v>
      </c>
      <c r="I1801" s="1" t="s">
        <v>1272</v>
      </c>
      <c r="J1801" s="59">
        <v>70</v>
      </c>
      <c r="K1801" s="85">
        <f t="array" ref="K1801">IFERROR(INDEX(Grille_Tarifs_Modulable!$B$2:$B$204,MATCH(Tableau1[[#This Row],[Designation]]&amp;Tableau1[[#This Row],[CL]],Grille_Tarifs_Modulable!$C$2:$C$204&amp;Grille_Tarifs_Modulable!$F$2:$F$204,0)),0)</f>
        <v>8017450002104</v>
      </c>
      <c r="L18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01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01" s="1">
        <v>12</v>
      </c>
      <c r="O1801" s="60">
        <f>Tableau1[[#This Row],[Prix_Unit_HT]]*Tableau1[[#This Row],[Qte_commande]]</f>
        <v>171.19779599999998</v>
      </c>
      <c r="P1801" s="60">
        <f>Tableau1[[#This Row],[Prix_Unit_TTC]]*Tableau1[[#This Row],[Qte_commande]]</f>
        <v>205.43735520000001</v>
      </c>
      <c r="Q1801" s="1">
        <v>12</v>
      </c>
      <c r="R18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2" spans="1:18" ht="14.65" customHeight="1" x14ac:dyDescent="0.2">
      <c r="A1802" s="2">
        <v>43783</v>
      </c>
      <c r="B1802" s="1" t="s">
        <v>43</v>
      </c>
      <c r="C1802" s="1" t="s">
        <v>42</v>
      </c>
      <c r="F1802" s="1" t="s">
        <v>1245</v>
      </c>
      <c r="G1802" s="1" t="s">
        <v>44</v>
      </c>
      <c r="H1802" s="1" t="s">
        <v>1284</v>
      </c>
      <c r="I1802" s="1" t="s">
        <v>1272</v>
      </c>
      <c r="J1802" s="59">
        <v>70</v>
      </c>
      <c r="K1802" s="85">
        <f t="array" ref="K1802">IFERROR(INDEX(Grille_Tarifs_Modulable!$B$2:$B$204,MATCH(Tableau1[[#This Row],[Designation]]&amp;Tableau1[[#This Row],[CL]],Grille_Tarifs_Modulable!$C$2:$C$204&amp;Grille_Tarifs_Modulable!$F$2:$F$204,0)),0)</f>
        <v>3257150673029</v>
      </c>
      <c r="L18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02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02" s="1">
        <v>12</v>
      </c>
      <c r="O1802" s="60">
        <f>Tableau1[[#This Row],[Prix_Unit_HT]]*Tableau1[[#This Row],[Qte_commande]]</f>
        <v>213.23410079999999</v>
      </c>
      <c r="P1802" s="60">
        <f>Tableau1[[#This Row],[Prix_Unit_TTC]]*Tableau1[[#This Row],[Qte_commande]]</f>
        <v>255.88092095999997</v>
      </c>
      <c r="Q1802" s="1">
        <v>12</v>
      </c>
      <c r="R18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3" spans="1:18" ht="14.65" customHeight="1" x14ac:dyDescent="0.2">
      <c r="A1803" s="2">
        <v>43783</v>
      </c>
      <c r="B1803" s="1" t="s">
        <v>39</v>
      </c>
      <c r="C1803" s="1" t="s">
        <v>38</v>
      </c>
      <c r="F1803" s="1" t="s">
        <v>1245</v>
      </c>
      <c r="G1803" s="1" t="s">
        <v>40</v>
      </c>
      <c r="H1803" s="1" t="s">
        <v>1186</v>
      </c>
      <c r="I1803" s="1" t="s">
        <v>1272</v>
      </c>
      <c r="J1803" s="59">
        <v>70</v>
      </c>
      <c r="K1803" s="85">
        <f t="array" ref="K1803">IFERROR(INDEX(Grille_Tarifs_Modulable!$B$2:$B$204,MATCH(Tableau1[[#This Row],[Designation]]&amp;Tableau1[[#This Row],[CL]],Grille_Tarifs_Modulable!$C$2:$C$204&amp;Grille_Tarifs_Modulable!$F$2:$F$204,0)),0)</f>
        <v>3257150101904</v>
      </c>
      <c r="L18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03" s="1">
        <v>12</v>
      </c>
      <c r="O1803" s="60">
        <f>Tableau1[[#This Row],[Prix_Unit_HT]]*Tableau1[[#This Row],[Qte_commande]]</f>
        <v>196.15779599999999</v>
      </c>
      <c r="P1803" s="60">
        <f>Tableau1[[#This Row],[Prix_Unit_TTC]]*Tableau1[[#This Row],[Qte_commande]]</f>
        <v>235.38935520000001</v>
      </c>
      <c r="Q1803" s="1">
        <v>12</v>
      </c>
      <c r="R18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4" spans="1:18" ht="14.65" customHeight="1" x14ac:dyDescent="0.2">
      <c r="A1804" s="2">
        <v>43783</v>
      </c>
      <c r="B1804" s="1" t="s">
        <v>43</v>
      </c>
      <c r="C1804" s="1" t="s">
        <v>42</v>
      </c>
      <c r="F1804" s="1" t="s">
        <v>1245</v>
      </c>
      <c r="G1804" s="1" t="s">
        <v>44</v>
      </c>
      <c r="H1804" s="1" t="s">
        <v>1186</v>
      </c>
      <c r="I1804" s="1" t="s">
        <v>1272</v>
      </c>
      <c r="J1804" s="59">
        <v>70</v>
      </c>
      <c r="K1804" s="85">
        <f t="array" ref="K1804">IFERROR(INDEX(Grille_Tarifs_Modulable!$B$2:$B$204,MATCH(Tableau1[[#This Row],[Designation]]&amp;Tableau1[[#This Row],[CL]],Grille_Tarifs_Modulable!$C$2:$C$204&amp;Grille_Tarifs_Modulable!$F$2:$F$204,0)),0)</f>
        <v>3257150101904</v>
      </c>
      <c r="L18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4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04" s="1">
        <v>12</v>
      </c>
      <c r="O1804" s="60">
        <f>Tableau1[[#This Row],[Prix_Unit_HT]]*Tableau1[[#This Row],[Qte_commande]]</f>
        <v>196.15779599999999</v>
      </c>
      <c r="P1804" s="60">
        <f>Tableau1[[#This Row],[Prix_Unit_TTC]]*Tableau1[[#This Row],[Qte_commande]]</f>
        <v>235.38935520000001</v>
      </c>
      <c r="Q1804" s="1">
        <v>12</v>
      </c>
      <c r="R18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5" spans="1:18" ht="14.65" customHeight="1" x14ac:dyDescent="0.2">
      <c r="A1805" s="2">
        <v>43783</v>
      </c>
      <c r="B1805" s="1" t="s">
        <v>39</v>
      </c>
      <c r="C1805" s="1" t="s">
        <v>38</v>
      </c>
      <c r="F1805" s="1" t="s">
        <v>1245</v>
      </c>
      <c r="G1805" s="1" t="s">
        <v>40</v>
      </c>
      <c r="H1805" s="7" t="s">
        <v>1188</v>
      </c>
      <c r="I1805" s="1" t="s">
        <v>1272</v>
      </c>
      <c r="J1805" s="59">
        <v>70</v>
      </c>
      <c r="K1805" s="85">
        <f t="array" ref="K1805">IFERROR(INDEX(Grille_Tarifs_Modulable!$B$2:$B$204,MATCH(Tableau1[[#This Row],[Designation]]&amp;Tableau1[[#This Row],[CL]],Grille_Tarifs_Modulable!$C$2:$C$204&amp;Grille_Tarifs_Modulable!$F$2:$F$204,0)),0)</f>
        <v>3257150100228</v>
      </c>
      <c r="L18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5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5" s="1">
        <v>18</v>
      </c>
      <c r="O1805" s="60">
        <f>Tableau1[[#This Row],[Prix_Unit_HT]]*Tableau1[[#This Row],[Qte_commande]]</f>
        <v>359.97559200000001</v>
      </c>
      <c r="P1805" s="60">
        <f>Tableau1[[#This Row],[Prix_Unit_TTC]]*Tableau1[[#This Row],[Qte_commande]]</f>
        <v>431.97071039999997</v>
      </c>
      <c r="Q1805" s="1">
        <v>18</v>
      </c>
      <c r="R18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06" spans="1:18" ht="14.65" customHeight="1" x14ac:dyDescent="0.2">
      <c r="A1806" s="2">
        <v>43783</v>
      </c>
      <c r="B1806" s="1" t="s">
        <v>43</v>
      </c>
      <c r="C1806" s="1" t="s">
        <v>42</v>
      </c>
      <c r="F1806" s="1" t="s">
        <v>1245</v>
      </c>
      <c r="G1806" s="1" t="s">
        <v>44</v>
      </c>
      <c r="H1806" s="7" t="s">
        <v>1188</v>
      </c>
      <c r="I1806" s="1" t="s">
        <v>1272</v>
      </c>
      <c r="J1806" s="59">
        <v>70</v>
      </c>
      <c r="K1806" s="85">
        <f t="array" ref="K1806">IFERROR(INDEX(Grille_Tarifs_Modulable!$B$2:$B$204,MATCH(Tableau1[[#This Row],[Designation]]&amp;Tableau1[[#This Row],[CL]],Grille_Tarifs_Modulable!$C$2:$C$204&amp;Grille_Tarifs_Modulable!$F$2:$F$204,0)),0)</f>
        <v>3257150100228</v>
      </c>
      <c r="L18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6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6" s="1">
        <v>12</v>
      </c>
      <c r="O1806" s="60">
        <f>Tableau1[[#This Row],[Prix_Unit_HT]]*Tableau1[[#This Row],[Qte_commande]]</f>
        <v>239.98372799999999</v>
      </c>
      <c r="P1806" s="60">
        <f>Tableau1[[#This Row],[Prix_Unit_TTC]]*Tableau1[[#This Row],[Qte_commande]]</f>
        <v>287.98047359999998</v>
      </c>
      <c r="Q1806" s="1">
        <v>12</v>
      </c>
      <c r="R18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7" spans="1:18" ht="14.65" customHeight="1" x14ac:dyDescent="0.2">
      <c r="A1807" s="2">
        <v>43783</v>
      </c>
      <c r="B1807" s="1" t="s">
        <v>39</v>
      </c>
      <c r="C1807" s="1" t="s">
        <v>38</v>
      </c>
      <c r="F1807" s="1" t="s">
        <v>1245</v>
      </c>
      <c r="G1807" s="1" t="s">
        <v>40</v>
      </c>
      <c r="H1807" s="7" t="s">
        <v>1192</v>
      </c>
      <c r="I1807" s="1" t="s">
        <v>1272</v>
      </c>
      <c r="J1807" s="59">
        <v>70</v>
      </c>
      <c r="K1807" s="85">
        <f t="array" ref="K1807">IFERROR(INDEX(Grille_Tarifs_Modulable!$B$2:$B$204,MATCH(Tableau1[[#This Row],[Designation]]&amp;Tableau1[[#This Row],[CL]],Grille_Tarifs_Modulable!$C$2:$C$204&amp;Grille_Tarifs_Modulable!$F$2:$F$204,0)),0)</f>
        <v>3257150100167</v>
      </c>
      <c r="L18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07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07" s="1">
        <v>12</v>
      </c>
      <c r="O1807" s="60">
        <f>Tableau1[[#This Row],[Prix_Unit_HT]]*Tableau1[[#This Row],[Qte_commande]]</f>
        <v>331.42372800000004</v>
      </c>
      <c r="P1807" s="60">
        <f>Tableau1[[#This Row],[Prix_Unit_TTC]]*Tableau1[[#This Row],[Qte_commande]]</f>
        <v>397.70847360000005</v>
      </c>
      <c r="Q1807" s="1">
        <v>12</v>
      </c>
      <c r="R18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08" spans="1:18" ht="14.65" customHeight="1" x14ac:dyDescent="0.2">
      <c r="A1808" s="2">
        <v>43783</v>
      </c>
      <c r="B1808" s="1" t="s">
        <v>43</v>
      </c>
      <c r="C1808" s="1" t="s">
        <v>42</v>
      </c>
      <c r="F1808" s="1" t="s">
        <v>1245</v>
      </c>
      <c r="G1808" s="1" t="s">
        <v>44</v>
      </c>
      <c r="H1808" s="7" t="s">
        <v>1197</v>
      </c>
      <c r="I1808" s="1" t="s">
        <v>1272</v>
      </c>
      <c r="J1808" s="59">
        <v>70</v>
      </c>
      <c r="K1808" s="85">
        <f t="array" ref="K1808">IFERROR(INDEX(Grille_Tarifs_Modulable!$B$2:$B$204,MATCH(Tableau1[[#This Row],[Designation]]&amp;Tableau1[[#This Row],[CL]],Grille_Tarifs_Modulable!$C$2:$C$204&amp;Grille_Tarifs_Modulable!$F$2:$F$204,0)),0)</f>
        <v>3257150100792</v>
      </c>
      <c r="L18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0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08" s="1">
        <v>6</v>
      </c>
      <c r="O1808" s="60">
        <f>Tableau1[[#This Row],[Prix_Unit_HT]]*Tableau1[[#This Row],[Qte_commande]]</f>
        <v>428.45186400000006</v>
      </c>
      <c r="P1808" s="60">
        <f>Tableau1[[#This Row],[Prix_Unit_TTC]]*Tableau1[[#This Row],[Qte_commande]]</f>
        <v>514.14223680000009</v>
      </c>
      <c r="Q1808" s="1">
        <v>6</v>
      </c>
      <c r="R18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09" spans="1:18" ht="14.65" customHeight="1" x14ac:dyDescent="0.2">
      <c r="A1809" s="2">
        <v>43783</v>
      </c>
      <c r="B1809" s="1" t="s">
        <v>39</v>
      </c>
      <c r="C1809" s="1" t="s">
        <v>38</v>
      </c>
      <c r="F1809" s="1" t="s">
        <v>1245</v>
      </c>
      <c r="G1809" s="1" t="s">
        <v>40</v>
      </c>
      <c r="H1809" s="7" t="s">
        <v>1199</v>
      </c>
      <c r="I1809" s="1" t="s">
        <v>1272</v>
      </c>
      <c r="J1809" s="59">
        <v>70</v>
      </c>
      <c r="K1809" s="85">
        <f t="array" ref="K1809">IFERROR(INDEX(Grille_Tarifs_Modulable!$B$2:$B$204,MATCH(Tableau1[[#This Row],[Designation]]&amp;Tableau1[[#This Row],[CL]],Grille_Tarifs_Modulable!$C$2:$C$204&amp;Grille_Tarifs_Modulable!$F$2:$F$204,0)),0)</f>
        <v>3257150101300</v>
      </c>
      <c r="L18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09" s="60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09" s="1">
        <v>6</v>
      </c>
      <c r="O1809" s="60">
        <f>Tableau1[[#This Row],[Prix_Unit_HT]]*Tableau1[[#This Row],[Qte_commande]]</f>
        <v>493.25186399999996</v>
      </c>
      <c r="P1809" s="60">
        <f>Tableau1[[#This Row],[Prix_Unit_TTC]]*Tableau1[[#This Row],[Qte_commande]]</f>
        <v>591.90223679999986</v>
      </c>
      <c r="Q1809" s="1">
        <v>6</v>
      </c>
      <c r="R18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10" spans="1:18" ht="14.65" customHeight="1" x14ac:dyDescent="0.2">
      <c r="A1810" s="2">
        <v>43783</v>
      </c>
      <c r="B1810" s="1" t="s">
        <v>39</v>
      </c>
      <c r="C1810" s="1" t="s">
        <v>38</v>
      </c>
      <c r="F1810" s="1" t="s">
        <v>1245</v>
      </c>
      <c r="G1810" s="1" t="s">
        <v>40</v>
      </c>
      <c r="H1810" s="1" t="s">
        <v>1187</v>
      </c>
      <c r="I1810" s="1" t="s">
        <v>1272</v>
      </c>
      <c r="J1810" s="59">
        <v>70</v>
      </c>
      <c r="K1810" s="85">
        <f t="array" ref="K1810">IFERROR(INDEX(Grille_Tarifs_Modulable!$B$2:$B$204,MATCH(Tableau1[[#This Row],[Designation]]&amp;Tableau1[[#This Row],[CL]],Grille_Tarifs_Modulable!$C$2:$C$204&amp;Grille_Tarifs_Modulable!$F$2:$F$204,0)),0)</f>
        <v>3257150102017</v>
      </c>
      <c r="L18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10" s="1">
        <v>12</v>
      </c>
      <c r="O1810" s="60">
        <f>Tableau1[[#This Row],[Prix_Unit_HT]]*Tableau1[[#This Row],[Qte_commande]]</f>
        <v>176.331864</v>
      </c>
      <c r="P1810" s="60">
        <f>Tableau1[[#This Row],[Prix_Unit_TTC]]*Tableau1[[#This Row],[Qte_commande]]</f>
        <v>211.5982368</v>
      </c>
      <c r="Q1810" s="1">
        <v>12</v>
      </c>
      <c r="R18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11" spans="1:18" ht="14.65" customHeight="1" x14ac:dyDescent="0.2">
      <c r="A1811" s="2">
        <v>43783</v>
      </c>
      <c r="B1811" s="1" t="s">
        <v>43</v>
      </c>
      <c r="C1811" s="1" t="s">
        <v>42</v>
      </c>
      <c r="F1811" s="1" t="s">
        <v>1245</v>
      </c>
      <c r="G1811" s="1" t="s">
        <v>44</v>
      </c>
      <c r="H1811" s="1" t="s">
        <v>1187</v>
      </c>
      <c r="I1811" s="1" t="s">
        <v>1272</v>
      </c>
      <c r="J1811" s="59">
        <v>70</v>
      </c>
      <c r="K1811" s="85">
        <f t="array" ref="K1811">IFERROR(INDEX(Grille_Tarifs_Modulable!$B$2:$B$204,MATCH(Tableau1[[#This Row],[Designation]]&amp;Tableau1[[#This Row],[CL]],Grille_Tarifs_Modulable!$C$2:$C$204&amp;Grille_Tarifs_Modulable!$F$2:$F$204,0)),0)</f>
        <v>3257150102017</v>
      </c>
      <c r="L18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11" s="1">
        <v>12</v>
      </c>
      <c r="O1811" s="60">
        <f>Tableau1[[#This Row],[Prix_Unit_HT]]*Tableau1[[#This Row],[Qte_commande]]</f>
        <v>176.331864</v>
      </c>
      <c r="P1811" s="60">
        <f>Tableau1[[#This Row],[Prix_Unit_TTC]]*Tableau1[[#This Row],[Qte_commande]]</f>
        <v>211.5982368</v>
      </c>
      <c r="Q1811" s="1">
        <v>12</v>
      </c>
      <c r="R18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12" spans="1:18" ht="14.65" customHeight="1" x14ac:dyDescent="0.2">
      <c r="A1812" s="2">
        <v>43783</v>
      </c>
      <c r="B1812" s="1" t="s">
        <v>39</v>
      </c>
      <c r="C1812" s="1" t="s">
        <v>38</v>
      </c>
      <c r="F1812" s="1" t="s">
        <v>1245</v>
      </c>
      <c r="G1812" s="1" t="s">
        <v>40</v>
      </c>
      <c r="H1812" s="1" t="s">
        <v>1221</v>
      </c>
      <c r="I1812" s="1" t="s">
        <v>1272</v>
      </c>
      <c r="J1812" s="59">
        <v>50</v>
      </c>
      <c r="K1812" s="85">
        <f t="array" ref="K1812">IFERROR(INDEX(Grille_Tarifs_Modulable!$B$2:$B$204,MATCH(Tableau1[[#This Row],[Designation]]&amp;Tableau1[[#This Row],[CL]],Grille_Tarifs_Modulable!$C$2:$C$204&amp;Grille_Tarifs_Modulable!$F$2:$F$204,0)),0)</f>
        <v>4260270192645</v>
      </c>
      <c r="L18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2" s="1">
        <v>12</v>
      </c>
      <c r="O1812" s="60">
        <f>Tableau1[[#This Row],[Prix_Unit_HT]]*Tableau1[[#This Row],[Qte_commande]]</f>
        <v>302.31007199999999</v>
      </c>
      <c r="P1812" s="60">
        <f>Tableau1[[#This Row],[Prix_Unit_TTC]]*Tableau1[[#This Row],[Qte_commande]]</f>
        <v>362.77208640000003</v>
      </c>
      <c r="Q1812" s="1">
        <v>8.57</v>
      </c>
      <c r="R18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13" spans="1:18" ht="14.65" customHeight="1" x14ac:dyDescent="0.2">
      <c r="A1813" s="2">
        <v>43783</v>
      </c>
      <c r="B1813" s="1" t="s">
        <v>43</v>
      </c>
      <c r="C1813" s="1" t="s">
        <v>42</v>
      </c>
      <c r="F1813" s="1" t="s">
        <v>1245</v>
      </c>
      <c r="G1813" s="1" t="s">
        <v>44</v>
      </c>
      <c r="H1813" s="1" t="s">
        <v>1221</v>
      </c>
      <c r="I1813" s="1" t="s">
        <v>1272</v>
      </c>
      <c r="J1813" s="59">
        <v>50</v>
      </c>
      <c r="K1813" s="85">
        <f t="array" ref="K1813">IFERROR(INDEX(Grille_Tarifs_Modulable!$B$2:$B$204,MATCH(Tableau1[[#This Row],[Designation]]&amp;Tableau1[[#This Row],[CL]],Grille_Tarifs_Modulable!$C$2:$C$204&amp;Grille_Tarifs_Modulable!$F$2:$F$204,0)),0)</f>
        <v>4260270192645</v>
      </c>
      <c r="L18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3" s="1">
        <v>6</v>
      </c>
      <c r="O1813" s="60">
        <f>Tableau1[[#This Row],[Prix_Unit_HT]]*Tableau1[[#This Row],[Qte_commande]]</f>
        <v>151.155036</v>
      </c>
      <c r="P1813" s="60">
        <f>Tableau1[[#This Row],[Prix_Unit_TTC]]*Tableau1[[#This Row],[Qte_commande]]</f>
        <v>181.38604320000002</v>
      </c>
      <c r="Q1813" s="1">
        <v>4.29</v>
      </c>
      <c r="R18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814" spans="1:18" ht="14.65" customHeight="1" x14ac:dyDescent="0.2">
      <c r="A1814" s="2">
        <v>43783</v>
      </c>
      <c r="B1814" s="1" t="s">
        <v>43</v>
      </c>
      <c r="C1814" s="1" t="s">
        <v>42</v>
      </c>
      <c r="F1814" s="1" t="s">
        <v>1245</v>
      </c>
      <c r="G1814" s="1" t="s">
        <v>44</v>
      </c>
      <c r="H1814" s="1" t="s">
        <v>1221</v>
      </c>
      <c r="I1814" s="1" t="s">
        <v>1272</v>
      </c>
      <c r="J1814" s="59">
        <v>50</v>
      </c>
      <c r="K1814" s="85">
        <f t="array" ref="K1814">IFERROR(INDEX(Grille_Tarifs_Modulable!$B$2:$B$204,MATCH(Tableau1[[#This Row],[Designation]]&amp;Tableau1[[#This Row],[CL]],Grille_Tarifs_Modulable!$C$2:$C$204&amp;Grille_Tarifs_Modulable!$F$2:$F$204,0)),0)</f>
        <v>4260270192645</v>
      </c>
      <c r="L18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4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4" s="1">
        <v>6</v>
      </c>
      <c r="O1814" s="60">
        <f>Tableau1[[#This Row],[Prix_Unit_HT]]*Tableau1[[#This Row],[Qte_commande]]</f>
        <v>151.155036</v>
      </c>
      <c r="P1814" s="60">
        <f>Tableau1[[#This Row],[Prix_Unit_TTC]]*Tableau1[[#This Row],[Qte_commande]]</f>
        <v>181.38604320000002</v>
      </c>
      <c r="Q1814" s="1">
        <v>4.29</v>
      </c>
      <c r="R18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815" spans="1:18" ht="14.65" customHeight="1" x14ac:dyDescent="0.2">
      <c r="A1815" s="2">
        <v>43783</v>
      </c>
      <c r="B1815" s="1" t="s">
        <v>43</v>
      </c>
      <c r="C1815" s="1" t="s">
        <v>42</v>
      </c>
      <c r="F1815" s="1" t="s">
        <v>1245</v>
      </c>
      <c r="G1815" s="1" t="s">
        <v>44</v>
      </c>
      <c r="H1815" s="1" t="s">
        <v>1293</v>
      </c>
      <c r="I1815" s="1" t="s">
        <v>1273</v>
      </c>
      <c r="J1815" s="59">
        <v>20</v>
      </c>
      <c r="K1815" s="85">
        <f t="array" ref="K1815">IFERROR(INDEX(Grille_Tarifs_Modulable!$B$2:$B$204,MATCH(Tableau1[[#This Row],[Designation]]&amp;Tableau1[[#This Row],[CL]],Grille_Tarifs_Modulable!$C$2:$C$204&amp;Grille_Tarifs_Modulable!$F$2:$F$204,0)),0)</f>
        <v>4260310553849</v>
      </c>
      <c r="L18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1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15" s="1">
        <v>24</v>
      </c>
      <c r="O1815" s="60">
        <f>Tableau1[[#This Row],[Prix_Unit_HT]]*Tableau1[[#This Row],[Qte_commande]]</f>
        <v>19.440000000000001</v>
      </c>
      <c r="P1815" s="60">
        <f>Tableau1[[#This Row],[Prix_Unit_TTC]]*Tableau1[[#This Row],[Qte_commande]]</f>
        <v>20.5092</v>
      </c>
      <c r="Q1815" s="1">
        <v>6.86</v>
      </c>
      <c r="R18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16" spans="1:18" ht="14.65" customHeight="1" x14ac:dyDescent="0.2">
      <c r="A1816" s="2">
        <v>43783</v>
      </c>
      <c r="B1816" s="1" t="s">
        <v>384</v>
      </c>
      <c r="C1816" s="1" t="s">
        <v>383</v>
      </c>
      <c r="F1816" s="1" t="s">
        <v>1162</v>
      </c>
      <c r="G1816" s="1" t="s">
        <v>11</v>
      </c>
      <c r="H1816" s="1" t="s">
        <v>1297</v>
      </c>
      <c r="I1816" s="1" t="s">
        <v>1274</v>
      </c>
      <c r="J1816" s="109">
        <v>1</v>
      </c>
      <c r="K1816" s="85">
        <f t="array" ref="K1816">IFERROR(INDEX(Grille_Tarifs_Modulable!$B$2:$B$204,MATCH(Tableau1[[#This Row],[Designation]]&amp;Tableau1[[#This Row],[CL]],Grille_Tarifs_Modulable!$C$2:$C$204&amp;Grille_Tarifs_Modulable!$F$2:$F$204,0)),0)</f>
        <v>122</v>
      </c>
      <c r="L18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6" s="60">
        <f>IF(Tableau1[[#This Row],[Prix_Unit_HT]]=0,0,Tableau1[[#This Row],[Prix_Unit_HT]]+(Tableau1[[#This Row],[Prix_Unit_HT]]*VLOOKUP(Tableau1[[#This Row],[EAN]],Grille_Tarifs_Modulable!$B$10:$Q$204,16,FALSE)))</f>
        <v>358.8</v>
      </c>
      <c r="N1816" s="1">
        <v>1</v>
      </c>
      <c r="O1816" s="60">
        <f>Tableau1[[#This Row],[Prix_Unit_HT]]*Tableau1[[#This Row],[Qte_commande]]</f>
        <v>299</v>
      </c>
      <c r="P1816" s="60">
        <f>Tableau1[[#This Row],[Prix_Unit_TTC]]*Tableau1[[#This Row],[Qte_commande]]</f>
        <v>358.8</v>
      </c>
      <c r="Q1816" s="1">
        <v>1</v>
      </c>
      <c r="R18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7" spans="1:18" ht="14.65" customHeight="1" x14ac:dyDescent="0.2">
      <c r="A1817" s="2">
        <v>43783</v>
      </c>
      <c r="B1817" s="1" t="s">
        <v>380</v>
      </c>
      <c r="C1817" s="1" t="s">
        <v>379</v>
      </c>
      <c r="F1817" s="1" t="s">
        <v>1162</v>
      </c>
      <c r="G1817" s="1" t="s">
        <v>381</v>
      </c>
      <c r="H1817" s="1" t="s">
        <v>1297</v>
      </c>
      <c r="I1817" s="1" t="s">
        <v>1274</v>
      </c>
      <c r="J1817" s="109">
        <v>1</v>
      </c>
      <c r="K1817" s="85">
        <f t="array" ref="K1817">IFERROR(INDEX(Grille_Tarifs_Modulable!$B$2:$B$204,MATCH(Tableau1[[#This Row],[Designation]]&amp;Tableau1[[#This Row],[CL]],Grille_Tarifs_Modulable!$C$2:$C$204&amp;Grille_Tarifs_Modulable!$F$2:$F$204,0)),0)</f>
        <v>122</v>
      </c>
      <c r="L18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7" s="60">
        <f>IF(Tableau1[[#This Row],[Prix_Unit_HT]]=0,0,Tableau1[[#This Row],[Prix_Unit_HT]]+(Tableau1[[#This Row],[Prix_Unit_HT]]*VLOOKUP(Tableau1[[#This Row],[EAN]],Grille_Tarifs_Modulable!$B$10:$Q$204,16,FALSE)))</f>
        <v>358.8</v>
      </c>
      <c r="N1817" s="1">
        <v>1</v>
      </c>
      <c r="O1817" s="60">
        <f>Tableau1[[#This Row],[Prix_Unit_HT]]*Tableau1[[#This Row],[Qte_commande]]</f>
        <v>299</v>
      </c>
      <c r="P1817" s="60">
        <f>Tableau1[[#This Row],[Prix_Unit_TTC]]*Tableau1[[#This Row],[Qte_commande]]</f>
        <v>358.8</v>
      </c>
      <c r="Q1817" s="1">
        <v>1</v>
      </c>
      <c r="R18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8" spans="1:18" ht="14.65" customHeight="1" x14ac:dyDescent="0.2">
      <c r="A1818" s="2">
        <v>43783</v>
      </c>
      <c r="B1818" s="1" t="s">
        <v>382</v>
      </c>
      <c r="C1818" s="1" t="s">
        <v>9</v>
      </c>
      <c r="F1818" s="1" t="s">
        <v>1162</v>
      </c>
      <c r="G1818" s="1" t="s">
        <v>11</v>
      </c>
      <c r="H1818" s="1" t="s">
        <v>1297</v>
      </c>
      <c r="I1818" s="1" t="s">
        <v>1274</v>
      </c>
      <c r="J1818" s="109">
        <v>1</v>
      </c>
      <c r="K1818" s="85">
        <f t="array" ref="K1818">IFERROR(INDEX(Grille_Tarifs_Modulable!$B$2:$B$204,MATCH(Tableau1[[#This Row],[Designation]]&amp;Tableau1[[#This Row],[CL]],Grille_Tarifs_Modulable!$C$2:$C$204&amp;Grille_Tarifs_Modulable!$F$2:$F$204,0)),0)</f>
        <v>122</v>
      </c>
      <c r="L18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8" s="60">
        <f>IF(Tableau1[[#This Row],[Prix_Unit_HT]]=0,0,Tableau1[[#This Row],[Prix_Unit_HT]]+(Tableau1[[#This Row],[Prix_Unit_HT]]*VLOOKUP(Tableau1[[#This Row],[EAN]],Grille_Tarifs_Modulable!$B$10:$Q$204,16,FALSE)))</f>
        <v>358.8</v>
      </c>
      <c r="N1818" s="1">
        <v>1</v>
      </c>
      <c r="O1818" s="60">
        <f>Tableau1[[#This Row],[Prix_Unit_HT]]*Tableau1[[#This Row],[Qte_commande]]</f>
        <v>299</v>
      </c>
      <c r="P1818" s="60">
        <f>Tableau1[[#This Row],[Prix_Unit_TTC]]*Tableau1[[#This Row],[Qte_commande]]</f>
        <v>358.8</v>
      </c>
      <c r="Q1818" s="1">
        <v>1</v>
      </c>
      <c r="R18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19" spans="1:18" ht="14.65" customHeight="1" x14ac:dyDescent="0.2">
      <c r="A1819" s="2">
        <v>43783</v>
      </c>
      <c r="B1819" s="1" t="s">
        <v>385</v>
      </c>
      <c r="C1819" s="1" t="s">
        <v>6</v>
      </c>
      <c r="F1819" s="1" t="s">
        <v>1162</v>
      </c>
      <c r="G1819" s="1" t="s">
        <v>8</v>
      </c>
      <c r="H1819" s="1" t="s">
        <v>1297</v>
      </c>
      <c r="I1819" s="1" t="s">
        <v>1274</v>
      </c>
      <c r="J1819" s="109">
        <v>1</v>
      </c>
      <c r="K1819" s="85">
        <f t="array" ref="K1819">IFERROR(INDEX(Grille_Tarifs_Modulable!$B$2:$B$204,MATCH(Tableau1[[#This Row],[Designation]]&amp;Tableau1[[#This Row],[CL]],Grille_Tarifs_Modulable!$C$2:$C$204&amp;Grille_Tarifs_Modulable!$F$2:$F$204,0)),0)</f>
        <v>122</v>
      </c>
      <c r="L18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9" s="60">
        <f>IF(Tableau1[[#This Row],[Prix_Unit_HT]]=0,0,Tableau1[[#This Row],[Prix_Unit_HT]]+(Tableau1[[#This Row],[Prix_Unit_HT]]*VLOOKUP(Tableau1[[#This Row],[EAN]],Grille_Tarifs_Modulable!$B$10:$Q$204,16,FALSE)))</f>
        <v>358.8</v>
      </c>
      <c r="N1819" s="1">
        <v>1</v>
      </c>
      <c r="O1819" s="60">
        <f>Tableau1[[#This Row],[Prix_Unit_HT]]*Tableau1[[#This Row],[Qte_commande]]</f>
        <v>299</v>
      </c>
      <c r="P1819" s="60">
        <f>Tableau1[[#This Row],[Prix_Unit_TTC]]*Tableau1[[#This Row],[Qte_commande]]</f>
        <v>358.8</v>
      </c>
      <c r="Q1819" s="1">
        <v>1</v>
      </c>
      <c r="R18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20" spans="1:18" ht="14.65" customHeight="1" x14ac:dyDescent="0.2">
      <c r="A1820" s="2">
        <v>43783</v>
      </c>
      <c r="B1820" s="1" t="s">
        <v>43</v>
      </c>
      <c r="C1820" s="1" t="s">
        <v>42</v>
      </c>
      <c r="F1820" s="1" t="s">
        <v>1245</v>
      </c>
      <c r="G1820" s="1" t="s">
        <v>44</v>
      </c>
      <c r="H1820" s="1" t="s">
        <v>1288</v>
      </c>
      <c r="I1820" s="1" t="s">
        <v>1273</v>
      </c>
      <c r="J1820" s="59">
        <v>20</v>
      </c>
      <c r="K1820" s="85">
        <f t="array" ref="K1820">IFERROR(INDEX(Grille_Tarifs_Modulable!$B$2:$B$204,MATCH(Tableau1[[#This Row],[Designation]]&amp;Tableau1[[#This Row],[CL]],Grille_Tarifs_Modulable!$C$2:$C$204&amp;Grille_Tarifs_Modulable!$F$2:$F$204,0)),0)</f>
        <v>4260310553818</v>
      </c>
      <c r="L18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0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0" s="1">
        <v>24</v>
      </c>
      <c r="O1820" s="60">
        <f>Tableau1[[#This Row],[Prix_Unit_HT]]*Tableau1[[#This Row],[Qte_commande]]</f>
        <v>19.440000000000001</v>
      </c>
      <c r="P1820" s="60">
        <f>Tableau1[[#This Row],[Prix_Unit_TTC]]*Tableau1[[#This Row],[Qte_commande]]</f>
        <v>20.5092</v>
      </c>
      <c r="Q1820" s="1">
        <v>6.86</v>
      </c>
      <c r="R18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21" spans="1:18" ht="14.65" customHeight="1" x14ac:dyDescent="0.2">
      <c r="A1821" s="2">
        <v>43784</v>
      </c>
      <c r="B1821" s="1" t="s">
        <v>121</v>
      </c>
      <c r="C1821" s="1" t="s">
        <v>94</v>
      </c>
      <c r="F1821" s="1" t="s">
        <v>1245</v>
      </c>
      <c r="G1821" s="1" t="s">
        <v>96</v>
      </c>
      <c r="H1821" s="1" t="s">
        <v>1242</v>
      </c>
      <c r="I1821" s="7" t="s">
        <v>1272</v>
      </c>
      <c r="J1821" s="59">
        <v>70</v>
      </c>
      <c r="K1821" s="85">
        <f t="array" ref="K1821">IFERROR(INDEX(Grille_Tarifs_Modulable!$B$2:$B$204,MATCH(Tableau1[[#This Row],[Designation]]&amp;Tableau1[[#This Row],[CL]],Grille_Tarifs_Modulable!$C$2:$C$204&amp;Grille_Tarifs_Modulable!$F$2:$F$204,0)),0)</f>
        <v>4055800060200</v>
      </c>
      <c r="L18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821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821" s="1">
        <v>24</v>
      </c>
      <c r="O1821" s="60">
        <f>Tableau1[[#This Row],[Prix_Unit_HT]]*Tableau1[[#This Row],[Qte_commande]]</f>
        <v>417.80745600000006</v>
      </c>
      <c r="P1821" s="60">
        <f>Tableau1[[#This Row],[Prix_Unit_TTC]]*Tableau1[[#This Row],[Qte_commande]]</f>
        <v>501.36894720000004</v>
      </c>
      <c r="Q1821" s="1">
        <v>24</v>
      </c>
      <c r="R18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22" spans="1:18" ht="14.65" customHeight="1" x14ac:dyDescent="0.2">
      <c r="A1822" s="2">
        <v>43784</v>
      </c>
      <c r="B1822" s="1" t="s">
        <v>121</v>
      </c>
      <c r="C1822" s="1" t="s">
        <v>94</v>
      </c>
      <c r="F1822" s="1" t="s">
        <v>1245</v>
      </c>
      <c r="G1822" s="1" t="s">
        <v>96</v>
      </c>
      <c r="H1822" s="1" t="s">
        <v>1289</v>
      </c>
      <c r="I1822" s="1" t="s">
        <v>1273</v>
      </c>
      <c r="J1822" s="59">
        <v>20</v>
      </c>
      <c r="K1822" s="85">
        <f t="array" ref="K1822">IFERROR(INDEX(Grille_Tarifs_Modulable!$B$2:$B$204,MATCH(Tableau1[[#This Row],[Designation]]&amp;Tableau1[[#This Row],[CL]],Grille_Tarifs_Modulable!$C$2:$C$204&amp;Grille_Tarifs_Modulable!$F$2:$F$204,0)),0)</f>
        <v>4260310553832</v>
      </c>
      <c r="L18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2" s="1">
        <v>96</v>
      </c>
      <c r="O1822" s="60">
        <f>Tableau1[[#This Row],[Prix_Unit_HT]]*Tableau1[[#This Row],[Qte_commande]]</f>
        <v>77.760000000000005</v>
      </c>
      <c r="P1822" s="60">
        <f>Tableau1[[#This Row],[Prix_Unit_TTC]]*Tableau1[[#This Row],[Qte_commande]]</f>
        <v>82.036799999999999</v>
      </c>
      <c r="Q1822" s="1">
        <v>27.43</v>
      </c>
      <c r="R18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23" spans="1:18" ht="14.65" customHeight="1" x14ac:dyDescent="0.2">
      <c r="A1823" s="2">
        <v>43784</v>
      </c>
      <c r="B1823" s="1" t="s">
        <v>48</v>
      </c>
      <c r="C1823" s="1" t="s">
        <v>6</v>
      </c>
      <c r="F1823" s="1" t="s">
        <v>1245</v>
      </c>
      <c r="G1823" s="1" t="s">
        <v>8</v>
      </c>
      <c r="H1823" s="1" t="s">
        <v>1174</v>
      </c>
      <c r="I1823" s="1" t="s">
        <v>1272</v>
      </c>
      <c r="J1823" s="59">
        <v>100</v>
      </c>
      <c r="K1823" s="85">
        <f t="array" ref="K1823">IFERROR(INDEX(Grille_Tarifs_Modulable!$B$2:$B$204,MATCH(Tableau1[[#This Row],[Designation]]&amp;Tableau1[[#This Row],[CL]],Grille_Tarifs_Modulable!$C$2:$C$204&amp;Grille_Tarifs_Modulable!$F$2:$F$204,0)),0)</f>
        <v>4067700013842</v>
      </c>
      <c r="L18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3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3" s="1">
        <v>120</v>
      </c>
      <c r="O1823" s="60">
        <f>Tableau1[[#This Row],[Prix_Unit_HT]]*Tableau1[[#This Row],[Qte_commande]]</f>
        <v>2052.0965999999999</v>
      </c>
      <c r="P1823" s="60">
        <f>Tableau1[[#This Row],[Prix_Unit_TTC]]*Tableau1[[#This Row],[Qte_commande]]</f>
        <v>2462.5159199999998</v>
      </c>
      <c r="Q1823" s="1">
        <v>171.43</v>
      </c>
      <c r="R18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824" spans="1:18" ht="14.65" customHeight="1" x14ac:dyDescent="0.2">
      <c r="A1824" s="2">
        <v>43784</v>
      </c>
      <c r="B1824" s="1" t="s">
        <v>255</v>
      </c>
      <c r="C1824" s="1" t="s">
        <v>157</v>
      </c>
      <c r="F1824" s="1" t="s">
        <v>1245</v>
      </c>
      <c r="G1824" s="1" t="s">
        <v>159</v>
      </c>
      <c r="H1824" s="1" t="s">
        <v>1174</v>
      </c>
      <c r="I1824" s="1" t="s">
        <v>1272</v>
      </c>
      <c r="J1824" s="59">
        <v>100</v>
      </c>
      <c r="K1824" s="85">
        <f t="array" ref="K1824">IFERROR(INDEX(Grille_Tarifs_Modulable!$B$2:$B$204,MATCH(Tableau1[[#This Row],[Designation]]&amp;Tableau1[[#This Row],[CL]],Grille_Tarifs_Modulable!$C$2:$C$204&amp;Grille_Tarifs_Modulable!$F$2:$F$204,0)),0)</f>
        <v>4067700013842</v>
      </c>
      <c r="L18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4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4" s="1">
        <v>306</v>
      </c>
      <c r="O1824" s="60">
        <f>Tableau1[[#This Row],[Prix_Unit_HT]]*Tableau1[[#This Row],[Qte_commande]]</f>
        <v>5232.8463299999994</v>
      </c>
      <c r="P1824" s="60">
        <f>Tableau1[[#This Row],[Prix_Unit_TTC]]*Tableau1[[#This Row],[Qte_commande]]</f>
        <v>6279.4155959999989</v>
      </c>
      <c r="Q1824" s="1">
        <v>437.14</v>
      </c>
      <c r="R18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437.14285714285717</v>
      </c>
    </row>
    <row r="1825" spans="1:18" ht="14.65" customHeight="1" x14ac:dyDescent="0.2">
      <c r="A1825" s="2">
        <v>43784</v>
      </c>
      <c r="B1825" s="1" t="s">
        <v>262</v>
      </c>
      <c r="C1825" s="1" t="s">
        <v>261</v>
      </c>
      <c r="F1825" s="1" t="s">
        <v>1162</v>
      </c>
      <c r="G1825" s="1" t="s">
        <v>20</v>
      </c>
      <c r="H1825" s="1" t="s">
        <v>1174</v>
      </c>
      <c r="I1825" s="1" t="s">
        <v>1272</v>
      </c>
      <c r="J1825" s="59">
        <v>175</v>
      </c>
      <c r="K1825" s="85">
        <f t="array" ref="K1825">IFERROR(INDEX(Grille_Tarifs_Modulable!$B$2:$B$204,MATCH(Tableau1[[#This Row],[Designation]]&amp;Tableau1[[#This Row],[CL]],Grille_Tarifs_Modulable!$C$2:$C$204&amp;Grille_Tarifs_Modulable!$F$2:$F$204,0)),0)</f>
        <v>4067700013835</v>
      </c>
      <c r="L18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25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25" s="1">
        <v>60</v>
      </c>
      <c r="O1825" s="60">
        <f>Tableau1[[#This Row],[Prix_Unit_HT]]*Tableau1[[#This Row],[Qte_commande]]</f>
        <v>1935.9845249999998</v>
      </c>
      <c r="P1825" s="60">
        <f>Tableau1[[#This Row],[Prix_Unit_TTC]]*Tableau1[[#This Row],[Qte_commande]]</f>
        <v>2323.1814300000001</v>
      </c>
      <c r="Q1825" s="1">
        <v>150</v>
      </c>
      <c r="R18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150</v>
      </c>
    </row>
    <row r="1826" spans="1:18" ht="14.65" customHeight="1" x14ac:dyDescent="0.2">
      <c r="A1826" s="2">
        <v>43784</v>
      </c>
      <c r="B1826" s="1" t="s">
        <v>48</v>
      </c>
      <c r="C1826" s="1" t="s">
        <v>6</v>
      </c>
      <c r="F1826" s="1" t="s">
        <v>1245</v>
      </c>
      <c r="G1826" s="1" t="s">
        <v>8</v>
      </c>
      <c r="H1826" s="1" t="s">
        <v>1175</v>
      </c>
      <c r="I1826" s="1" t="s">
        <v>1272</v>
      </c>
      <c r="J1826" s="59">
        <v>70</v>
      </c>
      <c r="K1826" s="85">
        <f t="array" ref="K1826">IFERROR(INDEX(Grille_Tarifs_Modulable!$B$2:$B$204,MATCH(Tableau1[[#This Row],[Designation]]&amp;Tableau1[[#This Row],[CL]],Grille_Tarifs_Modulable!$C$2:$C$204&amp;Grille_Tarifs_Modulable!$F$2:$F$204,0)),0)</f>
        <v>4067700012085</v>
      </c>
      <c r="L18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26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826" s="1">
        <v>6</v>
      </c>
      <c r="O1826" s="60">
        <f>Tableau1[[#This Row],[Prix_Unit_HT]]*Tableau1[[#This Row],[Qte_commande]]</f>
        <v>73.212787800000001</v>
      </c>
      <c r="P1826" s="60">
        <f>Tableau1[[#This Row],[Prix_Unit_TTC]]*Tableau1[[#This Row],[Qte_commande]]</f>
        <v>87.855345360000001</v>
      </c>
      <c r="Q1826" s="1">
        <v>6</v>
      </c>
      <c r="R18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27" spans="1:18" ht="14.65" customHeight="1" x14ac:dyDescent="0.2">
      <c r="A1827" s="2">
        <v>43784</v>
      </c>
      <c r="B1827" s="1" t="s">
        <v>262</v>
      </c>
      <c r="C1827" s="1" t="s">
        <v>261</v>
      </c>
      <c r="F1827" s="1" t="s">
        <v>1162</v>
      </c>
      <c r="G1827" s="1" t="s">
        <v>20</v>
      </c>
      <c r="H1827" s="1" t="s">
        <v>1284</v>
      </c>
      <c r="I1827" s="1" t="s">
        <v>1272</v>
      </c>
      <c r="J1827" s="59">
        <v>70</v>
      </c>
      <c r="K1827" s="85">
        <f t="array" ref="K1827">IFERROR(INDEX(Grille_Tarifs_Modulable!$B$2:$B$204,MATCH(Tableau1[[#This Row],[Designation]]&amp;Tableau1[[#This Row],[CL]],Grille_Tarifs_Modulable!$C$2:$C$204&amp;Grille_Tarifs_Modulable!$F$2:$F$204,0)),0)</f>
        <v>3257150673029</v>
      </c>
      <c r="L18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7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827" s="1">
        <v>6</v>
      </c>
      <c r="O1827" s="60">
        <f>Tableau1[[#This Row],[Prix_Unit_HT]]*Tableau1[[#This Row],[Qte_commande]]</f>
        <v>139.61705039999998</v>
      </c>
      <c r="P1827" s="60">
        <f>Tableau1[[#This Row],[Prix_Unit_TTC]]*Tableau1[[#This Row],[Qte_commande]]</f>
        <v>167.54046048000001</v>
      </c>
      <c r="Q1827" s="1">
        <v>6</v>
      </c>
      <c r="R18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28" spans="1:18" ht="14.65" customHeight="1" x14ac:dyDescent="0.2">
      <c r="A1828" s="2">
        <v>43784</v>
      </c>
      <c r="B1828" s="1" t="s">
        <v>262</v>
      </c>
      <c r="C1828" s="1" t="s">
        <v>261</v>
      </c>
      <c r="F1828" s="1" t="s">
        <v>1162</v>
      </c>
      <c r="G1828" s="1" t="s">
        <v>20</v>
      </c>
      <c r="H1828" s="1" t="s">
        <v>1284</v>
      </c>
      <c r="I1828" s="1" t="s">
        <v>1272</v>
      </c>
      <c r="J1828" s="59">
        <v>70</v>
      </c>
      <c r="K1828" s="85">
        <f t="array" ref="K1828">IFERROR(INDEX(Grille_Tarifs_Modulable!$B$2:$B$204,MATCH(Tableau1[[#This Row],[Designation]]&amp;Tableau1[[#This Row],[CL]],Grille_Tarifs_Modulable!$C$2:$C$204&amp;Grille_Tarifs_Modulable!$F$2:$F$204,0)),0)</f>
        <v>3257150673029</v>
      </c>
      <c r="L18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828" s="1">
        <v>3</v>
      </c>
      <c r="O1828" s="60">
        <f>Tableau1[[#This Row],[Prix_Unit_HT]]*Tableau1[[#This Row],[Qte_commande]]</f>
        <v>69.808525199999991</v>
      </c>
      <c r="P1828" s="60">
        <f>Tableau1[[#This Row],[Prix_Unit_TTC]]*Tableau1[[#This Row],[Qte_commande]]</f>
        <v>83.770230240000004</v>
      </c>
      <c r="Q1828" s="1">
        <v>3</v>
      </c>
      <c r="R18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829" spans="1:18" ht="14.65" customHeight="1" x14ac:dyDescent="0.2">
      <c r="A1829" s="2">
        <v>43784</v>
      </c>
      <c r="B1829" s="1" t="s">
        <v>121</v>
      </c>
      <c r="C1829" s="1" t="s">
        <v>94</v>
      </c>
      <c r="F1829" s="1" t="s">
        <v>1245</v>
      </c>
      <c r="G1829" s="1" t="s">
        <v>96</v>
      </c>
      <c r="H1829" s="1" t="s">
        <v>1186</v>
      </c>
      <c r="I1829" s="1" t="s">
        <v>1272</v>
      </c>
      <c r="J1829" s="59">
        <v>70</v>
      </c>
      <c r="K1829" s="85">
        <f t="array" ref="K1829">IFERROR(INDEX(Grille_Tarifs_Modulable!$B$2:$B$204,MATCH(Tableau1[[#This Row],[Designation]]&amp;Tableau1[[#This Row],[CL]],Grille_Tarifs_Modulable!$C$2:$C$204&amp;Grille_Tarifs_Modulable!$F$2:$F$204,0)),0)</f>
        <v>3257150101904</v>
      </c>
      <c r="L18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2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29" s="1">
        <v>6</v>
      </c>
      <c r="O1829" s="60">
        <f>Tableau1[[#This Row],[Prix_Unit_HT]]*Tableau1[[#This Row],[Qte_commande]]</f>
        <v>98.078897999999995</v>
      </c>
      <c r="P1829" s="60">
        <f>Tableau1[[#This Row],[Prix_Unit_TTC]]*Tableau1[[#This Row],[Qte_commande]]</f>
        <v>117.69467760000001</v>
      </c>
      <c r="Q1829" s="1">
        <v>6</v>
      </c>
      <c r="R18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30" spans="1:18" ht="14.65" customHeight="1" x14ac:dyDescent="0.2">
      <c r="A1830" s="2">
        <v>43784</v>
      </c>
      <c r="B1830" s="1" t="s">
        <v>48</v>
      </c>
      <c r="C1830" s="1" t="s">
        <v>6</v>
      </c>
      <c r="F1830" s="1" t="s">
        <v>1245</v>
      </c>
      <c r="G1830" s="1" t="s">
        <v>8</v>
      </c>
      <c r="H1830" s="7" t="s">
        <v>1188</v>
      </c>
      <c r="I1830" s="1" t="s">
        <v>1272</v>
      </c>
      <c r="J1830" s="59">
        <v>70</v>
      </c>
      <c r="K1830" s="85">
        <f t="array" ref="K1830">IFERROR(INDEX(Grille_Tarifs_Modulable!$B$2:$B$204,MATCH(Tableau1[[#This Row],[Designation]]&amp;Tableau1[[#This Row],[CL]],Grille_Tarifs_Modulable!$C$2:$C$204&amp;Grille_Tarifs_Modulable!$F$2:$F$204,0)),0)</f>
        <v>3257150100228</v>
      </c>
      <c r="L18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0" s="1">
        <v>18</v>
      </c>
      <c r="O1830" s="60">
        <f>Tableau1[[#This Row],[Prix_Unit_HT]]*Tableau1[[#This Row],[Qte_commande]]</f>
        <v>359.97559200000001</v>
      </c>
      <c r="P1830" s="60">
        <f>Tableau1[[#This Row],[Prix_Unit_TTC]]*Tableau1[[#This Row],[Qte_commande]]</f>
        <v>431.97071039999997</v>
      </c>
      <c r="Q1830" s="1">
        <v>18</v>
      </c>
      <c r="R18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31" spans="1:18" ht="14.65" customHeight="1" x14ac:dyDescent="0.2">
      <c r="A1831" s="2">
        <v>43784</v>
      </c>
      <c r="B1831" s="1" t="s">
        <v>262</v>
      </c>
      <c r="C1831" s="1" t="s">
        <v>261</v>
      </c>
      <c r="F1831" s="1" t="s">
        <v>1162</v>
      </c>
      <c r="G1831" s="1" t="s">
        <v>20</v>
      </c>
      <c r="H1831" s="1" t="s">
        <v>1286</v>
      </c>
      <c r="I1831" s="1" t="s">
        <v>1272</v>
      </c>
      <c r="J1831" s="59">
        <v>70</v>
      </c>
      <c r="K1831" s="85">
        <f t="array" ref="K1831">IFERROR(INDEX(Grille_Tarifs_Modulable!$B$2:$B$204,MATCH(Tableau1[[#This Row],[Designation]]&amp;Tableau1[[#This Row],[CL]],Grille_Tarifs_Modulable!$C$2:$C$204&amp;Grille_Tarifs_Modulable!$F$2:$F$204,0)),0)</f>
        <v>3257150673043</v>
      </c>
      <c r="L18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831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831" s="1">
        <v>3</v>
      </c>
      <c r="O1831" s="60">
        <f>Tableau1[[#This Row],[Prix_Unit_HT]]*Tableau1[[#This Row],[Qte_commande]]</f>
        <v>70.30417349999999</v>
      </c>
      <c r="P1831" s="60">
        <f>Tableau1[[#This Row],[Prix_Unit_TTC]]*Tableau1[[#This Row],[Qte_commande]]</f>
        <v>84.365008199999991</v>
      </c>
      <c r="Q1831" s="1">
        <v>3</v>
      </c>
      <c r="R18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832" spans="1:18" ht="14.65" customHeight="1" x14ac:dyDescent="0.2">
      <c r="A1832" s="2">
        <v>43784</v>
      </c>
      <c r="B1832" s="1" t="s">
        <v>48</v>
      </c>
      <c r="C1832" s="1" t="s">
        <v>6</v>
      </c>
      <c r="F1832" s="1" t="s">
        <v>1245</v>
      </c>
      <c r="G1832" s="1" t="s">
        <v>8</v>
      </c>
      <c r="H1832" s="1" t="s">
        <v>1216</v>
      </c>
      <c r="I1832" s="1" t="s">
        <v>1272</v>
      </c>
      <c r="J1832" s="59">
        <v>100</v>
      </c>
      <c r="K1832" s="85">
        <f t="array" ref="K1832">IFERROR(INDEX(Grille_Tarifs_Modulable!$B$2:$B$204,MATCH(Tableau1[[#This Row],[Designation]]&amp;Tableau1[[#This Row],[CL]],Grille_Tarifs_Modulable!$C$2:$C$204&amp;Grille_Tarifs_Modulable!$F$2:$F$204,0)),0)</f>
        <v>3257150410167</v>
      </c>
      <c r="L18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832" s="60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832" s="1">
        <v>60</v>
      </c>
      <c r="O1832" s="60">
        <f>Tableau1[[#This Row],[Prix_Unit_HT]]*Tableau1[[#This Row],[Qte_commande]]</f>
        <v>946.73244</v>
      </c>
      <c r="P1832" s="60">
        <f>Tableau1[[#This Row],[Prix_Unit_TTC]]*Tableau1[[#This Row],[Qte_commande]]</f>
        <v>1136.0789280000001</v>
      </c>
      <c r="Q1832" s="1">
        <v>85.71</v>
      </c>
      <c r="R18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85.714285714285722</v>
      </c>
    </row>
    <row r="1833" spans="1:18" ht="14.65" customHeight="1" x14ac:dyDescent="0.2">
      <c r="A1833" s="2">
        <v>43784</v>
      </c>
      <c r="B1833" s="1" t="s">
        <v>121</v>
      </c>
      <c r="C1833" s="1" t="s">
        <v>94</v>
      </c>
      <c r="F1833" s="1" t="s">
        <v>1245</v>
      </c>
      <c r="G1833" s="1" t="s">
        <v>96</v>
      </c>
      <c r="H1833" s="1" t="s">
        <v>1293</v>
      </c>
      <c r="I1833" s="1" t="s">
        <v>1273</v>
      </c>
      <c r="J1833" s="59">
        <v>20</v>
      </c>
      <c r="K1833" s="85">
        <f t="array" ref="K1833">IFERROR(INDEX(Grille_Tarifs_Modulable!$B$2:$B$204,MATCH(Tableau1[[#This Row],[Designation]]&amp;Tableau1[[#This Row],[CL]],Grille_Tarifs_Modulable!$C$2:$C$204&amp;Grille_Tarifs_Modulable!$F$2:$F$204,0)),0)</f>
        <v>4260310553849</v>
      </c>
      <c r="L18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3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33" s="1">
        <v>96</v>
      </c>
      <c r="O1833" s="60">
        <f>Tableau1[[#This Row],[Prix_Unit_HT]]*Tableau1[[#This Row],[Qte_commande]]</f>
        <v>77.760000000000005</v>
      </c>
      <c r="P1833" s="60">
        <f>Tableau1[[#This Row],[Prix_Unit_TTC]]*Tableau1[[#This Row],[Qte_commande]]</f>
        <v>82.036799999999999</v>
      </c>
      <c r="Q1833" s="1">
        <v>27.43</v>
      </c>
      <c r="R18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34" spans="1:18" ht="14.65" customHeight="1" x14ac:dyDescent="0.2">
      <c r="A1834" s="2">
        <v>43787</v>
      </c>
      <c r="B1834" s="1" t="s">
        <v>86</v>
      </c>
      <c r="C1834" s="1" t="s">
        <v>85</v>
      </c>
      <c r="F1834" s="1" t="s">
        <v>1162</v>
      </c>
      <c r="G1834" s="1" t="s">
        <v>87</v>
      </c>
      <c r="H1834" s="1" t="s">
        <v>1231</v>
      </c>
      <c r="I1834" s="1" t="s">
        <v>1272</v>
      </c>
      <c r="J1834" s="59">
        <v>75</v>
      </c>
      <c r="K1834" s="85">
        <f t="array" ref="K1834">IFERROR(INDEX(Grille_Tarifs_Modulable!$B$2:$B$204,MATCH(Tableau1[[#This Row],[Designation]]&amp;Tableau1[[#This Row],[CL]],Grille_Tarifs_Modulable!$C$2:$C$204&amp;Grille_Tarifs_Modulable!$F$2:$F$204,0)),0)</f>
        <v>3242890008026</v>
      </c>
      <c r="L18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4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4" s="1">
        <v>6</v>
      </c>
      <c r="O1834" s="60">
        <f>Tableau1[[#This Row],[Prix_Unit_HT]]*Tableau1[[#This Row],[Qte_commande]]</f>
        <v>73.007413500000013</v>
      </c>
      <c r="P1834" s="60">
        <f>Tableau1[[#This Row],[Prix_Unit_TTC]]*Tableau1[[#This Row],[Qte_commande]]</f>
        <v>87.608896200000004</v>
      </c>
      <c r="Q1834" s="1">
        <v>6.43</v>
      </c>
      <c r="R18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835" spans="1:18" ht="14.65" customHeight="1" x14ac:dyDescent="0.2">
      <c r="A1835" s="2">
        <v>43787</v>
      </c>
      <c r="B1835" s="1" t="s">
        <v>86</v>
      </c>
      <c r="C1835" s="1" t="s">
        <v>85</v>
      </c>
      <c r="F1835" s="1" t="s">
        <v>1162</v>
      </c>
      <c r="G1835" s="1" t="s">
        <v>87</v>
      </c>
      <c r="H1835" s="1" t="s">
        <v>1231</v>
      </c>
      <c r="I1835" s="1" t="s">
        <v>1272</v>
      </c>
      <c r="J1835" s="59">
        <v>75</v>
      </c>
      <c r="K1835" s="85">
        <f t="array" ref="K1835">IFERROR(INDEX(Grille_Tarifs_Modulable!$B$2:$B$204,MATCH(Tableau1[[#This Row],[Designation]]&amp;Tableau1[[#This Row],[CL]],Grille_Tarifs_Modulable!$C$2:$C$204&amp;Grille_Tarifs_Modulable!$F$2:$F$204,0)),0)</f>
        <v>3242890008026</v>
      </c>
      <c r="L18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5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5" s="1">
        <v>6</v>
      </c>
      <c r="O1835" s="60">
        <f>Tableau1[[#This Row],[Prix_Unit_HT]]*Tableau1[[#This Row],[Qte_commande]]</f>
        <v>73.007413500000013</v>
      </c>
      <c r="P1835" s="60">
        <f>Tableau1[[#This Row],[Prix_Unit_TTC]]*Tableau1[[#This Row],[Qte_commande]]</f>
        <v>87.608896200000004</v>
      </c>
      <c r="Q1835" s="1">
        <v>6.43</v>
      </c>
      <c r="R18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836" spans="1:18" ht="14.65" customHeight="1" x14ac:dyDescent="0.2">
      <c r="A1836" s="2">
        <v>43787</v>
      </c>
      <c r="B1836" s="1" t="s">
        <v>183</v>
      </c>
      <c r="C1836" s="1" t="s">
        <v>85</v>
      </c>
      <c r="F1836" s="1" t="s">
        <v>1162</v>
      </c>
      <c r="G1836" s="1" t="s">
        <v>87</v>
      </c>
      <c r="H1836" s="1" t="s">
        <v>1231</v>
      </c>
      <c r="I1836" s="1" t="s">
        <v>1272</v>
      </c>
      <c r="J1836" s="59">
        <v>75</v>
      </c>
      <c r="K1836" s="85">
        <f t="array" ref="K1836">IFERROR(INDEX(Grille_Tarifs_Modulable!$B$2:$B$204,MATCH(Tableau1[[#This Row],[Designation]]&amp;Tableau1[[#This Row],[CL]],Grille_Tarifs_Modulable!$C$2:$C$204&amp;Grille_Tarifs_Modulable!$F$2:$F$204,0)),0)</f>
        <v>3242890008026</v>
      </c>
      <c r="L183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12.167902250000001</v>
      </c>
      <c r="M1836" s="60">
        <f>IF(Tableau1[[#This Row],[Prix_Unit_HT]]=0,0,Tableau1[[#This Row],[Prix_Unit_HT]]+(Tableau1[[#This Row],[Prix_Unit_HT]]*VLOOKUP(Tableau1[[#This Row],[EAN]],Grille_Tarifs_Modulable!$B$10:$Q$204,16,FALSE)))</f>
        <v>14.601482700000002</v>
      </c>
      <c r="N1836" s="1">
        <v>6</v>
      </c>
      <c r="O1836" s="60">
        <f>Tableau1[[#This Row],[Prix_Unit_HT]]*Tableau1[[#This Row],[Qte_commande]]</f>
        <v>73.007413500000013</v>
      </c>
      <c r="P1836" s="60">
        <f>Tableau1[[#This Row],[Prix_Unit_TTC]]*Tableau1[[#This Row],[Qte_commande]]</f>
        <v>87.608896200000004</v>
      </c>
      <c r="Q1836" s="1">
        <v>6.43</v>
      </c>
      <c r="R183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6.4285714285714288</v>
      </c>
    </row>
    <row r="1837" spans="1:18" ht="14.65" customHeight="1" x14ac:dyDescent="0.2">
      <c r="A1837" s="2">
        <v>43787</v>
      </c>
      <c r="B1837" s="1" t="s">
        <v>183</v>
      </c>
      <c r="C1837" s="1" t="s">
        <v>85</v>
      </c>
      <c r="F1837" s="1" t="s">
        <v>1162</v>
      </c>
      <c r="G1837" s="1" t="s">
        <v>87</v>
      </c>
      <c r="H1837" s="1" t="s">
        <v>1211</v>
      </c>
      <c r="I1837" s="1" t="s">
        <v>1272</v>
      </c>
      <c r="J1837" s="59">
        <v>70</v>
      </c>
      <c r="K1837" s="85">
        <f t="array" ref="K1837">IFERROR(INDEX(Grille_Tarifs_Modulable!$B$2:$B$204,MATCH(Tableau1[[#This Row],[Designation]]&amp;Tableau1[[#This Row],[CL]],Grille_Tarifs_Modulable!$C$2:$C$204&amp;Grille_Tarifs_Modulable!$F$2:$F$204,0)),0)</f>
        <v>8017450002104</v>
      </c>
      <c r="L183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37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37" s="1">
        <v>6</v>
      </c>
      <c r="O1837" s="60">
        <f>Tableau1[[#This Row],[Prix_Unit_HT]]*Tableau1[[#This Row],[Qte_commande]]</f>
        <v>85.598897999999991</v>
      </c>
      <c r="P1837" s="60">
        <f>Tableau1[[#This Row],[Prix_Unit_TTC]]*Tableau1[[#This Row],[Qte_commande]]</f>
        <v>102.71867760000001</v>
      </c>
      <c r="Q1837" s="1">
        <v>6</v>
      </c>
      <c r="R183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38" spans="1:18" ht="14.65" customHeight="1" x14ac:dyDescent="0.2">
      <c r="A1838" s="2">
        <v>43787</v>
      </c>
      <c r="B1838" s="1" t="s">
        <v>46</v>
      </c>
      <c r="C1838" s="1" t="s">
        <v>45</v>
      </c>
      <c r="F1838" s="1" t="s">
        <v>1245</v>
      </c>
      <c r="G1838" s="1" t="s">
        <v>47</v>
      </c>
      <c r="H1838" s="7" t="s">
        <v>1188</v>
      </c>
      <c r="I1838" s="1" t="s">
        <v>1272</v>
      </c>
      <c r="J1838" s="59">
        <v>70</v>
      </c>
      <c r="K1838" s="85">
        <f t="array" ref="K1838">IFERROR(INDEX(Grille_Tarifs_Modulable!$B$2:$B$204,MATCH(Tableau1[[#This Row],[Designation]]&amp;Tableau1[[#This Row],[CL]],Grille_Tarifs_Modulable!$C$2:$C$204&amp;Grille_Tarifs_Modulable!$F$2:$F$204,0)),0)</f>
        <v>3257150100228</v>
      </c>
      <c r="L183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8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8" s="1">
        <v>6</v>
      </c>
      <c r="O1838" s="60">
        <f>Tableau1[[#This Row],[Prix_Unit_HT]]*Tableau1[[#This Row],[Qte_commande]]</f>
        <v>119.99186399999999</v>
      </c>
      <c r="P1838" s="60">
        <f>Tableau1[[#This Row],[Prix_Unit_TTC]]*Tableau1[[#This Row],[Qte_commande]]</f>
        <v>143.99023679999999</v>
      </c>
      <c r="Q1838" s="1">
        <v>6</v>
      </c>
      <c r="R183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39" spans="1:18" ht="14.65" customHeight="1" x14ac:dyDescent="0.2">
      <c r="A1839" s="2">
        <v>43787</v>
      </c>
      <c r="B1839" s="1" t="s">
        <v>86</v>
      </c>
      <c r="C1839" s="1" t="s">
        <v>85</v>
      </c>
      <c r="F1839" s="1" t="s">
        <v>1162</v>
      </c>
      <c r="G1839" s="1" t="s">
        <v>87</v>
      </c>
      <c r="H1839" s="7" t="s">
        <v>1192</v>
      </c>
      <c r="I1839" s="1" t="s">
        <v>1272</v>
      </c>
      <c r="J1839" s="59">
        <v>70</v>
      </c>
      <c r="K1839" s="85">
        <f t="array" ref="K1839">IFERROR(INDEX(Grille_Tarifs_Modulable!$B$2:$B$204,MATCH(Tableau1[[#This Row],[Designation]]&amp;Tableau1[[#This Row],[CL]],Grille_Tarifs_Modulable!$C$2:$C$204&amp;Grille_Tarifs_Modulable!$F$2:$F$204,0)),0)</f>
        <v>3257150100167</v>
      </c>
      <c r="L183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39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39" s="1">
        <v>6</v>
      </c>
      <c r="O1839" s="60">
        <f>Tableau1[[#This Row],[Prix_Unit_HT]]*Tableau1[[#This Row],[Qte_commande]]</f>
        <v>179.69186400000001</v>
      </c>
      <c r="P1839" s="60">
        <f>Tableau1[[#This Row],[Prix_Unit_TTC]]*Tableau1[[#This Row],[Qte_commande]]</f>
        <v>215.63023680000003</v>
      </c>
      <c r="Q1839" s="1">
        <v>6</v>
      </c>
      <c r="R183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0" spans="1:18" ht="14.65" customHeight="1" x14ac:dyDescent="0.2">
      <c r="A1840" s="2">
        <v>43787</v>
      </c>
      <c r="B1840" s="1" t="s">
        <v>46</v>
      </c>
      <c r="C1840" s="1" t="s">
        <v>45</v>
      </c>
      <c r="F1840" s="1" t="s">
        <v>1245</v>
      </c>
      <c r="G1840" s="1" t="s">
        <v>47</v>
      </c>
      <c r="H1840" s="7" t="s">
        <v>1192</v>
      </c>
      <c r="I1840" s="1" t="s">
        <v>1272</v>
      </c>
      <c r="J1840" s="59">
        <v>70</v>
      </c>
      <c r="K1840" s="85">
        <f t="array" ref="K1840">IFERROR(INDEX(Grille_Tarifs_Modulable!$B$2:$B$204,MATCH(Tableau1[[#This Row],[Designation]]&amp;Tableau1[[#This Row],[CL]],Grille_Tarifs_Modulable!$C$2:$C$204&amp;Grille_Tarifs_Modulable!$F$2:$F$204,0)),0)</f>
        <v>3257150100167</v>
      </c>
      <c r="L184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40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40" s="1">
        <v>6</v>
      </c>
      <c r="O1840" s="60">
        <f>Tableau1[[#This Row],[Prix_Unit_HT]]*Tableau1[[#This Row],[Qte_commande]]</f>
        <v>165.71186400000002</v>
      </c>
      <c r="P1840" s="60">
        <f>Tableau1[[#This Row],[Prix_Unit_TTC]]*Tableau1[[#This Row],[Qte_commande]]</f>
        <v>198.85423680000002</v>
      </c>
      <c r="Q1840" s="1">
        <v>6</v>
      </c>
      <c r="R184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1" spans="1:18" ht="14.65" customHeight="1" x14ac:dyDescent="0.2">
      <c r="A1841" s="2">
        <v>43787</v>
      </c>
      <c r="B1841" s="1" t="s">
        <v>88</v>
      </c>
      <c r="C1841" s="1" t="s">
        <v>82</v>
      </c>
      <c r="F1841" s="1" t="s">
        <v>1162</v>
      </c>
      <c r="G1841" s="1" t="s">
        <v>4</v>
      </c>
      <c r="H1841" s="7" t="s">
        <v>1192</v>
      </c>
      <c r="I1841" s="1" t="s">
        <v>1272</v>
      </c>
      <c r="J1841" s="59">
        <v>70</v>
      </c>
      <c r="K1841" s="85">
        <f t="array" ref="K1841">IFERROR(INDEX(Grille_Tarifs_Modulable!$B$2:$B$204,MATCH(Tableau1[[#This Row],[Designation]]&amp;Tableau1[[#This Row],[CL]],Grille_Tarifs_Modulable!$C$2:$C$204&amp;Grille_Tarifs_Modulable!$F$2:$F$204,0)),0)</f>
        <v>3257150100167</v>
      </c>
      <c r="L184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41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41" s="1">
        <v>12</v>
      </c>
      <c r="O1841" s="60">
        <f>Tableau1[[#This Row],[Prix_Unit_HT]]*Tableau1[[#This Row],[Qte_commande]]</f>
        <v>359.38372800000002</v>
      </c>
      <c r="P1841" s="60">
        <f>Tableau1[[#This Row],[Prix_Unit_TTC]]*Tableau1[[#This Row],[Qte_commande]]</f>
        <v>431.26047360000007</v>
      </c>
      <c r="Q1841" s="1">
        <v>12</v>
      </c>
      <c r="R184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2" spans="1:18" ht="14.65" customHeight="1" x14ac:dyDescent="0.2">
      <c r="A1842" s="2">
        <v>43787</v>
      </c>
      <c r="B1842" s="1" t="s">
        <v>174</v>
      </c>
      <c r="C1842" s="1" t="s">
        <v>173</v>
      </c>
      <c r="F1842" s="1" t="s">
        <v>1162</v>
      </c>
      <c r="G1842" s="1" t="s">
        <v>175</v>
      </c>
      <c r="H1842" s="1" t="s">
        <v>1187</v>
      </c>
      <c r="I1842" s="1" t="s">
        <v>1272</v>
      </c>
      <c r="J1842" s="59">
        <v>70</v>
      </c>
      <c r="K1842" s="85">
        <f t="array" ref="K1842">IFERROR(INDEX(Grille_Tarifs_Modulable!$B$2:$B$204,MATCH(Tableau1[[#This Row],[Designation]]&amp;Tableau1[[#This Row],[CL]],Grille_Tarifs_Modulable!$C$2:$C$204&amp;Grille_Tarifs_Modulable!$F$2:$F$204,0)),0)</f>
        <v>3257150102017</v>
      </c>
      <c r="L184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2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2" s="1">
        <v>12</v>
      </c>
      <c r="O1842" s="60">
        <f>Tableau1[[#This Row],[Prix_Unit_HT]]*Tableau1[[#This Row],[Qte_commande]]</f>
        <v>202.25186400000001</v>
      </c>
      <c r="P1842" s="60">
        <f>Tableau1[[#This Row],[Prix_Unit_TTC]]*Tableau1[[#This Row],[Qte_commande]]</f>
        <v>242.70223679999998</v>
      </c>
      <c r="Q1842" s="1">
        <v>12</v>
      </c>
      <c r="R184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3" spans="1:18" ht="14.65" customHeight="1" x14ac:dyDescent="0.2">
      <c r="A1843" s="2">
        <v>43787</v>
      </c>
      <c r="B1843" s="1" t="s">
        <v>176</v>
      </c>
      <c r="C1843" s="1" t="s">
        <v>28</v>
      </c>
      <c r="F1843" s="1" t="s">
        <v>1162</v>
      </c>
      <c r="G1843" s="1" t="s">
        <v>177</v>
      </c>
      <c r="H1843" s="1" t="s">
        <v>1187</v>
      </c>
      <c r="I1843" s="1" t="s">
        <v>1272</v>
      </c>
      <c r="J1843" s="59">
        <v>70</v>
      </c>
      <c r="K1843" s="85">
        <f t="array" ref="K1843">IFERROR(INDEX(Grille_Tarifs_Modulable!$B$2:$B$204,MATCH(Tableau1[[#This Row],[Designation]]&amp;Tableau1[[#This Row],[CL]],Grille_Tarifs_Modulable!$C$2:$C$204&amp;Grille_Tarifs_Modulable!$F$2:$F$204,0)),0)</f>
        <v>3257150102017</v>
      </c>
      <c r="L184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3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3" s="1">
        <v>6</v>
      </c>
      <c r="O1843" s="60">
        <f>Tableau1[[#This Row],[Prix_Unit_HT]]*Tableau1[[#This Row],[Qte_commande]]</f>
        <v>101.12593200000001</v>
      </c>
      <c r="P1843" s="60">
        <f>Tableau1[[#This Row],[Prix_Unit_TTC]]*Tableau1[[#This Row],[Qte_commande]]</f>
        <v>121.35111839999999</v>
      </c>
      <c r="Q1843" s="1">
        <v>6</v>
      </c>
      <c r="R184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4" spans="1:18" ht="14.65" customHeight="1" x14ac:dyDescent="0.2">
      <c r="A1844" s="2">
        <v>43787</v>
      </c>
      <c r="B1844" s="1" t="s">
        <v>88</v>
      </c>
      <c r="C1844" s="1" t="s">
        <v>82</v>
      </c>
      <c r="F1844" s="1" t="s">
        <v>1162</v>
      </c>
      <c r="G1844" s="1" t="s">
        <v>4</v>
      </c>
      <c r="H1844" s="1" t="s">
        <v>1187</v>
      </c>
      <c r="I1844" s="1" t="s">
        <v>1272</v>
      </c>
      <c r="J1844" s="59">
        <v>70</v>
      </c>
      <c r="K1844" s="85">
        <f t="array" ref="K1844">IFERROR(INDEX(Grille_Tarifs_Modulable!$B$2:$B$204,MATCH(Tableau1[[#This Row],[Designation]]&amp;Tableau1[[#This Row],[CL]],Grille_Tarifs_Modulable!$C$2:$C$204&amp;Grille_Tarifs_Modulable!$F$2:$F$204,0)),0)</f>
        <v>3257150102017</v>
      </c>
      <c r="L184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4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4" s="1">
        <v>12</v>
      </c>
      <c r="O1844" s="60">
        <f>Tableau1[[#This Row],[Prix_Unit_HT]]*Tableau1[[#This Row],[Qte_commande]]</f>
        <v>202.25186400000001</v>
      </c>
      <c r="P1844" s="60">
        <f>Tableau1[[#This Row],[Prix_Unit_TTC]]*Tableau1[[#This Row],[Qte_commande]]</f>
        <v>242.70223679999998</v>
      </c>
      <c r="Q1844" s="1">
        <v>12</v>
      </c>
      <c r="R184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5" spans="1:18" ht="14.65" customHeight="1" x14ac:dyDescent="0.2">
      <c r="A1845" s="2">
        <v>43787</v>
      </c>
      <c r="B1845" s="1" t="s">
        <v>216</v>
      </c>
      <c r="C1845" s="1" t="s">
        <v>142</v>
      </c>
      <c r="F1845" s="1" t="s">
        <v>1245</v>
      </c>
      <c r="G1845" s="1" t="s">
        <v>144</v>
      </c>
      <c r="H1845" s="1" t="s">
        <v>1221</v>
      </c>
      <c r="I1845" s="1" t="s">
        <v>1272</v>
      </c>
      <c r="J1845" s="59">
        <v>50</v>
      </c>
      <c r="K1845" s="85">
        <f t="array" ref="K1845">IFERROR(INDEX(Grille_Tarifs_Modulable!$B$2:$B$204,MATCH(Tableau1[[#This Row],[Designation]]&amp;Tableau1[[#This Row],[CL]],Grille_Tarifs_Modulable!$C$2:$C$204&amp;Grille_Tarifs_Modulable!$F$2:$F$204,0)),0)</f>
        <v>4260270192645</v>
      </c>
      <c r="L184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45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45" s="1">
        <v>12</v>
      </c>
      <c r="O1845" s="60">
        <f>Tableau1[[#This Row],[Prix_Unit_HT]]*Tableau1[[#This Row],[Qte_commande]]</f>
        <v>302.31007199999999</v>
      </c>
      <c r="P1845" s="60">
        <f>Tableau1[[#This Row],[Prix_Unit_TTC]]*Tableau1[[#This Row],[Qte_commande]]</f>
        <v>362.77208640000003</v>
      </c>
      <c r="Q1845" s="1">
        <v>8.57</v>
      </c>
      <c r="R184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46" spans="1:18" ht="14.65" customHeight="1" x14ac:dyDescent="0.2">
      <c r="A1846" s="2">
        <v>43791</v>
      </c>
      <c r="B1846" s="1" t="s">
        <v>50</v>
      </c>
      <c r="C1846" s="1" t="s">
        <v>49</v>
      </c>
      <c r="F1846" s="1" t="s">
        <v>1245</v>
      </c>
      <c r="G1846" s="1" t="s">
        <v>51</v>
      </c>
      <c r="H1846" s="7" t="s">
        <v>1287</v>
      </c>
      <c r="I1846" s="7" t="s">
        <v>1272</v>
      </c>
      <c r="J1846" s="59">
        <v>70</v>
      </c>
      <c r="K1846" s="85">
        <f t="array" ref="K1846">IFERROR(INDEX(Grille_Tarifs_Modulable!$B$2:$B$204,MATCH(Tableau1[[#This Row],[Designation]]&amp;Tableau1[[#This Row],[CL]],Grille_Tarifs_Modulable!$C$2:$C$204&amp;Grille_Tarifs_Modulable!$F$2:$F$204,0)),0)</f>
        <v>3257150107012</v>
      </c>
      <c r="L184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46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46" s="1">
        <v>6</v>
      </c>
      <c r="O1846" s="60">
        <f>Tableau1[[#This Row],[Prix_Unit_HT]]*Tableau1[[#This Row],[Qte_commande]]</f>
        <v>178.97186399999998</v>
      </c>
      <c r="P1846" s="60">
        <f>Tableau1[[#This Row],[Prix_Unit_TTC]]*Tableau1[[#This Row],[Qte_commande]]</f>
        <v>214.7662368</v>
      </c>
      <c r="Q1846" s="1">
        <v>6</v>
      </c>
      <c r="R184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47" spans="1:18" ht="14.65" customHeight="1" x14ac:dyDescent="0.2">
      <c r="A1847" s="2">
        <v>43791</v>
      </c>
      <c r="B1847" s="1" t="s">
        <v>50</v>
      </c>
      <c r="C1847" s="1" t="s">
        <v>49</v>
      </c>
      <c r="F1847" s="1" t="s">
        <v>1245</v>
      </c>
      <c r="G1847" s="1" t="s">
        <v>51</v>
      </c>
      <c r="H1847" s="1" t="s">
        <v>1289</v>
      </c>
      <c r="I1847" s="1" t="s">
        <v>1273</v>
      </c>
      <c r="J1847" s="59">
        <v>20</v>
      </c>
      <c r="K1847" s="85">
        <f t="array" ref="K1847">IFERROR(INDEX(Grille_Tarifs_Modulable!$B$2:$B$204,MATCH(Tableau1[[#This Row],[Designation]]&amp;Tableau1[[#This Row],[CL]],Grille_Tarifs_Modulable!$C$2:$C$204&amp;Grille_Tarifs_Modulable!$F$2:$F$204,0)),0)</f>
        <v>4260310553832</v>
      </c>
      <c r="L184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4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47" s="1">
        <v>24</v>
      </c>
      <c r="O1847" s="60">
        <f>Tableau1[[#This Row],[Prix_Unit_HT]]*Tableau1[[#This Row],[Qte_commande]]</f>
        <v>19.440000000000001</v>
      </c>
      <c r="P1847" s="60">
        <f>Tableau1[[#This Row],[Prix_Unit_TTC]]*Tableau1[[#This Row],[Qte_commande]]</f>
        <v>20.5092</v>
      </c>
      <c r="Q1847" s="1">
        <v>6.86</v>
      </c>
      <c r="R184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48" spans="1:18" ht="14.65" customHeight="1" x14ac:dyDescent="0.2">
      <c r="A1848" s="2">
        <v>43791</v>
      </c>
      <c r="B1848" s="1" t="s">
        <v>50</v>
      </c>
      <c r="C1848" s="1" t="s">
        <v>49</v>
      </c>
      <c r="F1848" s="1" t="s">
        <v>1245</v>
      </c>
      <c r="G1848" s="1" t="s">
        <v>51</v>
      </c>
      <c r="H1848" s="1" t="s">
        <v>1284</v>
      </c>
      <c r="I1848" s="1" t="s">
        <v>1272</v>
      </c>
      <c r="J1848" s="59">
        <v>70</v>
      </c>
      <c r="K1848" s="85">
        <f t="array" ref="K1848">IFERROR(INDEX(Grille_Tarifs_Modulable!$B$2:$B$204,MATCH(Tableau1[[#This Row],[Designation]]&amp;Tableau1[[#This Row],[CL]],Grille_Tarifs_Modulable!$C$2:$C$204&amp;Grille_Tarifs_Modulable!$F$2:$F$204,0)),0)</f>
        <v>3257150673029</v>
      </c>
      <c r="L184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48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48" s="1">
        <v>12</v>
      </c>
      <c r="O1848" s="60">
        <f>Tableau1[[#This Row],[Prix_Unit_HT]]*Tableau1[[#This Row],[Qte_commande]]</f>
        <v>213.23410079999999</v>
      </c>
      <c r="P1848" s="60">
        <f>Tableau1[[#This Row],[Prix_Unit_TTC]]*Tableau1[[#This Row],[Qte_commande]]</f>
        <v>255.88092095999997</v>
      </c>
      <c r="Q1848" s="1">
        <v>12</v>
      </c>
      <c r="R184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49" spans="1:18" ht="14.65" customHeight="1" x14ac:dyDescent="0.2">
      <c r="A1849" s="2">
        <v>43791</v>
      </c>
      <c r="B1849" s="1" t="s">
        <v>50</v>
      </c>
      <c r="C1849" s="1" t="s">
        <v>49</v>
      </c>
      <c r="F1849" s="1" t="s">
        <v>1245</v>
      </c>
      <c r="G1849" s="1" t="s">
        <v>51</v>
      </c>
      <c r="H1849" s="1" t="s">
        <v>1186</v>
      </c>
      <c r="I1849" s="1" t="s">
        <v>1272</v>
      </c>
      <c r="J1849" s="59">
        <v>70</v>
      </c>
      <c r="K1849" s="85">
        <f t="array" ref="K1849">IFERROR(INDEX(Grille_Tarifs_Modulable!$B$2:$B$204,MATCH(Tableau1[[#This Row],[Designation]]&amp;Tableau1[[#This Row],[CL]],Grille_Tarifs_Modulable!$C$2:$C$204&amp;Grille_Tarifs_Modulable!$F$2:$F$204,0)),0)</f>
        <v>3257150101904</v>
      </c>
      <c r="L184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4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49" s="1">
        <v>12</v>
      </c>
      <c r="O1849" s="60">
        <f>Tableau1[[#This Row],[Prix_Unit_HT]]*Tableau1[[#This Row],[Qte_commande]]</f>
        <v>196.15779599999999</v>
      </c>
      <c r="P1849" s="60">
        <f>Tableau1[[#This Row],[Prix_Unit_TTC]]*Tableau1[[#This Row],[Qte_commande]]</f>
        <v>235.38935520000001</v>
      </c>
      <c r="Q1849" s="1">
        <v>12</v>
      </c>
      <c r="R184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50" spans="1:18" ht="14.65" customHeight="1" x14ac:dyDescent="0.2">
      <c r="A1850" s="2">
        <v>43791</v>
      </c>
      <c r="B1850" s="1" t="s">
        <v>50</v>
      </c>
      <c r="C1850" s="1" t="s">
        <v>49</v>
      </c>
      <c r="F1850" s="1" t="s">
        <v>1245</v>
      </c>
      <c r="G1850" s="1" t="s">
        <v>51</v>
      </c>
      <c r="H1850" s="7" t="s">
        <v>1188</v>
      </c>
      <c r="I1850" s="1" t="s">
        <v>1272</v>
      </c>
      <c r="J1850" s="59">
        <v>70</v>
      </c>
      <c r="K1850" s="85">
        <f t="array" ref="K1850">IFERROR(INDEX(Grille_Tarifs_Modulable!$B$2:$B$204,MATCH(Tableau1[[#This Row],[Designation]]&amp;Tableau1[[#This Row],[CL]],Grille_Tarifs_Modulable!$C$2:$C$204&amp;Grille_Tarifs_Modulable!$F$2:$F$204,0)),0)</f>
        <v>3257150100228</v>
      </c>
      <c r="L185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5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50" s="1">
        <v>12</v>
      </c>
      <c r="O1850" s="60">
        <f>Tableau1[[#This Row],[Prix_Unit_HT]]*Tableau1[[#This Row],[Qte_commande]]</f>
        <v>239.98372799999999</v>
      </c>
      <c r="P1850" s="60">
        <f>Tableau1[[#This Row],[Prix_Unit_TTC]]*Tableau1[[#This Row],[Qte_commande]]</f>
        <v>287.98047359999998</v>
      </c>
      <c r="Q1850" s="1">
        <v>12</v>
      </c>
      <c r="R185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51" spans="1:18" ht="14.65" customHeight="1" x14ac:dyDescent="0.2">
      <c r="A1851" s="2">
        <v>43791</v>
      </c>
      <c r="B1851" s="1" t="s">
        <v>50</v>
      </c>
      <c r="C1851" s="1" t="s">
        <v>49</v>
      </c>
      <c r="F1851" s="1" t="s">
        <v>1245</v>
      </c>
      <c r="G1851" s="1" t="s">
        <v>51</v>
      </c>
      <c r="H1851" s="7" t="s">
        <v>1192</v>
      </c>
      <c r="I1851" s="1" t="s">
        <v>1272</v>
      </c>
      <c r="J1851" s="59">
        <v>70</v>
      </c>
      <c r="K1851" s="85">
        <f t="array" ref="K1851">IFERROR(INDEX(Grille_Tarifs_Modulable!$B$2:$B$204,MATCH(Tableau1[[#This Row],[Designation]]&amp;Tableau1[[#This Row],[CL]],Grille_Tarifs_Modulable!$C$2:$C$204&amp;Grille_Tarifs_Modulable!$F$2:$F$204,0)),0)</f>
        <v>3257150100167</v>
      </c>
      <c r="L185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51" s="60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51" s="1">
        <v>6</v>
      </c>
      <c r="O1851" s="60">
        <f>Tableau1[[#This Row],[Prix_Unit_HT]]*Tableau1[[#This Row],[Qte_commande]]</f>
        <v>165.71186400000002</v>
      </c>
      <c r="P1851" s="60">
        <f>Tableau1[[#This Row],[Prix_Unit_TTC]]*Tableau1[[#This Row],[Qte_commande]]</f>
        <v>198.85423680000002</v>
      </c>
      <c r="Q1851" s="1">
        <v>6</v>
      </c>
      <c r="R185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52" spans="1:18" ht="14.65" customHeight="1" x14ac:dyDescent="0.2">
      <c r="A1852" s="2">
        <v>43791</v>
      </c>
      <c r="B1852" s="1" t="s">
        <v>50</v>
      </c>
      <c r="C1852" s="1" t="s">
        <v>49</v>
      </c>
      <c r="F1852" s="1" t="s">
        <v>1245</v>
      </c>
      <c r="G1852" s="1" t="s">
        <v>51</v>
      </c>
      <c r="H1852" s="1" t="s">
        <v>1187</v>
      </c>
      <c r="I1852" s="1" t="s">
        <v>1272</v>
      </c>
      <c r="J1852" s="59">
        <v>70</v>
      </c>
      <c r="K1852" s="85">
        <f t="array" ref="K1852">IFERROR(INDEX(Grille_Tarifs_Modulable!$B$2:$B$204,MATCH(Tableau1[[#This Row],[Designation]]&amp;Tableau1[[#This Row],[CL]],Grille_Tarifs_Modulable!$C$2:$C$204&amp;Grille_Tarifs_Modulable!$F$2:$F$204,0)),0)</f>
        <v>3257150102017</v>
      </c>
      <c r="L185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52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52" s="1">
        <v>12</v>
      </c>
      <c r="O1852" s="60">
        <f>Tableau1[[#This Row],[Prix_Unit_HT]]*Tableau1[[#This Row],[Qte_commande]]</f>
        <v>176.331864</v>
      </c>
      <c r="P1852" s="60">
        <f>Tableau1[[#This Row],[Prix_Unit_TTC]]*Tableau1[[#This Row],[Qte_commande]]</f>
        <v>211.5982368</v>
      </c>
      <c r="Q1852" s="1">
        <v>12</v>
      </c>
      <c r="R185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53" spans="1:18" ht="14.65" customHeight="1" x14ac:dyDescent="0.2">
      <c r="A1853" s="2">
        <v>43791</v>
      </c>
      <c r="B1853" s="1" t="s">
        <v>50</v>
      </c>
      <c r="C1853" s="1" t="s">
        <v>49</v>
      </c>
      <c r="F1853" s="1" t="s">
        <v>1245</v>
      </c>
      <c r="G1853" s="1" t="s">
        <v>51</v>
      </c>
      <c r="H1853" s="1" t="s">
        <v>1221</v>
      </c>
      <c r="I1853" s="1" t="s">
        <v>1272</v>
      </c>
      <c r="J1853" s="59">
        <v>50</v>
      </c>
      <c r="K1853" s="85">
        <f t="array" ref="K1853">IFERROR(INDEX(Grille_Tarifs_Modulable!$B$2:$B$204,MATCH(Tableau1[[#This Row],[Designation]]&amp;Tableau1[[#This Row],[CL]],Grille_Tarifs_Modulable!$C$2:$C$204&amp;Grille_Tarifs_Modulable!$F$2:$F$204,0)),0)</f>
        <v>4260270192645</v>
      </c>
      <c r="L185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53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53" s="1">
        <v>12</v>
      </c>
      <c r="O1853" s="60">
        <f>Tableau1[[#This Row],[Prix_Unit_HT]]*Tableau1[[#This Row],[Qte_commande]]</f>
        <v>302.31007199999999</v>
      </c>
      <c r="P1853" s="60">
        <f>Tableau1[[#This Row],[Prix_Unit_TTC]]*Tableau1[[#This Row],[Qte_commande]]</f>
        <v>362.77208640000003</v>
      </c>
      <c r="Q1853" s="1">
        <v>8.57</v>
      </c>
      <c r="R185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54" spans="1:18" ht="14.65" customHeight="1" x14ac:dyDescent="0.2">
      <c r="A1854" s="2">
        <v>43791</v>
      </c>
      <c r="B1854" s="1" t="s">
        <v>50</v>
      </c>
      <c r="C1854" s="1" t="s">
        <v>49</v>
      </c>
      <c r="F1854" s="1" t="s">
        <v>1245</v>
      </c>
      <c r="G1854" s="1" t="s">
        <v>51</v>
      </c>
      <c r="H1854" s="1" t="s">
        <v>1293</v>
      </c>
      <c r="I1854" s="1" t="s">
        <v>1273</v>
      </c>
      <c r="J1854" s="59">
        <v>20</v>
      </c>
      <c r="K1854" s="85">
        <f t="array" ref="K1854">IFERROR(INDEX(Grille_Tarifs_Modulable!$B$2:$B$204,MATCH(Tableau1[[#This Row],[Designation]]&amp;Tableau1[[#This Row],[CL]],Grille_Tarifs_Modulable!$C$2:$C$204&amp;Grille_Tarifs_Modulable!$F$2:$F$204,0)),0)</f>
        <v>4260310553849</v>
      </c>
      <c r="L185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4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4" s="1">
        <v>24</v>
      </c>
      <c r="O1854" s="60">
        <f>Tableau1[[#This Row],[Prix_Unit_HT]]*Tableau1[[#This Row],[Qte_commande]]</f>
        <v>19.440000000000001</v>
      </c>
      <c r="P1854" s="60">
        <f>Tableau1[[#This Row],[Prix_Unit_TTC]]*Tableau1[[#This Row],[Qte_commande]]</f>
        <v>20.5092</v>
      </c>
      <c r="Q1854" s="1">
        <v>6.86</v>
      </c>
      <c r="R185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55" spans="1:18" ht="14.65" customHeight="1" x14ac:dyDescent="0.2">
      <c r="A1855" s="2">
        <v>43791</v>
      </c>
      <c r="B1855" s="1" t="s">
        <v>50</v>
      </c>
      <c r="C1855" s="1" t="s">
        <v>49</v>
      </c>
      <c r="F1855" s="1" t="s">
        <v>1245</v>
      </c>
      <c r="G1855" s="1" t="s">
        <v>51</v>
      </c>
      <c r="H1855" s="1" t="s">
        <v>1288</v>
      </c>
      <c r="I1855" s="1" t="s">
        <v>1273</v>
      </c>
      <c r="J1855" s="59">
        <v>20</v>
      </c>
      <c r="K1855" s="85">
        <f t="array" ref="K1855">IFERROR(INDEX(Grille_Tarifs_Modulable!$B$2:$B$204,MATCH(Tableau1[[#This Row],[Designation]]&amp;Tableau1[[#This Row],[CL]],Grille_Tarifs_Modulable!$C$2:$C$204&amp;Grille_Tarifs_Modulable!$F$2:$F$204,0)),0)</f>
        <v>4260310553818</v>
      </c>
      <c r="L185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5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5" s="1">
        <v>24</v>
      </c>
      <c r="O1855" s="60">
        <f>Tableau1[[#This Row],[Prix_Unit_HT]]*Tableau1[[#This Row],[Qte_commande]]</f>
        <v>19.440000000000001</v>
      </c>
      <c r="P1855" s="60">
        <f>Tableau1[[#This Row],[Prix_Unit_TTC]]*Tableau1[[#This Row],[Qte_commande]]</f>
        <v>20.5092</v>
      </c>
      <c r="Q1855" s="1">
        <v>6.86</v>
      </c>
      <c r="R185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856" spans="1:18" ht="14.65" customHeight="1" x14ac:dyDescent="0.2">
      <c r="A1856" s="2">
        <v>43795</v>
      </c>
      <c r="B1856" s="1" t="s">
        <v>250</v>
      </c>
      <c r="C1856" s="1" t="s">
        <v>225</v>
      </c>
      <c r="F1856" s="1" t="s">
        <v>1245</v>
      </c>
      <c r="G1856" s="1" t="s">
        <v>227</v>
      </c>
      <c r="H1856" s="1" t="s">
        <v>1174</v>
      </c>
      <c r="I1856" s="1" t="s">
        <v>1272</v>
      </c>
      <c r="J1856" s="59">
        <v>70</v>
      </c>
      <c r="K1856" s="85">
        <f t="array" ref="K1856">IFERROR(INDEX(Grille_Tarifs_Modulable!$B$2:$B$204,MATCH(Tableau1[[#This Row],[Designation]]&amp;Tableau1[[#This Row],[CL]],Grille_Tarifs_Modulable!$C$2:$C$204&amp;Grille_Tarifs_Modulable!$F$2:$F$204,0)),0)</f>
        <v>4067700013859</v>
      </c>
      <c r="L185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6" s="1">
        <v>240</v>
      </c>
      <c r="O1856" s="60">
        <f>Tableau1[[#This Row],[Prix_Unit_HT]]*Tableau1[[#This Row],[Qte_commande]]</f>
        <v>3007.8152399999994</v>
      </c>
      <c r="P1856" s="60">
        <f>Tableau1[[#This Row],[Prix_Unit_TTC]]*Tableau1[[#This Row],[Qte_commande]]</f>
        <v>3609.3782879999994</v>
      </c>
      <c r="Q1856" s="1">
        <v>240</v>
      </c>
      <c r="R185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857" spans="1:18" ht="14.65" customHeight="1" x14ac:dyDescent="0.2">
      <c r="A1857" s="2">
        <v>43796</v>
      </c>
      <c r="B1857" s="1" t="s">
        <v>122</v>
      </c>
      <c r="C1857" s="1" t="s">
        <v>111</v>
      </c>
      <c r="F1857" s="1" t="s">
        <v>1245</v>
      </c>
      <c r="G1857" s="1" t="s">
        <v>120</v>
      </c>
      <c r="H1857" s="7" t="s">
        <v>1287</v>
      </c>
      <c r="I1857" s="7" t="s">
        <v>1272</v>
      </c>
      <c r="J1857" s="59">
        <v>70</v>
      </c>
      <c r="K1857" s="85">
        <f t="array" ref="K1857">IFERROR(INDEX(Grille_Tarifs_Modulable!$B$2:$B$204,MATCH(Tableau1[[#This Row],[Designation]]&amp;Tableau1[[#This Row],[CL]],Grille_Tarifs_Modulable!$C$2:$C$204&amp;Grille_Tarifs_Modulable!$F$2:$F$204,0)),0)</f>
        <v>3257150107012</v>
      </c>
      <c r="L185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57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57" s="1">
        <v>18</v>
      </c>
      <c r="O1857" s="60">
        <f>Tableau1[[#This Row],[Prix_Unit_HT]]*Tableau1[[#This Row],[Qte_commande]]</f>
        <v>536.91559199999995</v>
      </c>
      <c r="P1857" s="60">
        <f>Tableau1[[#This Row],[Prix_Unit_TTC]]*Tableau1[[#This Row],[Qte_commande]]</f>
        <v>644.2987104</v>
      </c>
      <c r="Q1857" s="1">
        <v>18</v>
      </c>
      <c r="R185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58" spans="1:18" ht="14.65" customHeight="1" x14ac:dyDescent="0.2">
      <c r="A1858" s="2">
        <v>43796</v>
      </c>
      <c r="B1858" s="1" t="s">
        <v>178</v>
      </c>
      <c r="C1858" s="1" t="s">
        <v>64</v>
      </c>
      <c r="F1858" s="1" t="s">
        <v>1245</v>
      </c>
      <c r="G1858" s="1" t="s">
        <v>66</v>
      </c>
      <c r="H1858" s="1" t="s">
        <v>1289</v>
      </c>
      <c r="I1858" s="1" t="s">
        <v>1273</v>
      </c>
      <c r="J1858" s="59">
        <v>20</v>
      </c>
      <c r="K1858" s="85">
        <f t="array" ref="K1858">IFERROR(INDEX(Grille_Tarifs_Modulable!$B$2:$B$204,MATCH(Tableau1[[#This Row],[Designation]]&amp;Tableau1[[#This Row],[CL]],Grille_Tarifs_Modulable!$C$2:$C$204&amp;Grille_Tarifs_Modulable!$F$2:$F$204,0)),0)</f>
        <v>4260310553832</v>
      </c>
      <c r="L185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8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8" s="1">
        <v>96</v>
      </c>
      <c r="O1858" s="60">
        <f>Tableau1[[#This Row],[Prix_Unit_HT]]*Tableau1[[#This Row],[Qte_commande]]</f>
        <v>77.760000000000005</v>
      </c>
      <c r="P1858" s="60">
        <f>Tableau1[[#This Row],[Prix_Unit_TTC]]*Tableau1[[#This Row],[Qte_commande]]</f>
        <v>82.036799999999999</v>
      </c>
      <c r="Q1858" s="1">
        <v>27.43</v>
      </c>
      <c r="R185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59" spans="1:18" ht="14.65" customHeight="1" x14ac:dyDescent="0.2">
      <c r="A1859" s="2">
        <v>43796</v>
      </c>
      <c r="B1859" s="1" t="s">
        <v>178</v>
      </c>
      <c r="C1859" s="1" t="s">
        <v>64</v>
      </c>
      <c r="F1859" s="1" t="s">
        <v>1245</v>
      </c>
      <c r="G1859" s="1" t="s">
        <v>66</v>
      </c>
      <c r="H1859" s="1" t="s">
        <v>1174</v>
      </c>
      <c r="I1859" s="1" t="s">
        <v>1272</v>
      </c>
      <c r="J1859" s="59">
        <v>70</v>
      </c>
      <c r="K1859" s="85">
        <f t="array" ref="K1859">IFERROR(INDEX(Grille_Tarifs_Modulable!$B$2:$B$204,MATCH(Tableau1[[#This Row],[Designation]]&amp;Tableau1[[#This Row],[CL]],Grille_Tarifs_Modulable!$C$2:$C$204&amp;Grille_Tarifs_Modulable!$F$2:$F$204,0)),0)</f>
        <v>4067700013859</v>
      </c>
      <c r="L185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9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9" s="1">
        <v>42</v>
      </c>
      <c r="O1859" s="60">
        <f>Tableau1[[#This Row],[Prix_Unit_HT]]*Tableau1[[#This Row],[Qte_commande]]</f>
        <v>526.36766699999998</v>
      </c>
      <c r="P1859" s="60">
        <f>Tableau1[[#This Row],[Prix_Unit_TTC]]*Tableau1[[#This Row],[Qte_commande]]</f>
        <v>631.64120039999989</v>
      </c>
      <c r="Q1859" s="1">
        <v>42</v>
      </c>
      <c r="R185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42</v>
      </c>
    </row>
    <row r="1860" spans="1:18" ht="14.65" customHeight="1" x14ac:dyDescent="0.2">
      <c r="A1860" s="2">
        <v>43796</v>
      </c>
      <c r="B1860" s="1" t="s">
        <v>178</v>
      </c>
      <c r="C1860" s="1" t="s">
        <v>64</v>
      </c>
      <c r="F1860" s="1" t="s">
        <v>1245</v>
      </c>
      <c r="G1860" s="1" t="s">
        <v>66</v>
      </c>
      <c r="H1860" s="1" t="s">
        <v>1174</v>
      </c>
      <c r="I1860" s="1" t="s">
        <v>1272</v>
      </c>
      <c r="J1860" s="59">
        <v>70</v>
      </c>
      <c r="K1860" s="85">
        <f t="array" ref="K1860">IFERROR(INDEX(Grille_Tarifs_Modulable!$B$2:$B$204,MATCH(Tableau1[[#This Row],[Designation]]&amp;Tableau1[[#This Row],[CL]],Grille_Tarifs_Modulable!$C$2:$C$204&amp;Grille_Tarifs_Modulable!$F$2:$F$204,0)),0)</f>
        <v>4067700013859</v>
      </c>
      <c r="L186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0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0" s="1">
        <v>198</v>
      </c>
      <c r="O1860" s="60">
        <f>Tableau1[[#This Row],[Prix_Unit_HT]]*Tableau1[[#This Row],[Qte_commande]]</f>
        <v>2481.4475729999995</v>
      </c>
      <c r="P1860" s="60">
        <f>Tableau1[[#This Row],[Prix_Unit_TTC]]*Tableau1[[#This Row],[Qte_commande]]</f>
        <v>2977.7370875999995</v>
      </c>
      <c r="Q1860" s="1">
        <v>198</v>
      </c>
      <c r="R186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198</v>
      </c>
    </row>
    <row r="1861" spans="1:18" ht="14.65" customHeight="1" x14ac:dyDescent="0.2">
      <c r="A1861" s="2">
        <v>43796</v>
      </c>
      <c r="B1861" s="1" t="s">
        <v>122</v>
      </c>
      <c r="C1861" s="1" t="s">
        <v>111</v>
      </c>
      <c r="F1861" s="1" t="s">
        <v>1245</v>
      </c>
      <c r="G1861" s="1" t="s">
        <v>120</v>
      </c>
      <c r="H1861" s="1" t="s">
        <v>1284</v>
      </c>
      <c r="I1861" s="1" t="s">
        <v>1272</v>
      </c>
      <c r="J1861" s="59">
        <v>70</v>
      </c>
      <c r="K1861" s="85">
        <f t="array" ref="K1861">IFERROR(INDEX(Grille_Tarifs_Modulable!$B$2:$B$204,MATCH(Tableau1[[#This Row],[Designation]]&amp;Tableau1[[#This Row],[CL]],Grille_Tarifs_Modulable!$C$2:$C$204&amp;Grille_Tarifs_Modulable!$F$2:$F$204,0)),0)</f>
        <v>3257150673029</v>
      </c>
      <c r="L186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61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61" s="1">
        <v>6</v>
      </c>
      <c r="O1861" s="60">
        <f>Tableau1[[#This Row],[Prix_Unit_HT]]*Tableau1[[#This Row],[Qte_commande]]</f>
        <v>106.6170504</v>
      </c>
      <c r="P1861" s="60">
        <f>Tableau1[[#This Row],[Prix_Unit_TTC]]*Tableau1[[#This Row],[Qte_commande]]</f>
        <v>127.94046047999998</v>
      </c>
      <c r="Q1861" s="1">
        <v>6</v>
      </c>
      <c r="R186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62" spans="1:18" ht="14.65" customHeight="1" x14ac:dyDescent="0.2">
      <c r="A1862" s="2">
        <v>43796</v>
      </c>
      <c r="B1862" s="1" t="s">
        <v>178</v>
      </c>
      <c r="C1862" s="1" t="s">
        <v>64</v>
      </c>
      <c r="F1862" s="1" t="s">
        <v>1162</v>
      </c>
      <c r="G1862" s="1" t="s">
        <v>66</v>
      </c>
      <c r="H1862" s="1" t="s">
        <v>1295</v>
      </c>
      <c r="I1862" s="1" t="s">
        <v>1273</v>
      </c>
      <c r="J1862" s="59">
        <v>20</v>
      </c>
      <c r="K1862" s="85">
        <f t="array" ref="K1862">IFERROR(INDEX(Grille_Tarifs_Modulable!$B$2:$B$204,MATCH(Tableau1[[#This Row],[Designation]]&amp;Tableau1[[#This Row],[CL]],Grille_Tarifs_Modulable!$C$2:$C$204&amp;Grille_Tarifs_Modulable!$F$2:$F$204,0)),0)</f>
        <v>4260310554785</v>
      </c>
      <c r="L186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862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862" s="1">
        <v>192</v>
      </c>
      <c r="O1862" s="60">
        <f>Tableau1[[#This Row],[Prix_Unit_HT]]*Tableau1[[#This Row],[Qte_commande]]</f>
        <v>170.88</v>
      </c>
      <c r="P1862" s="60">
        <f>Tableau1[[#This Row],[Prix_Unit_TTC]]*Tableau1[[#This Row],[Qte_commande]]</f>
        <v>180.2784</v>
      </c>
      <c r="Q1862" s="1">
        <v>54.86</v>
      </c>
      <c r="R186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54.857142857142861</v>
      </c>
    </row>
    <row r="1863" spans="1:18" ht="14.65" customHeight="1" x14ac:dyDescent="0.2">
      <c r="A1863" s="2">
        <v>43796</v>
      </c>
      <c r="B1863" s="1" t="s">
        <v>122</v>
      </c>
      <c r="C1863" s="1" t="s">
        <v>111</v>
      </c>
      <c r="F1863" s="1" t="s">
        <v>1245</v>
      </c>
      <c r="G1863" s="1" t="s">
        <v>120</v>
      </c>
      <c r="H1863" s="1" t="s">
        <v>1186</v>
      </c>
      <c r="I1863" s="1" t="s">
        <v>1272</v>
      </c>
      <c r="J1863" s="59">
        <v>70</v>
      </c>
      <c r="K1863" s="85">
        <f t="array" ref="K1863">IFERROR(INDEX(Grille_Tarifs_Modulable!$B$2:$B$204,MATCH(Tableau1[[#This Row],[Designation]]&amp;Tableau1[[#This Row],[CL]],Grille_Tarifs_Modulable!$C$2:$C$204&amp;Grille_Tarifs_Modulable!$F$2:$F$204,0)),0)</f>
        <v>3257150101904</v>
      </c>
      <c r="L186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3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63" s="1">
        <v>18</v>
      </c>
      <c r="O1863" s="60">
        <f>Tableau1[[#This Row],[Prix_Unit_HT]]*Tableau1[[#This Row],[Qte_commande]]</f>
        <v>294.236694</v>
      </c>
      <c r="P1863" s="60">
        <f>Tableau1[[#This Row],[Prix_Unit_TTC]]*Tableau1[[#This Row],[Qte_commande]]</f>
        <v>353.08403279999999</v>
      </c>
      <c r="Q1863" s="1">
        <v>18</v>
      </c>
      <c r="R186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64" spans="1:18" ht="14.65" customHeight="1" x14ac:dyDescent="0.2">
      <c r="A1864" s="2">
        <v>43796</v>
      </c>
      <c r="B1864" s="1" t="s">
        <v>178</v>
      </c>
      <c r="C1864" s="1" t="s">
        <v>64</v>
      </c>
      <c r="F1864" s="1" t="s">
        <v>1245</v>
      </c>
      <c r="G1864" s="1" t="s">
        <v>66</v>
      </c>
      <c r="H1864" s="1" t="s">
        <v>1187</v>
      </c>
      <c r="I1864" s="1" t="s">
        <v>1272</v>
      </c>
      <c r="J1864" s="59">
        <v>70</v>
      </c>
      <c r="K1864" s="85">
        <f t="array" ref="K1864">IFERROR(INDEX(Grille_Tarifs_Modulable!$B$2:$B$204,MATCH(Tableau1[[#This Row],[Designation]]&amp;Tableau1[[#This Row],[CL]],Grille_Tarifs_Modulable!$C$2:$C$204&amp;Grille_Tarifs_Modulable!$F$2:$F$204,0)),0)</f>
        <v>3257150102017</v>
      </c>
      <c r="L186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4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64" s="1">
        <v>6</v>
      </c>
      <c r="O1864" s="60">
        <f>Tableau1[[#This Row],[Prix_Unit_HT]]*Tableau1[[#This Row],[Qte_commande]]</f>
        <v>88.165931999999998</v>
      </c>
      <c r="P1864" s="60">
        <f>Tableau1[[#This Row],[Prix_Unit_TTC]]*Tableau1[[#This Row],[Qte_commande]]</f>
        <v>105.7991184</v>
      </c>
      <c r="Q1864" s="1">
        <v>6</v>
      </c>
      <c r="R186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65" spans="1:18" ht="14.65" customHeight="1" x14ac:dyDescent="0.2">
      <c r="A1865" s="2">
        <v>43796</v>
      </c>
      <c r="B1865" s="1" t="s">
        <v>122</v>
      </c>
      <c r="C1865" s="1" t="s">
        <v>111</v>
      </c>
      <c r="F1865" s="1" t="s">
        <v>1245</v>
      </c>
      <c r="G1865" s="1" t="s">
        <v>120</v>
      </c>
      <c r="H1865" s="1" t="s">
        <v>1187</v>
      </c>
      <c r="I1865" s="1" t="s">
        <v>1272</v>
      </c>
      <c r="J1865" s="59">
        <v>70</v>
      </c>
      <c r="K1865" s="85">
        <f t="array" ref="K1865">IFERROR(INDEX(Grille_Tarifs_Modulable!$B$2:$B$204,MATCH(Tableau1[[#This Row],[Designation]]&amp;Tableau1[[#This Row],[CL]],Grille_Tarifs_Modulable!$C$2:$C$204&amp;Grille_Tarifs_Modulable!$F$2:$F$204,0)),0)</f>
        <v>3257150102017</v>
      </c>
      <c r="L186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5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65" s="1">
        <v>18</v>
      </c>
      <c r="O1865" s="60">
        <f>Tableau1[[#This Row],[Prix_Unit_HT]]*Tableau1[[#This Row],[Qte_commande]]</f>
        <v>264.49779599999999</v>
      </c>
      <c r="P1865" s="60">
        <f>Tableau1[[#This Row],[Prix_Unit_TTC]]*Tableau1[[#This Row],[Qte_commande]]</f>
        <v>317.39735519999999</v>
      </c>
      <c r="Q1865" s="1">
        <v>18</v>
      </c>
      <c r="R186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66" spans="1:18" ht="14.65" customHeight="1" x14ac:dyDescent="0.2">
      <c r="A1866" s="2">
        <v>43796</v>
      </c>
      <c r="B1866" s="1" t="s">
        <v>178</v>
      </c>
      <c r="C1866" s="1" t="s">
        <v>64</v>
      </c>
      <c r="F1866" s="1" t="s">
        <v>1245</v>
      </c>
      <c r="G1866" s="1" t="s">
        <v>66</v>
      </c>
      <c r="H1866" s="1" t="s">
        <v>1288</v>
      </c>
      <c r="I1866" s="1" t="s">
        <v>1273</v>
      </c>
      <c r="J1866" s="59">
        <v>20</v>
      </c>
      <c r="K1866" s="85">
        <f t="array" ref="K1866">IFERROR(INDEX(Grille_Tarifs_Modulable!$B$2:$B$204,MATCH(Tableau1[[#This Row],[Designation]]&amp;Tableau1[[#This Row],[CL]],Grille_Tarifs_Modulable!$C$2:$C$204&amp;Grille_Tarifs_Modulable!$F$2:$F$204,0)),0)</f>
        <v>4260310553818</v>
      </c>
      <c r="L186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66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66" s="1">
        <v>240</v>
      </c>
      <c r="O1866" s="60">
        <f>Tableau1[[#This Row],[Prix_Unit_HT]]*Tableau1[[#This Row],[Qte_commande]]</f>
        <v>194.4</v>
      </c>
      <c r="P1866" s="60">
        <f>Tableau1[[#This Row],[Prix_Unit_TTC]]*Tableau1[[#This Row],[Qte_commande]]</f>
        <v>205.09200000000001</v>
      </c>
      <c r="Q1866" s="1">
        <v>68.569999999999993</v>
      </c>
      <c r="R186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867" spans="1:18" ht="14.65" customHeight="1" x14ac:dyDescent="0.2">
      <c r="A1867" s="2">
        <v>43801</v>
      </c>
      <c r="B1867" s="1" t="s">
        <v>126</v>
      </c>
      <c r="C1867" s="1" t="s">
        <v>97</v>
      </c>
      <c r="F1867" s="1" t="s">
        <v>1245</v>
      </c>
      <c r="G1867" s="1" t="s">
        <v>20</v>
      </c>
      <c r="H1867" s="1" t="s">
        <v>1174</v>
      </c>
      <c r="I1867" s="1" t="s">
        <v>1272</v>
      </c>
      <c r="J1867" s="59">
        <v>70</v>
      </c>
      <c r="K1867" s="85">
        <f t="array" ref="K1867">IFERROR(INDEX(Grille_Tarifs_Modulable!$B$2:$B$204,MATCH(Tableau1[[#This Row],[Designation]]&amp;Tableau1[[#This Row],[CL]],Grille_Tarifs_Modulable!$C$2:$C$204&amp;Grille_Tarifs_Modulable!$F$2:$F$204,0)),0)</f>
        <v>4067700013859</v>
      </c>
      <c r="L186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7" s="1">
        <v>180</v>
      </c>
      <c r="O1867" s="60">
        <f>Tableau1[[#This Row],[Prix_Unit_HT]]*Tableau1[[#This Row],[Qte_commande]]</f>
        <v>2255.8614299999999</v>
      </c>
      <c r="P1867" s="60">
        <f>Tableau1[[#This Row],[Prix_Unit_TTC]]*Tableau1[[#This Row],[Qte_commande]]</f>
        <v>2707.0337159999999</v>
      </c>
      <c r="Q1867" s="1">
        <v>180</v>
      </c>
      <c r="R186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180</v>
      </c>
    </row>
    <row r="1868" spans="1:18" ht="14.65" customHeight="1" x14ac:dyDescent="0.2">
      <c r="A1868" s="2">
        <v>43801</v>
      </c>
      <c r="B1868" s="1" t="s">
        <v>126</v>
      </c>
      <c r="C1868" s="1" t="s">
        <v>97</v>
      </c>
      <c r="F1868" s="1" t="s">
        <v>1245</v>
      </c>
      <c r="G1868" s="1" t="s">
        <v>20</v>
      </c>
      <c r="H1868" s="1" t="s">
        <v>1174</v>
      </c>
      <c r="I1868" s="1" t="s">
        <v>1272</v>
      </c>
      <c r="J1868" s="59">
        <v>100</v>
      </c>
      <c r="K1868" s="85">
        <f t="array" ref="K1868">IFERROR(INDEX(Grille_Tarifs_Modulable!$B$2:$B$204,MATCH(Tableau1[[#This Row],[Designation]]&amp;Tableau1[[#This Row],[CL]],Grille_Tarifs_Modulable!$C$2:$C$204&amp;Grille_Tarifs_Modulable!$F$2:$F$204,0)),0)</f>
        <v>4067700013842</v>
      </c>
      <c r="L186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68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68" s="1">
        <v>24</v>
      </c>
      <c r="O1868" s="60">
        <f>Tableau1[[#This Row],[Prix_Unit_HT]]*Tableau1[[#This Row],[Qte_commande]]</f>
        <v>410.41931999999997</v>
      </c>
      <c r="P1868" s="60">
        <f>Tableau1[[#This Row],[Prix_Unit_TTC]]*Tableau1[[#This Row],[Qte_commande]]</f>
        <v>492.50318399999992</v>
      </c>
      <c r="Q1868" s="1">
        <v>34.29</v>
      </c>
      <c r="R186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34.285714285714285</v>
      </c>
    </row>
    <row r="1869" spans="1:18" ht="14.65" customHeight="1" x14ac:dyDescent="0.2">
      <c r="A1869" s="2">
        <v>43801</v>
      </c>
      <c r="B1869" s="1" t="s">
        <v>126</v>
      </c>
      <c r="C1869" s="1" t="s">
        <v>97</v>
      </c>
      <c r="F1869" s="1" t="s">
        <v>1245</v>
      </c>
      <c r="G1869" s="1" t="s">
        <v>20</v>
      </c>
      <c r="H1869" s="1" t="s">
        <v>1186</v>
      </c>
      <c r="I1869" s="1" t="s">
        <v>1272</v>
      </c>
      <c r="J1869" s="59">
        <v>70</v>
      </c>
      <c r="K1869" s="85">
        <f t="array" ref="K1869">IFERROR(INDEX(Grille_Tarifs_Modulable!$B$2:$B$204,MATCH(Tableau1[[#This Row],[Designation]]&amp;Tableau1[[#This Row],[CL]],Grille_Tarifs_Modulable!$C$2:$C$204&amp;Grille_Tarifs_Modulable!$F$2:$F$204,0)),0)</f>
        <v>3257150101904</v>
      </c>
      <c r="L186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9" s="60">
        <f>IF(Tableau1[[#This Row],[Prix_Unit_HT]]=0,0,Tableau1[[#This Row],[Prix_Unit_HT]]+(Tableau1[[#This Row],[Prix_Unit_HT]]*VLOOKUP(Tableau1[[#This Row],[EAN]],Grille_Tarifs_Modulable!$B$10:$Q$204,16,FALSE)))</f>
        <v>19.6157796</v>
      </c>
      <c r="N1869" s="1">
        <v>18</v>
      </c>
      <c r="O1869" s="60">
        <f>Tableau1[[#This Row],[Prix_Unit_HT]]*Tableau1[[#This Row],[Qte_commande]]</f>
        <v>294.236694</v>
      </c>
      <c r="P1869" s="60">
        <f>Tableau1[[#This Row],[Prix_Unit_TTC]]*Tableau1[[#This Row],[Qte_commande]]</f>
        <v>353.08403279999999</v>
      </c>
      <c r="Q1869" s="1">
        <v>18</v>
      </c>
      <c r="R186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870" spans="1:18" ht="14.65" customHeight="1" x14ac:dyDescent="0.2">
      <c r="A1870" s="2">
        <v>43802</v>
      </c>
      <c r="B1870" s="1" t="s">
        <v>91</v>
      </c>
      <c r="C1870" s="1" t="s">
        <v>89</v>
      </c>
      <c r="F1870" s="1" t="s">
        <v>1162</v>
      </c>
      <c r="G1870" s="1" t="s">
        <v>60</v>
      </c>
      <c r="H1870" s="7" t="s">
        <v>1198</v>
      </c>
      <c r="I1870" s="1" t="s">
        <v>1272</v>
      </c>
      <c r="J1870" s="59">
        <v>5</v>
      </c>
      <c r="K1870" s="85">
        <f t="array" ref="K1870">IFERROR(INDEX(Grille_Tarifs_Modulable!$B$2:$B$204,MATCH(Tableau1[[#This Row],[Designation]]&amp;Tableau1[[#This Row],[CL]],Grille_Tarifs_Modulable!$C$2:$C$204&amp;Grille_Tarifs_Modulable!$F$2:$F$204,0)),0)</f>
        <v>3257150100821</v>
      </c>
      <c r="L187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870" s="60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870" s="1">
        <v>31</v>
      </c>
      <c r="O1870" s="60">
        <f>Tableau1[[#This Row],[Prix_Unit_HT]]*Tableau1[[#This Row],[Qte_commande]]</f>
        <v>244.03342600000002</v>
      </c>
      <c r="P1870" s="60">
        <f>Tableau1[[#This Row],[Prix_Unit_TTC]]*Tableau1[[#This Row],[Qte_commande]]</f>
        <v>292.84011120000002</v>
      </c>
      <c r="Q1870" s="1">
        <v>2.21</v>
      </c>
      <c r="R187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2.2142857142857144</v>
      </c>
    </row>
    <row r="1871" spans="1:18" ht="14.65" customHeight="1" x14ac:dyDescent="0.2">
      <c r="A1871" s="2">
        <v>43802</v>
      </c>
      <c r="B1871" s="1" t="s">
        <v>386</v>
      </c>
      <c r="C1871" s="1" t="s">
        <v>45</v>
      </c>
      <c r="F1871" s="1" t="s">
        <v>1162</v>
      </c>
      <c r="G1871" s="1" t="s">
        <v>47</v>
      </c>
      <c r="H1871" s="1" t="s">
        <v>1297</v>
      </c>
      <c r="I1871" s="1" t="s">
        <v>1274</v>
      </c>
      <c r="J1871" s="109">
        <v>1</v>
      </c>
      <c r="K1871" s="85">
        <f t="array" ref="K1871">IFERROR(INDEX(Grille_Tarifs_Modulable!$B$2:$B$204,MATCH(Tableau1[[#This Row],[Designation]]&amp;Tableau1[[#This Row],[CL]],Grille_Tarifs_Modulable!$C$2:$C$204&amp;Grille_Tarifs_Modulable!$F$2:$F$204,0)),0)</f>
        <v>122</v>
      </c>
      <c r="L187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1" s="60">
        <f>IF(Tableau1[[#This Row],[Prix_Unit_HT]]=0,0,Tableau1[[#This Row],[Prix_Unit_HT]]+(Tableau1[[#This Row],[Prix_Unit_HT]]*VLOOKUP(Tableau1[[#This Row],[EAN]],Grille_Tarifs_Modulable!$B$10:$Q$204,16,FALSE)))</f>
        <v>358.8</v>
      </c>
      <c r="N1871" s="1">
        <v>5</v>
      </c>
      <c r="O1871" s="60">
        <f>Tableau1[[#This Row],[Prix_Unit_HT]]*Tableau1[[#This Row],[Qte_commande]]</f>
        <v>1495</v>
      </c>
      <c r="P1871" s="60">
        <f>Tableau1[[#This Row],[Prix_Unit_TTC]]*Tableau1[[#This Row],[Qte_commande]]</f>
        <v>1794</v>
      </c>
      <c r="Q1871" s="1">
        <v>5</v>
      </c>
      <c r="R187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5</v>
      </c>
    </row>
    <row r="1872" spans="1:18" ht="14.65" customHeight="1" x14ac:dyDescent="0.2">
      <c r="A1872" s="2">
        <v>43802</v>
      </c>
      <c r="B1872" s="1" t="s">
        <v>91</v>
      </c>
      <c r="C1872" s="1" t="s">
        <v>89</v>
      </c>
      <c r="F1872" s="1" t="s">
        <v>1162</v>
      </c>
      <c r="G1872" s="1" t="s">
        <v>60</v>
      </c>
      <c r="H1872" s="1" t="s">
        <v>127</v>
      </c>
      <c r="J1872" s="60" t="s">
        <v>5</v>
      </c>
      <c r="K1872" s="85">
        <f t="array" ref="K1872">IFERROR(INDEX(Grille_Tarifs_Modulable!$B$2:$B$204,MATCH(Tableau1[[#This Row],[Designation]]&amp;Tableau1[[#This Row],[CL]],Grille_Tarifs_Modulable!$C$2:$C$204&amp;Grille_Tarifs_Modulable!$F$2:$F$204,0)),0)</f>
        <v>0</v>
      </c>
      <c r="L187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72" s="60">
        <f>IF(Tableau1[[#This Row],[Prix_Unit_HT]]=0,0,Tableau1[[#This Row],[Prix_Unit_HT]]+(Tableau1[[#This Row],[Prix_Unit_HT]]*VLOOKUP(Tableau1[[#This Row],[EAN]],Grille_Tarifs_Modulable!$B$10:$Q$204,16,FALSE)))</f>
        <v>0</v>
      </c>
      <c r="N1872" s="1">
        <v>1</v>
      </c>
      <c r="O1872" s="60">
        <f>Tableau1[[#This Row],[Prix_Unit_HT]]*Tableau1[[#This Row],[Qte_commande]]</f>
        <v>0</v>
      </c>
      <c r="P1872" s="60">
        <f>Tableau1[[#This Row],[Prix_Unit_TTC]]*Tableau1[[#This Row],[Qte_commande]]</f>
        <v>0</v>
      </c>
      <c r="Q1872" s="1">
        <v>1</v>
      </c>
      <c r="R1872" s="60" t="str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873" spans="1:18" ht="14.65" customHeight="1" x14ac:dyDescent="0.2">
      <c r="A1873" s="2">
        <v>43808</v>
      </c>
      <c r="B1873" s="1" t="s">
        <v>251</v>
      </c>
      <c r="C1873" s="1" t="s">
        <v>64</v>
      </c>
      <c r="F1873" s="1" t="s">
        <v>1245</v>
      </c>
      <c r="G1873" s="1" t="s">
        <v>66</v>
      </c>
      <c r="H1873" s="1" t="s">
        <v>1174</v>
      </c>
      <c r="I1873" s="1" t="s">
        <v>1272</v>
      </c>
      <c r="J1873" s="59">
        <v>70</v>
      </c>
      <c r="K1873" s="85">
        <f t="array" ref="K1873">IFERROR(INDEX(Grille_Tarifs_Modulable!$B$2:$B$204,MATCH(Tableau1[[#This Row],[Designation]]&amp;Tableau1[[#This Row],[CL]],Grille_Tarifs_Modulable!$C$2:$C$204&amp;Grille_Tarifs_Modulable!$F$2:$F$204,0)),0)</f>
        <v>4067700013859</v>
      </c>
      <c r="L187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3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3" s="1">
        <v>240</v>
      </c>
      <c r="O1873" s="60">
        <f>Tableau1[[#This Row],[Prix_Unit_HT]]*Tableau1[[#This Row],[Qte_commande]]</f>
        <v>3007.8152399999994</v>
      </c>
      <c r="P1873" s="60">
        <f>Tableau1[[#This Row],[Prix_Unit_TTC]]*Tableau1[[#This Row],[Qte_commande]]</f>
        <v>3609.3782879999994</v>
      </c>
      <c r="Q1873" s="1">
        <v>240</v>
      </c>
      <c r="R187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240.00000000000003</v>
      </c>
    </row>
    <row r="1874" spans="1:18" ht="14.65" customHeight="1" x14ac:dyDescent="0.2">
      <c r="A1874" s="2">
        <v>43808</v>
      </c>
      <c r="B1874" s="1" t="s">
        <v>53</v>
      </c>
      <c r="C1874" s="1" t="s">
        <v>52</v>
      </c>
      <c r="F1874" s="1" t="s">
        <v>1162</v>
      </c>
      <c r="G1874" s="1" t="s">
        <v>4</v>
      </c>
      <c r="H1874" s="1" t="s">
        <v>1211</v>
      </c>
      <c r="I1874" s="1" t="s">
        <v>1272</v>
      </c>
      <c r="J1874" s="59">
        <v>70</v>
      </c>
      <c r="K1874" s="85">
        <f t="array" ref="K1874">IFERROR(INDEX(Grille_Tarifs_Modulable!$B$2:$B$204,MATCH(Tableau1[[#This Row],[Designation]]&amp;Tableau1[[#This Row],[CL]],Grille_Tarifs_Modulable!$C$2:$C$204&amp;Grille_Tarifs_Modulable!$F$2:$F$204,0)),0)</f>
        <v>8017450002104</v>
      </c>
      <c r="L187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74" s="60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74" s="1">
        <v>24</v>
      </c>
      <c r="O1874" s="60">
        <f>Tableau1[[#This Row],[Prix_Unit_HT]]*Tableau1[[#This Row],[Qte_commande]]</f>
        <v>342.39559199999997</v>
      </c>
      <c r="P1874" s="60">
        <f>Tableau1[[#This Row],[Prix_Unit_TTC]]*Tableau1[[#This Row],[Qte_commande]]</f>
        <v>410.87471040000003</v>
      </c>
      <c r="Q1874" s="1">
        <v>24</v>
      </c>
      <c r="R187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75" spans="1:18" ht="14.65" customHeight="1" x14ac:dyDescent="0.2">
      <c r="A1875" s="2">
        <v>43808</v>
      </c>
      <c r="B1875" s="1" t="s">
        <v>53</v>
      </c>
      <c r="C1875" s="1" t="s">
        <v>52</v>
      </c>
      <c r="F1875" s="1" t="s">
        <v>1162</v>
      </c>
      <c r="G1875" s="1" t="s">
        <v>4</v>
      </c>
      <c r="H1875" s="7" t="s">
        <v>1188</v>
      </c>
      <c r="I1875" s="1" t="s">
        <v>1272</v>
      </c>
      <c r="J1875" s="59">
        <v>70</v>
      </c>
      <c r="K1875" s="85">
        <f t="array" ref="K1875">IFERROR(INDEX(Grille_Tarifs_Modulable!$B$2:$B$204,MATCH(Tableau1[[#This Row],[Designation]]&amp;Tableau1[[#This Row],[CL]],Grille_Tarifs_Modulable!$C$2:$C$204&amp;Grille_Tarifs_Modulable!$F$2:$F$204,0)),0)</f>
        <v>3257150100228</v>
      </c>
      <c r="L187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87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875" s="1">
        <v>12</v>
      </c>
      <c r="O1875" s="60">
        <f>Tableau1[[#This Row],[Prix_Unit_HT]]*Tableau1[[#This Row],[Qte_commande]]</f>
        <v>257.86372800000004</v>
      </c>
      <c r="P1875" s="60">
        <f>Tableau1[[#This Row],[Prix_Unit_TTC]]*Tableau1[[#This Row],[Qte_commande]]</f>
        <v>309.4364736</v>
      </c>
      <c r="Q1875" s="1">
        <v>12</v>
      </c>
      <c r="R187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76" spans="1:18" ht="14.65" customHeight="1" x14ac:dyDescent="0.2">
      <c r="A1876" s="2">
        <v>43808</v>
      </c>
      <c r="B1876" s="1" t="s">
        <v>53</v>
      </c>
      <c r="C1876" s="1" t="s">
        <v>52</v>
      </c>
      <c r="F1876" s="1" t="s">
        <v>1162</v>
      </c>
      <c r="G1876" s="1" t="s">
        <v>4</v>
      </c>
      <c r="H1876" s="7" t="s">
        <v>1192</v>
      </c>
      <c r="I1876" s="1" t="s">
        <v>1272</v>
      </c>
      <c r="J1876" s="59">
        <v>70</v>
      </c>
      <c r="K1876" s="85">
        <f t="array" ref="K1876">IFERROR(INDEX(Grille_Tarifs_Modulable!$B$2:$B$204,MATCH(Tableau1[[#This Row],[Designation]]&amp;Tableau1[[#This Row],[CL]],Grille_Tarifs_Modulable!$C$2:$C$204&amp;Grille_Tarifs_Modulable!$F$2:$F$204,0)),0)</f>
        <v>3257150100167</v>
      </c>
      <c r="L187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76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76" s="1">
        <v>12</v>
      </c>
      <c r="O1876" s="60">
        <f>Tableau1[[#This Row],[Prix_Unit_HT]]*Tableau1[[#This Row],[Qte_commande]]</f>
        <v>359.38372800000002</v>
      </c>
      <c r="P1876" s="60">
        <f>Tableau1[[#This Row],[Prix_Unit_TTC]]*Tableau1[[#This Row],[Qte_commande]]</f>
        <v>431.26047360000007</v>
      </c>
      <c r="Q1876" s="1">
        <v>12</v>
      </c>
      <c r="R187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77" spans="1:18" ht="14.65" customHeight="1" x14ac:dyDescent="0.2">
      <c r="A1877" s="2">
        <v>43808</v>
      </c>
      <c r="B1877" s="1" t="s">
        <v>53</v>
      </c>
      <c r="C1877" s="1" t="s">
        <v>52</v>
      </c>
      <c r="F1877" s="1" t="s">
        <v>1162</v>
      </c>
      <c r="G1877" s="1" t="s">
        <v>4</v>
      </c>
      <c r="H1877" s="1" t="s">
        <v>1187</v>
      </c>
      <c r="I1877" s="1" t="s">
        <v>1272</v>
      </c>
      <c r="J1877" s="59">
        <v>70</v>
      </c>
      <c r="K1877" s="85">
        <f t="array" ref="K1877">IFERROR(INDEX(Grille_Tarifs_Modulable!$B$2:$B$204,MATCH(Tableau1[[#This Row],[Designation]]&amp;Tableau1[[#This Row],[CL]],Grille_Tarifs_Modulable!$C$2:$C$204&amp;Grille_Tarifs_Modulable!$F$2:$F$204,0)),0)</f>
        <v>3257150102017</v>
      </c>
      <c r="L187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77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77" s="1">
        <v>12</v>
      </c>
      <c r="O1877" s="60">
        <f>Tableau1[[#This Row],[Prix_Unit_HT]]*Tableau1[[#This Row],[Qte_commande]]</f>
        <v>202.25186400000001</v>
      </c>
      <c r="P1877" s="60">
        <f>Tableau1[[#This Row],[Prix_Unit_TTC]]*Tableau1[[#This Row],[Qte_commande]]</f>
        <v>242.70223679999998</v>
      </c>
      <c r="Q1877" s="1">
        <v>12</v>
      </c>
      <c r="R187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78" spans="1:18" ht="14.65" customHeight="1" x14ac:dyDescent="0.2">
      <c r="A1878" s="2">
        <v>43808</v>
      </c>
      <c r="B1878" s="1" t="s">
        <v>396</v>
      </c>
      <c r="C1878" s="1" t="s">
        <v>395</v>
      </c>
      <c r="F1878" s="1" t="s">
        <v>1162</v>
      </c>
      <c r="G1878" s="1" t="s">
        <v>20</v>
      </c>
      <c r="H1878" s="1" t="s">
        <v>1297</v>
      </c>
      <c r="I1878" s="1" t="s">
        <v>1274</v>
      </c>
      <c r="J1878" s="109">
        <v>1</v>
      </c>
      <c r="K1878" s="85">
        <f t="array" ref="K1878">IFERROR(INDEX(Grille_Tarifs_Modulable!$B$2:$B$204,MATCH(Tableau1[[#This Row],[Designation]]&amp;Tableau1[[#This Row],[CL]],Grille_Tarifs_Modulable!$C$2:$C$204&amp;Grille_Tarifs_Modulable!$F$2:$F$204,0)),0)</f>
        <v>122</v>
      </c>
      <c r="L187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8" s="60">
        <f>IF(Tableau1[[#This Row],[Prix_Unit_HT]]=0,0,Tableau1[[#This Row],[Prix_Unit_HT]]+(Tableau1[[#This Row],[Prix_Unit_HT]]*VLOOKUP(Tableau1[[#This Row],[EAN]],Grille_Tarifs_Modulable!$B$10:$Q$204,16,FALSE)))</f>
        <v>358.8</v>
      </c>
      <c r="N1878" s="1">
        <v>1</v>
      </c>
      <c r="O1878" s="60">
        <f>Tableau1[[#This Row],[Prix_Unit_HT]]*Tableau1[[#This Row],[Qte_commande]]</f>
        <v>299</v>
      </c>
      <c r="P1878" s="60">
        <f>Tableau1[[#This Row],[Prix_Unit_TTC]]*Tableau1[[#This Row],[Qte_commande]]</f>
        <v>358.8</v>
      </c>
      <c r="Q1878" s="1">
        <v>1</v>
      </c>
      <c r="R187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79" spans="1:18" ht="14.65" customHeight="1" x14ac:dyDescent="0.2">
      <c r="A1879" s="2">
        <v>43808</v>
      </c>
      <c r="B1879" s="1" t="s">
        <v>393</v>
      </c>
      <c r="C1879" s="1" t="s">
        <v>392</v>
      </c>
      <c r="F1879" s="1" t="s">
        <v>1162</v>
      </c>
      <c r="G1879" s="1" t="s">
        <v>394</v>
      </c>
      <c r="H1879" s="1" t="s">
        <v>1297</v>
      </c>
      <c r="I1879" s="1" t="s">
        <v>1274</v>
      </c>
      <c r="J1879" s="109">
        <v>1</v>
      </c>
      <c r="K1879" s="85">
        <f t="array" ref="K1879">IFERROR(INDEX(Grille_Tarifs_Modulable!$B$2:$B$204,MATCH(Tableau1[[#This Row],[Designation]]&amp;Tableau1[[#This Row],[CL]],Grille_Tarifs_Modulable!$C$2:$C$204&amp;Grille_Tarifs_Modulable!$F$2:$F$204,0)),0)</f>
        <v>122</v>
      </c>
      <c r="L187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9" s="60">
        <f>IF(Tableau1[[#This Row],[Prix_Unit_HT]]=0,0,Tableau1[[#This Row],[Prix_Unit_HT]]+(Tableau1[[#This Row],[Prix_Unit_HT]]*VLOOKUP(Tableau1[[#This Row],[EAN]],Grille_Tarifs_Modulable!$B$10:$Q$204,16,FALSE)))</f>
        <v>358.8</v>
      </c>
      <c r="N1879" s="1">
        <v>1</v>
      </c>
      <c r="O1879" s="60">
        <f>Tableau1[[#This Row],[Prix_Unit_HT]]*Tableau1[[#This Row],[Qte_commande]]</f>
        <v>299</v>
      </c>
      <c r="P1879" s="60">
        <f>Tableau1[[#This Row],[Prix_Unit_TTC]]*Tableau1[[#This Row],[Qte_commande]]</f>
        <v>358.8</v>
      </c>
      <c r="Q1879" s="1">
        <v>1</v>
      </c>
      <c r="R187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0" spans="1:18" ht="14.65" customHeight="1" x14ac:dyDescent="0.2">
      <c r="A1880" s="2">
        <v>43808</v>
      </c>
      <c r="B1880" s="1" t="s">
        <v>388</v>
      </c>
      <c r="C1880" s="1" t="s">
        <v>387</v>
      </c>
      <c r="F1880" s="1" t="s">
        <v>1162</v>
      </c>
      <c r="G1880" s="1" t="s">
        <v>20</v>
      </c>
      <c r="H1880" s="1" t="s">
        <v>1297</v>
      </c>
      <c r="I1880" s="1" t="s">
        <v>1274</v>
      </c>
      <c r="J1880" s="109">
        <v>1</v>
      </c>
      <c r="K1880" s="85">
        <f t="array" ref="K1880">IFERROR(INDEX(Grille_Tarifs_Modulable!$B$2:$B$204,MATCH(Tableau1[[#This Row],[Designation]]&amp;Tableau1[[#This Row],[CL]],Grille_Tarifs_Modulable!$C$2:$C$204&amp;Grille_Tarifs_Modulable!$F$2:$F$204,0)),0)</f>
        <v>122</v>
      </c>
      <c r="L188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0" s="60">
        <f>IF(Tableau1[[#This Row],[Prix_Unit_HT]]=0,0,Tableau1[[#This Row],[Prix_Unit_HT]]+(Tableau1[[#This Row],[Prix_Unit_HT]]*VLOOKUP(Tableau1[[#This Row],[EAN]],Grille_Tarifs_Modulable!$B$10:$Q$204,16,FALSE)))</f>
        <v>358.8</v>
      </c>
      <c r="N1880" s="1">
        <v>1</v>
      </c>
      <c r="O1880" s="60">
        <f>Tableau1[[#This Row],[Prix_Unit_HT]]*Tableau1[[#This Row],[Qte_commande]]</f>
        <v>299</v>
      </c>
      <c r="P1880" s="60">
        <f>Tableau1[[#This Row],[Prix_Unit_TTC]]*Tableau1[[#This Row],[Qte_commande]]</f>
        <v>358.8</v>
      </c>
      <c r="Q1880" s="1">
        <v>1</v>
      </c>
      <c r="R188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1" spans="1:18" ht="14.65" customHeight="1" x14ac:dyDescent="0.2">
      <c r="A1881" s="2">
        <v>43808</v>
      </c>
      <c r="B1881" s="1" t="s">
        <v>391</v>
      </c>
      <c r="C1881" s="1" t="s">
        <v>390</v>
      </c>
      <c r="F1881" s="1" t="s">
        <v>1162</v>
      </c>
      <c r="G1881" s="1" t="s">
        <v>164</v>
      </c>
      <c r="H1881" s="1" t="s">
        <v>1297</v>
      </c>
      <c r="I1881" s="1" t="s">
        <v>1274</v>
      </c>
      <c r="J1881" s="109">
        <v>1</v>
      </c>
      <c r="K1881" s="85">
        <f t="array" ref="K1881">IFERROR(INDEX(Grille_Tarifs_Modulable!$B$2:$B$204,MATCH(Tableau1[[#This Row],[Designation]]&amp;Tableau1[[#This Row],[CL]],Grille_Tarifs_Modulable!$C$2:$C$204&amp;Grille_Tarifs_Modulable!$F$2:$F$204,0)),0)</f>
        <v>122</v>
      </c>
      <c r="L188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1" s="60">
        <f>IF(Tableau1[[#This Row],[Prix_Unit_HT]]=0,0,Tableau1[[#This Row],[Prix_Unit_HT]]+(Tableau1[[#This Row],[Prix_Unit_HT]]*VLOOKUP(Tableau1[[#This Row],[EAN]],Grille_Tarifs_Modulable!$B$10:$Q$204,16,FALSE)))</f>
        <v>358.8</v>
      </c>
      <c r="N1881" s="1">
        <v>1</v>
      </c>
      <c r="O1881" s="60">
        <f>Tableau1[[#This Row],[Prix_Unit_HT]]*Tableau1[[#This Row],[Qte_commande]]</f>
        <v>299</v>
      </c>
      <c r="P1881" s="60">
        <f>Tableau1[[#This Row],[Prix_Unit_TTC]]*Tableau1[[#This Row],[Qte_commande]]</f>
        <v>358.8</v>
      </c>
      <c r="Q1881" s="1">
        <v>1</v>
      </c>
      <c r="R188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2" spans="1:18" ht="14.65" customHeight="1" x14ac:dyDescent="0.2">
      <c r="A1882" s="2">
        <v>43808</v>
      </c>
      <c r="B1882" s="1" t="s">
        <v>389</v>
      </c>
      <c r="C1882" s="1" t="s">
        <v>329</v>
      </c>
      <c r="F1882" s="1" t="s">
        <v>1162</v>
      </c>
      <c r="G1882" s="1" t="s">
        <v>312</v>
      </c>
      <c r="H1882" s="1" t="s">
        <v>1297</v>
      </c>
      <c r="I1882" s="1" t="s">
        <v>1274</v>
      </c>
      <c r="J1882" s="109">
        <v>1</v>
      </c>
      <c r="K1882" s="85">
        <f t="array" ref="K1882">IFERROR(INDEX(Grille_Tarifs_Modulable!$B$2:$B$204,MATCH(Tableau1[[#This Row],[Designation]]&amp;Tableau1[[#This Row],[CL]],Grille_Tarifs_Modulable!$C$2:$C$204&amp;Grille_Tarifs_Modulable!$F$2:$F$204,0)),0)</f>
        <v>122</v>
      </c>
      <c r="L188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2" s="60">
        <f>IF(Tableau1[[#This Row],[Prix_Unit_HT]]=0,0,Tableau1[[#This Row],[Prix_Unit_HT]]+(Tableau1[[#This Row],[Prix_Unit_HT]]*VLOOKUP(Tableau1[[#This Row],[EAN]],Grille_Tarifs_Modulable!$B$10:$Q$204,16,FALSE)))</f>
        <v>358.8</v>
      </c>
      <c r="N1882" s="1">
        <v>1</v>
      </c>
      <c r="O1882" s="60">
        <f>Tableau1[[#This Row],[Prix_Unit_HT]]*Tableau1[[#This Row],[Qte_commande]]</f>
        <v>299</v>
      </c>
      <c r="P1882" s="60">
        <f>Tableau1[[#This Row],[Prix_Unit_TTC]]*Tableau1[[#This Row],[Qte_commande]]</f>
        <v>358.8</v>
      </c>
      <c r="Q1882" s="1">
        <v>1</v>
      </c>
      <c r="R188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83" spans="1:18" ht="14.65" customHeight="1" x14ac:dyDescent="0.2">
      <c r="A1883" s="2">
        <v>43810</v>
      </c>
      <c r="B1883" s="1" t="s">
        <v>124</v>
      </c>
      <c r="C1883" s="1" t="s">
        <v>123</v>
      </c>
      <c r="F1883" s="1" t="s">
        <v>1162</v>
      </c>
      <c r="G1883" s="1" t="s">
        <v>125</v>
      </c>
      <c r="H1883" s="1" t="s">
        <v>1174</v>
      </c>
      <c r="I1883" s="1" t="s">
        <v>1272</v>
      </c>
      <c r="J1883" s="59">
        <v>175</v>
      </c>
      <c r="K1883" s="85">
        <f t="array" ref="K1883">IFERROR(INDEX(Grille_Tarifs_Modulable!$B$2:$B$204,MATCH(Tableau1[[#This Row],[Designation]]&amp;Tableau1[[#This Row],[CL]],Grille_Tarifs_Modulable!$C$2:$C$204&amp;Grille_Tarifs_Modulable!$F$2:$F$204,0)),0)</f>
        <v>4067700013835</v>
      </c>
      <c r="L188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3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3" s="1">
        <v>42</v>
      </c>
      <c r="O1883" s="60">
        <f>Tableau1[[#This Row],[Prix_Unit_HT]]*Tableau1[[#This Row],[Qte_commande]]</f>
        <v>1355.1891674999999</v>
      </c>
      <c r="P1883" s="60">
        <f>Tableau1[[#This Row],[Prix_Unit_TTC]]*Tableau1[[#This Row],[Qte_commande]]</f>
        <v>1626.227001</v>
      </c>
      <c r="Q1883" s="1">
        <v>105</v>
      </c>
      <c r="R188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105</v>
      </c>
    </row>
    <row r="1884" spans="1:18" ht="14.65" customHeight="1" x14ac:dyDescent="0.2">
      <c r="A1884" s="2">
        <v>43810</v>
      </c>
      <c r="B1884" s="1" t="s">
        <v>124</v>
      </c>
      <c r="C1884" s="1" t="s">
        <v>123</v>
      </c>
      <c r="F1884" s="1" t="s">
        <v>1162</v>
      </c>
      <c r="G1884" s="1" t="s">
        <v>125</v>
      </c>
      <c r="H1884" s="1" t="s">
        <v>1174</v>
      </c>
      <c r="I1884" s="1" t="s">
        <v>1272</v>
      </c>
      <c r="J1884" s="59">
        <v>175</v>
      </c>
      <c r="K1884" s="85">
        <f t="array" ref="K1884">IFERROR(INDEX(Grille_Tarifs_Modulable!$B$2:$B$204,MATCH(Tableau1[[#This Row],[Designation]]&amp;Tableau1[[#This Row],[CL]],Grille_Tarifs_Modulable!$C$2:$C$204&amp;Grille_Tarifs_Modulable!$F$2:$F$204,0)),0)</f>
        <v>4067700013835</v>
      </c>
      <c r="L188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4" s="60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4" s="1">
        <v>6</v>
      </c>
      <c r="O1884" s="60">
        <f>Tableau1[[#This Row],[Prix_Unit_HT]]*Tableau1[[#This Row],[Qte_commande]]</f>
        <v>193.59845249999998</v>
      </c>
      <c r="P1884" s="60">
        <f>Tableau1[[#This Row],[Prix_Unit_TTC]]*Tableau1[[#This Row],[Qte_commande]]</f>
        <v>232.31814299999999</v>
      </c>
      <c r="Q1884" s="1">
        <v>15</v>
      </c>
      <c r="R188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15.000000000000002</v>
      </c>
    </row>
    <row r="1885" spans="1:18" ht="14.65" customHeight="1" x14ac:dyDescent="0.2">
      <c r="A1885" s="2">
        <v>43810</v>
      </c>
      <c r="B1885" s="1" t="s">
        <v>124</v>
      </c>
      <c r="C1885" s="1" t="s">
        <v>123</v>
      </c>
      <c r="F1885" s="1" t="s">
        <v>1162</v>
      </c>
      <c r="G1885" s="1" t="s">
        <v>125</v>
      </c>
      <c r="H1885" s="1" t="s">
        <v>1186</v>
      </c>
      <c r="I1885" s="1" t="s">
        <v>1272</v>
      </c>
      <c r="J1885" s="59">
        <v>70</v>
      </c>
      <c r="K1885" s="85">
        <f t="array" ref="K1885">IFERROR(INDEX(Grille_Tarifs_Modulable!$B$2:$B$204,MATCH(Tableau1[[#This Row],[Designation]]&amp;Tableau1[[#This Row],[CL]],Grille_Tarifs_Modulable!$C$2:$C$204&amp;Grille_Tarifs_Modulable!$F$2:$F$204,0)),0)</f>
        <v>3257150101904</v>
      </c>
      <c r="L188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885" s="60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885" s="1">
        <v>6</v>
      </c>
      <c r="O1885" s="60">
        <f>Tableau1[[#This Row],[Prix_Unit_HT]]*Tableau1[[#This Row],[Qte_commande]]</f>
        <v>111.03889800000002</v>
      </c>
      <c r="P1885" s="60">
        <f>Tableau1[[#This Row],[Prix_Unit_TTC]]*Tableau1[[#This Row],[Qte_commande]]</f>
        <v>133.2466776</v>
      </c>
      <c r="Q1885" s="1">
        <v>6</v>
      </c>
      <c r="R188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86" spans="1:18" ht="14.65" customHeight="1" x14ac:dyDescent="0.2">
      <c r="A1886" s="2">
        <v>43810</v>
      </c>
      <c r="B1886" s="1" t="s">
        <v>124</v>
      </c>
      <c r="C1886" s="1" t="s">
        <v>123</v>
      </c>
      <c r="F1886" s="1" t="s">
        <v>1162</v>
      </c>
      <c r="G1886" s="1" t="s">
        <v>125</v>
      </c>
      <c r="H1886" s="1" t="s">
        <v>1187</v>
      </c>
      <c r="I1886" s="1" t="s">
        <v>1272</v>
      </c>
      <c r="J1886" s="59">
        <v>70</v>
      </c>
      <c r="K1886" s="85">
        <f t="array" ref="K1886">IFERROR(INDEX(Grille_Tarifs_Modulable!$B$2:$B$204,MATCH(Tableau1[[#This Row],[Designation]]&amp;Tableau1[[#This Row],[CL]],Grille_Tarifs_Modulable!$C$2:$C$204&amp;Grille_Tarifs_Modulable!$F$2:$F$204,0)),0)</f>
        <v>3257150102017</v>
      </c>
      <c r="L188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86" s="60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86" s="1">
        <v>6</v>
      </c>
      <c r="O1886" s="60">
        <f>Tableau1[[#This Row],[Prix_Unit_HT]]*Tableau1[[#This Row],[Qte_commande]]</f>
        <v>101.12593200000001</v>
      </c>
      <c r="P1886" s="60">
        <f>Tableau1[[#This Row],[Prix_Unit_TTC]]*Tableau1[[#This Row],[Qte_commande]]</f>
        <v>121.35111839999999</v>
      </c>
      <c r="Q1886" s="1">
        <v>6</v>
      </c>
      <c r="R188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87" spans="1:18" ht="14.65" customHeight="1" x14ac:dyDescent="0.2">
      <c r="A1887" s="2">
        <v>43812</v>
      </c>
      <c r="B1887" s="1" t="s">
        <v>196</v>
      </c>
      <c r="C1887" s="1" t="s">
        <v>54</v>
      </c>
      <c r="F1887" s="1" t="s">
        <v>1245</v>
      </c>
      <c r="G1887" s="1" t="s">
        <v>56</v>
      </c>
      <c r="H1887" s="7" t="s">
        <v>1294</v>
      </c>
      <c r="I1887" s="7" t="s">
        <v>1273</v>
      </c>
      <c r="J1887" s="59">
        <v>20</v>
      </c>
      <c r="K1887" s="85">
        <f t="array" ref="K1887">IFERROR(INDEX(Grille_Tarifs_Modulable!$B$2:$B$204,MATCH(Tableau1[[#This Row],[Designation]]&amp;Tableau1[[#This Row],[CL]],Grille_Tarifs_Modulable!$C$2:$C$204&amp;Grille_Tarifs_Modulable!$F$2:$F$204,0)),0)</f>
        <v>4260310553863</v>
      </c>
      <c r="L188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87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87" s="1">
        <v>96</v>
      </c>
      <c r="O1887" s="60">
        <f>Tableau1[[#This Row],[Prix_Unit_HT]]*Tableau1[[#This Row],[Qte_commande]]</f>
        <v>77.760000000000005</v>
      </c>
      <c r="P1887" s="60">
        <f>Tableau1[[#This Row],[Prix_Unit_TTC]]*Tableau1[[#This Row],[Qte_commande]]</f>
        <v>82.036799999999999</v>
      </c>
      <c r="Q1887" s="1">
        <v>27.43</v>
      </c>
      <c r="R188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88" spans="1:18" ht="14.65" customHeight="1" x14ac:dyDescent="0.2">
      <c r="A1888" s="2">
        <v>43812</v>
      </c>
      <c r="B1888" s="1" t="s">
        <v>55</v>
      </c>
      <c r="C1888" s="1" t="s">
        <v>54</v>
      </c>
      <c r="F1888" s="1" t="s">
        <v>1245</v>
      </c>
      <c r="G1888" s="1" t="s">
        <v>56</v>
      </c>
      <c r="H1888" s="7" t="s">
        <v>1287</v>
      </c>
      <c r="I1888" s="7" t="s">
        <v>1272</v>
      </c>
      <c r="J1888" s="59">
        <v>70</v>
      </c>
      <c r="K1888" s="85">
        <f t="array" ref="K1888">IFERROR(INDEX(Grille_Tarifs_Modulable!$B$2:$B$204,MATCH(Tableau1[[#This Row],[Designation]]&amp;Tableau1[[#This Row],[CL]],Grille_Tarifs_Modulable!$C$2:$C$204&amp;Grille_Tarifs_Modulable!$F$2:$F$204,0)),0)</f>
        <v>3257150107012</v>
      </c>
      <c r="L188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88" s="60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88" s="1">
        <v>24</v>
      </c>
      <c r="O1888" s="60">
        <f>Tableau1[[#This Row],[Prix_Unit_HT]]*Tableau1[[#This Row],[Qte_commande]]</f>
        <v>715.88745599999993</v>
      </c>
      <c r="P1888" s="60">
        <f>Tableau1[[#This Row],[Prix_Unit_TTC]]*Tableau1[[#This Row],[Qte_commande]]</f>
        <v>859.06494720000001</v>
      </c>
      <c r="Q1888" s="1">
        <v>24</v>
      </c>
      <c r="R188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89" spans="1:18" ht="14.65" customHeight="1" x14ac:dyDescent="0.2">
      <c r="A1889" s="2">
        <v>43812</v>
      </c>
      <c r="B1889" s="1" t="s">
        <v>55</v>
      </c>
      <c r="C1889" s="1" t="s">
        <v>54</v>
      </c>
      <c r="F1889" s="1" t="s">
        <v>1245</v>
      </c>
      <c r="G1889" s="1" t="s">
        <v>56</v>
      </c>
      <c r="H1889" s="7" t="s">
        <v>1191</v>
      </c>
      <c r="I1889" s="1" t="s">
        <v>1272</v>
      </c>
      <c r="J1889" s="59">
        <v>70</v>
      </c>
      <c r="K1889" s="85">
        <f t="array" ref="K1889">IFERROR(INDEX(Grille_Tarifs_Modulable!$B$2:$B$204,MATCH(Tableau1[[#This Row],[Designation]]&amp;Tableau1[[#This Row],[CL]],Grille_Tarifs_Modulable!$C$2:$C$204&amp;Grille_Tarifs_Modulable!$F$2:$F$204,0)),0)</f>
        <v>3257150101485</v>
      </c>
      <c r="L188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30.474724499999997</v>
      </c>
      <c r="M1889" s="60">
        <f>IF(Tableau1[[#This Row],[Prix_Unit_HT]]=0,0,Tableau1[[#This Row],[Prix_Unit_HT]]+(Tableau1[[#This Row],[Prix_Unit_HT]]*VLOOKUP(Tableau1[[#This Row],[EAN]],Grille_Tarifs_Modulable!$B$10:$Q$204,16,FALSE)))</f>
        <v>36.569669399999995</v>
      </c>
      <c r="N1889" s="1">
        <v>24</v>
      </c>
      <c r="O1889" s="60">
        <f>Tableau1[[#This Row],[Prix_Unit_HT]]*Tableau1[[#This Row],[Qte_commande]]</f>
        <v>731.39338799999996</v>
      </c>
      <c r="P1889" s="60">
        <f>Tableau1[[#This Row],[Prix_Unit_TTC]]*Tableau1[[#This Row],[Qte_commande]]</f>
        <v>877.67206559999988</v>
      </c>
      <c r="Q1889" s="1">
        <v>24</v>
      </c>
      <c r="R188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24.000000000000004</v>
      </c>
    </row>
    <row r="1890" spans="1:18" ht="14.65" customHeight="1" x14ac:dyDescent="0.2">
      <c r="A1890" s="2">
        <v>43812</v>
      </c>
      <c r="B1890" s="1" t="s">
        <v>55</v>
      </c>
      <c r="C1890" s="1" t="s">
        <v>54</v>
      </c>
      <c r="F1890" s="1" t="s">
        <v>1245</v>
      </c>
      <c r="G1890" s="1" t="s">
        <v>56</v>
      </c>
      <c r="H1890" s="7" t="s">
        <v>1188</v>
      </c>
      <c r="I1890" s="1" t="s">
        <v>1272</v>
      </c>
      <c r="J1890" s="59">
        <v>70</v>
      </c>
      <c r="K1890" s="85">
        <f t="array" ref="K1890">IFERROR(INDEX(Grille_Tarifs_Modulable!$B$2:$B$204,MATCH(Tableau1[[#This Row],[Designation]]&amp;Tableau1[[#This Row],[CL]],Grille_Tarifs_Modulable!$C$2:$C$204&amp;Grille_Tarifs_Modulable!$F$2:$F$204,0)),0)</f>
        <v>3257150100228</v>
      </c>
      <c r="L189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90" s="60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90" s="1">
        <v>30</v>
      </c>
      <c r="O1890" s="60">
        <f>Tableau1[[#This Row],[Prix_Unit_HT]]*Tableau1[[#This Row],[Qte_commande]]</f>
        <v>599.95931999999993</v>
      </c>
      <c r="P1890" s="60">
        <f>Tableau1[[#This Row],[Prix_Unit_TTC]]*Tableau1[[#This Row],[Qte_commande]]</f>
        <v>719.95118400000001</v>
      </c>
      <c r="Q1890" s="1">
        <v>30</v>
      </c>
      <c r="R189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30.000000000000004</v>
      </c>
    </row>
    <row r="1891" spans="1:18" ht="14.65" customHeight="1" x14ac:dyDescent="0.2">
      <c r="A1891" s="2">
        <v>43812</v>
      </c>
      <c r="B1891" s="1" t="s">
        <v>55</v>
      </c>
      <c r="C1891" s="1" t="s">
        <v>54</v>
      </c>
      <c r="F1891" s="1" t="s">
        <v>1245</v>
      </c>
      <c r="G1891" s="1" t="s">
        <v>56</v>
      </c>
      <c r="H1891" s="1" t="s">
        <v>1187</v>
      </c>
      <c r="I1891" s="1" t="s">
        <v>1272</v>
      </c>
      <c r="J1891" s="59">
        <v>70</v>
      </c>
      <c r="K1891" s="85">
        <f t="array" ref="K1891">IFERROR(INDEX(Grille_Tarifs_Modulable!$B$2:$B$204,MATCH(Tableau1[[#This Row],[Designation]]&amp;Tableau1[[#This Row],[CL]],Grille_Tarifs_Modulable!$C$2:$C$204&amp;Grille_Tarifs_Modulable!$F$2:$F$204,0)),0)</f>
        <v>3257150102017</v>
      </c>
      <c r="L189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91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891" s="1">
        <v>12</v>
      </c>
      <c r="O1891" s="60">
        <f>Tableau1[[#This Row],[Prix_Unit_HT]]*Tableau1[[#This Row],[Qte_commande]]</f>
        <v>176.331864</v>
      </c>
      <c r="P1891" s="60">
        <f>Tableau1[[#This Row],[Prix_Unit_TTC]]*Tableau1[[#This Row],[Qte_commande]]</f>
        <v>211.5982368</v>
      </c>
      <c r="Q1891" s="1">
        <v>12</v>
      </c>
      <c r="R189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92" spans="1:18" ht="14.65" customHeight="1" x14ac:dyDescent="0.2">
      <c r="A1892" s="2">
        <v>43812</v>
      </c>
      <c r="B1892" s="1" t="s">
        <v>55</v>
      </c>
      <c r="C1892" s="1" t="s">
        <v>54</v>
      </c>
      <c r="F1892" s="1" t="s">
        <v>1245</v>
      </c>
      <c r="G1892" s="1" t="s">
        <v>56</v>
      </c>
      <c r="H1892" s="1" t="s">
        <v>1221</v>
      </c>
      <c r="I1892" s="1" t="s">
        <v>1272</v>
      </c>
      <c r="J1892" s="59">
        <v>50</v>
      </c>
      <c r="K1892" s="85">
        <f t="array" ref="K1892">IFERROR(INDEX(Grille_Tarifs_Modulable!$B$2:$B$204,MATCH(Tableau1[[#This Row],[Designation]]&amp;Tableau1[[#This Row],[CL]],Grille_Tarifs_Modulable!$C$2:$C$204&amp;Grille_Tarifs_Modulable!$F$2:$F$204,0)),0)</f>
        <v>4260270192645</v>
      </c>
      <c r="L189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92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92" s="1">
        <v>12</v>
      </c>
      <c r="O1892" s="60">
        <f>Tableau1[[#This Row],[Prix_Unit_HT]]*Tableau1[[#This Row],[Qte_commande]]</f>
        <v>302.31007199999999</v>
      </c>
      <c r="P1892" s="60">
        <f>Tableau1[[#This Row],[Prix_Unit_TTC]]*Tableau1[[#This Row],[Qte_commande]]</f>
        <v>362.77208640000003</v>
      </c>
      <c r="Q1892" s="1">
        <v>8.57</v>
      </c>
      <c r="R189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893" spans="1:18" ht="14.65" customHeight="1" x14ac:dyDescent="0.2">
      <c r="A1893" s="2">
        <v>43812</v>
      </c>
      <c r="B1893" s="1" t="s">
        <v>196</v>
      </c>
      <c r="C1893" s="1" t="s">
        <v>54</v>
      </c>
      <c r="F1893" s="1" t="s">
        <v>1245</v>
      </c>
      <c r="G1893" s="1" t="s">
        <v>56</v>
      </c>
      <c r="H1893" s="1" t="s">
        <v>1288</v>
      </c>
      <c r="I1893" s="1" t="s">
        <v>1273</v>
      </c>
      <c r="J1893" s="59">
        <v>20</v>
      </c>
      <c r="K1893" s="85">
        <f t="array" ref="K1893">IFERROR(INDEX(Grille_Tarifs_Modulable!$B$2:$B$204,MATCH(Tableau1[[#This Row],[Designation]]&amp;Tableau1[[#This Row],[CL]],Grille_Tarifs_Modulable!$C$2:$C$204&amp;Grille_Tarifs_Modulable!$F$2:$F$204,0)),0)</f>
        <v>4260310553818</v>
      </c>
      <c r="L189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9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93" s="1">
        <v>96</v>
      </c>
      <c r="O1893" s="60">
        <f>Tableau1[[#This Row],[Prix_Unit_HT]]*Tableau1[[#This Row],[Qte_commande]]</f>
        <v>77.760000000000005</v>
      </c>
      <c r="P1893" s="60">
        <f>Tableau1[[#This Row],[Prix_Unit_TTC]]*Tableau1[[#This Row],[Qte_commande]]</f>
        <v>82.036799999999999</v>
      </c>
      <c r="Q1893" s="1">
        <v>27.43</v>
      </c>
      <c r="R189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27.428571428571431</v>
      </c>
    </row>
    <row r="1894" spans="1:18" ht="14.65" customHeight="1" x14ac:dyDescent="0.2">
      <c r="A1894" s="2">
        <v>43815</v>
      </c>
      <c r="B1894" s="1" t="s">
        <v>265</v>
      </c>
      <c r="C1894" s="1" t="s">
        <v>220</v>
      </c>
      <c r="F1894" s="1" t="s">
        <v>1173</v>
      </c>
      <c r="G1894" s="1" t="s">
        <v>20</v>
      </c>
      <c r="H1894" s="7" t="s">
        <v>1287</v>
      </c>
      <c r="I1894" s="7" t="s">
        <v>1272</v>
      </c>
      <c r="J1894" s="59">
        <v>70</v>
      </c>
      <c r="K1894" s="85">
        <f t="array" ref="K1894">IFERROR(INDEX(Grille_Tarifs_Modulable!$B$2:$B$204,MATCH(Tableau1[[#This Row],[Designation]]&amp;Tableau1[[#This Row],[CL]],Grille_Tarifs_Modulable!$C$2:$C$204&amp;Grille_Tarifs_Modulable!$F$2:$F$204,0)),0)</f>
        <v>3257150107012</v>
      </c>
      <c r="L189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24.608643999999998</v>
      </c>
      <c r="M1894" s="60">
        <f>IF(Tableau1[[#This Row],[Prix_Unit_HT]]=0,0,Tableau1[[#This Row],[Prix_Unit_HT]]+(Tableau1[[#This Row],[Prix_Unit_HT]]*VLOOKUP(Tableau1[[#This Row],[EAN]],Grille_Tarifs_Modulable!$B$10:$Q$204,16,FALSE)))</f>
        <v>29.530372799999999</v>
      </c>
      <c r="N1894" s="1">
        <v>1</v>
      </c>
      <c r="O1894" s="60">
        <f>Tableau1[[#This Row],[Prix_Unit_HT]]*Tableau1[[#This Row],[Qte_commande]]</f>
        <v>24.608643999999998</v>
      </c>
      <c r="P1894" s="60">
        <f>Tableau1[[#This Row],[Prix_Unit_TTC]]*Tableau1[[#This Row],[Qte_commande]]</f>
        <v>29.530372799999999</v>
      </c>
      <c r="Q1894" s="1">
        <v>1</v>
      </c>
      <c r="R189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895" spans="1:18" ht="14.65" customHeight="1" x14ac:dyDescent="0.2">
      <c r="A1895" s="2">
        <v>43815</v>
      </c>
      <c r="B1895" s="1" t="s">
        <v>81</v>
      </c>
      <c r="C1895" s="1" t="s">
        <v>12</v>
      </c>
      <c r="F1895" s="1" t="s">
        <v>1245</v>
      </c>
      <c r="G1895" s="1" t="s">
        <v>14</v>
      </c>
      <c r="H1895" s="1" t="s">
        <v>1176</v>
      </c>
      <c r="I1895" s="1" t="s">
        <v>1272</v>
      </c>
      <c r="J1895" s="59">
        <v>2</v>
      </c>
      <c r="K1895" s="85">
        <f t="array" ref="K1895">IFERROR(INDEX(Grille_Tarifs_Modulable!$B$2:$B$204,MATCH(Tableau1[[#This Row],[Designation]]&amp;Tableau1[[#This Row],[CL]],Grille_Tarifs_Modulable!$C$2:$C$204&amp;Grille_Tarifs_Modulable!$F$2:$F$204,0)),0)</f>
        <v>4067700015884</v>
      </c>
      <c r="L189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895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895" s="1">
        <v>600</v>
      </c>
      <c r="O1895" s="60">
        <f>Tableau1[[#This Row],[Prix_Unit_HT]]*Tableau1[[#This Row],[Qte_commande]]</f>
        <v>381.12966000000006</v>
      </c>
      <c r="P1895" s="60">
        <f>Tableau1[[#This Row],[Prix_Unit_TTC]]*Tableau1[[#This Row],[Qte_commande]]</f>
        <v>457.35559200000006</v>
      </c>
      <c r="Q1895" s="1">
        <v>17.14</v>
      </c>
      <c r="R189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17.142857142857142</v>
      </c>
    </row>
    <row r="1896" spans="1:18" ht="14.65" customHeight="1" x14ac:dyDescent="0.2">
      <c r="A1896" s="2">
        <v>43815</v>
      </c>
      <c r="B1896" s="1" t="s">
        <v>81</v>
      </c>
      <c r="C1896" s="1" t="s">
        <v>12</v>
      </c>
      <c r="F1896" s="1" t="s">
        <v>1245</v>
      </c>
      <c r="G1896" s="1" t="s">
        <v>14</v>
      </c>
      <c r="H1896" s="1" t="s">
        <v>1175</v>
      </c>
      <c r="I1896" s="1" t="s">
        <v>1272</v>
      </c>
      <c r="J1896" s="59">
        <v>70</v>
      </c>
      <c r="K1896" s="85">
        <f t="array" ref="K1896">IFERROR(INDEX(Grille_Tarifs_Modulable!$B$2:$B$204,MATCH(Tableau1[[#This Row],[Designation]]&amp;Tableau1[[#This Row],[CL]],Grille_Tarifs_Modulable!$C$2:$C$204&amp;Grille_Tarifs_Modulable!$F$2:$F$204,0)),0)</f>
        <v>4067700012085</v>
      </c>
      <c r="L189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96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896" s="1">
        <v>12</v>
      </c>
      <c r="O1896" s="60">
        <f>Tableau1[[#This Row],[Prix_Unit_HT]]*Tableau1[[#This Row],[Qte_commande]]</f>
        <v>146.4255756</v>
      </c>
      <c r="P1896" s="60">
        <f>Tableau1[[#This Row],[Prix_Unit_TTC]]*Tableau1[[#This Row],[Qte_commande]]</f>
        <v>175.71069072</v>
      </c>
      <c r="Q1896" s="1">
        <v>12</v>
      </c>
      <c r="R189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897" spans="1:18" ht="14.65" customHeight="1" x14ac:dyDescent="0.2">
      <c r="A1897" s="2">
        <v>43815</v>
      </c>
      <c r="B1897" s="1" t="s">
        <v>93</v>
      </c>
      <c r="C1897" s="1" t="s">
        <v>92</v>
      </c>
      <c r="F1897" s="1" t="s">
        <v>1162</v>
      </c>
      <c r="G1897" s="1" t="s">
        <v>60</v>
      </c>
      <c r="H1897" s="7" t="s">
        <v>1197</v>
      </c>
      <c r="I1897" s="1" t="s">
        <v>1272</v>
      </c>
      <c r="J1897" s="59">
        <v>70</v>
      </c>
      <c r="K1897" s="85">
        <f t="array" ref="K1897">IFERROR(INDEX(Grille_Tarifs_Modulable!$B$2:$B$204,MATCH(Tableau1[[#This Row],[Designation]]&amp;Tableau1[[#This Row],[CL]],Grille_Tarifs_Modulable!$C$2:$C$204&amp;Grille_Tarifs_Modulable!$F$2:$F$204,0)),0)</f>
        <v>3257150100792</v>
      </c>
      <c r="L189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897" s="60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897" s="1">
        <v>6</v>
      </c>
      <c r="O1897" s="60">
        <f>Tableau1[[#This Row],[Prix_Unit_HT]]*Tableau1[[#This Row],[Qte_commande]]</f>
        <v>471.65186399999999</v>
      </c>
      <c r="P1897" s="60">
        <f>Tableau1[[#This Row],[Prix_Unit_TTC]]*Tableau1[[#This Row],[Qte_commande]]</f>
        <v>565.98223680000001</v>
      </c>
      <c r="Q1897" s="1">
        <v>6</v>
      </c>
      <c r="R189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898" spans="1:18" ht="14.65" customHeight="1" x14ac:dyDescent="0.2">
      <c r="A1898" s="2">
        <v>43815</v>
      </c>
      <c r="B1898" s="1" t="s">
        <v>98</v>
      </c>
      <c r="C1898" s="1" t="s">
        <v>97</v>
      </c>
      <c r="F1898" s="1" t="s">
        <v>1245</v>
      </c>
      <c r="G1898" s="1" t="s">
        <v>20</v>
      </c>
      <c r="H1898" s="7" t="s">
        <v>1197</v>
      </c>
      <c r="I1898" s="1" t="s">
        <v>1272</v>
      </c>
      <c r="J1898" s="59">
        <v>70</v>
      </c>
      <c r="K1898" s="85">
        <f t="array" ref="K1898">IFERROR(INDEX(Grille_Tarifs_Modulable!$B$2:$B$204,MATCH(Tableau1[[#This Row],[Designation]]&amp;Tableau1[[#This Row],[CL]],Grille_Tarifs_Modulable!$C$2:$C$204&amp;Grille_Tarifs_Modulable!$F$2:$F$204,0)),0)</f>
        <v>3257150100792</v>
      </c>
      <c r="L189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98" s="60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98" s="1">
        <v>3</v>
      </c>
      <c r="O1898" s="60">
        <f>Tableau1[[#This Row],[Prix_Unit_HT]]*Tableau1[[#This Row],[Qte_commande]]</f>
        <v>214.22593200000003</v>
      </c>
      <c r="P1898" s="60">
        <f>Tableau1[[#This Row],[Prix_Unit_TTC]]*Tableau1[[#This Row],[Qte_commande]]</f>
        <v>257.07111840000005</v>
      </c>
      <c r="Q1898" s="1">
        <v>3</v>
      </c>
      <c r="R189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899" spans="1:18" ht="14.65" customHeight="1" x14ac:dyDescent="0.2">
      <c r="A1899" s="2">
        <v>43815</v>
      </c>
      <c r="B1899" s="1" t="s">
        <v>98</v>
      </c>
      <c r="C1899" s="1" t="s">
        <v>97</v>
      </c>
      <c r="F1899" s="1" t="s">
        <v>1245</v>
      </c>
      <c r="G1899" s="1" t="s">
        <v>20</v>
      </c>
      <c r="H1899" s="7" t="s">
        <v>1199</v>
      </c>
      <c r="I1899" s="1" t="s">
        <v>1272</v>
      </c>
      <c r="J1899" s="59">
        <v>70</v>
      </c>
      <c r="K1899" s="85">
        <f t="array" ref="K1899">IFERROR(INDEX(Grille_Tarifs_Modulable!$B$2:$B$204,MATCH(Tableau1[[#This Row],[Designation]]&amp;Tableau1[[#This Row],[CL]],Grille_Tarifs_Modulable!$C$2:$C$204&amp;Grille_Tarifs_Modulable!$F$2:$F$204,0)),0)</f>
        <v>3257150101300</v>
      </c>
      <c r="L189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99" s="60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99" s="1">
        <v>3</v>
      </c>
      <c r="O1899" s="60">
        <f>Tableau1[[#This Row],[Prix_Unit_HT]]*Tableau1[[#This Row],[Qte_commande]]</f>
        <v>246.62593199999998</v>
      </c>
      <c r="P1899" s="60">
        <f>Tableau1[[#This Row],[Prix_Unit_TTC]]*Tableau1[[#This Row],[Qte_commande]]</f>
        <v>295.95111839999993</v>
      </c>
      <c r="Q1899" s="1">
        <v>3</v>
      </c>
      <c r="R189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00" spans="1:18" ht="14.65" customHeight="1" x14ac:dyDescent="0.2">
      <c r="A1900" s="2">
        <v>43815</v>
      </c>
      <c r="B1900" s="1" t="s">
        <v>81</v>
      </c>
      <c r="C1900" s="1" t="s">
        <v>12</v>
      </c>
      <c r="F1900" s="1" t="s">
        <v>1245</v>
      </c>
      <c r="G1900" s="1" t="s">
        <v>14</v>
      </c>
      <c r="H1900" s="1" t="s">
        <v>1187</v>
      </c>
      <c r="I1900" s="1" t="s">
        <v>1272</v>
      </c>
      <c r="J1900" s="59">
        <v>70</v>
      </c>
      <c r="K1900" s="85">
        <f t="array" ref="K1900">IFERROR(INDEX(Grille_Tarifs_Modulable!$B$2:$B$204,MATCH(Tableau1[[#This Row],[Designation]]&amp;Tableau1[[#This Row],[CL]],Grille_Tarifs_Modulable!$C$2:$C$204&amp;Grille_Tarifs_Modulable!$F$2:$F$204,0)),0)</f>
        <v>3257150102017</v>
      </c>
      <c r="L190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00" s="60">
        <f>IF(Tableau1[[#This Row],[Prix_Unit_HT]]=0,0,Tableau1[[#This Row],[Prix_Unit_HT]]+(Tableau1[[#This Row],[Prix_Unit_HT]]*VLOOKUP(Tableau1[[#This Row],[EAN]],Grille_Tarifs_Modulable!$B$10:$Q$204,16,FALSE)))</f>
        <v>17.6331864</v>
      </c>
      <c r="N1900" s="1">
        <v>6</v>
      </c>
      <c r="O1900" s="60">
        <f>Tableau1[[#This Row],[Prix_Unit_HT]]*Tableau1[[#This Row],[Qte_commande]]</f>
        <v>88.165931999999998</v>
      </c>
      <c r="P1900" s="60">
        <f>Tableau1[[#This Row],[Prix_Unit_TTC]]*Tableau1[[#This Row],[Qte_commande]]</f>
        <v>105.7991184</v>
      </c>
      <c r="Q1900" s="1">
        <v>6</v>
      </c>
      <c r="R190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01" spans="1:18" ht="14.65" customHeight="1" x14ac:dyDescent="0.2">
      <c r="A1901" s="2">
        <v>43815</v>
      </c>
      <c r="B1901" s="1" t="s">
        <v>221</v>
      </c>
      <c r="C1901" s="1" t="s">
        <v>220</v>
      </c>
      <c r="F1901" s="1" t="s">
        <v>1173</v>
      </c>
      <c r="G1901" s="1" t="s">
        <v>20</v>
      </c>
      <c r="H1901" s="1" t="s">
        <v>1221</v>
      </c>
      <c r="I1901" s="1" t="s">
        <v>1272</v>
      </c>
      <c r="J1901" s="59">
        <v>50</v>
      </c>
      <c r="K1901" s="85">
        <f t="array" ref="K1901">IFERROR(INDEX(Grille_Tarifs_Modulable!$B$2:$B$204,MATCH(Tableau1[[#This Row],[Designation]]&amp;Tableau1[[#This Row],[CL]],Grille_Tarifs_Modulable!$C$2:$C$204&amp;Grille_Tarifs_Modulable!$F$2:$F$204,0)),0)</f>
        <v>4260270192645</v>
      </c>
      <c r="L190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1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1" s="1">
        <v>1</v>
      </c>
      <c r="O1901" s="60">
        <f>Tableau1[[#This Row],[Prix_Unit_HT]]*Tableau1[[#This Row],[Qte_commande]]</f>
        <v>25.192506000000002</v>
      </c>
      <c r="P1901" s="60">
        <f>Tableau1[[#This Row],[Prix_Unit_TTC]]*Tableau1[[#This Row],[Qte_commande]]</f>
        <v>30.231007200000001</v>
      </c>
      <c r="Q1901" s="1">
        <v>0.71</v>
      </c>
      <c r="R190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0.7142857142857143</v>
      </c>
    </row>
    <row r="1902" spans="1:18" ht="14.65" customHeight="1" x14ac:dyDescent="0.2">
      <c r="A1902" s="2">
        <v>43815</v>
      </c>
      <c r="B1902" s="1" t="s">
        <v>219</v>
      </c>
      <c r="C1902" s="1" t="s">
        <v>82</v>
      </c>
      <c r="F1902" s="1" t="s">
        <v>1162</v>
      </c>
      <c r="G1902" s="1" t="s">
        <v>4</v>
      </c>
      <c r="H1902" s="1" t="s">
        <v>1221</v>
      </c>
      <c r="I1902" s="1" t="s">
        <v>1272</v>
      </c>
      <c r="J1902" s="59">
        <v>50</v>
      </c>
      <c r="K1902" s="85">
        <f t="array" ref="K1902">IFERROR(INDEX(Grille_Tarifs_Modulable!$B$2:$B$204,MATCH(Tableau1[[#This Row],[Designation]]&amp;Tableau1[[#This Row],[CL]],Grille_Tarifs_Modulable!$C$2:$C$204&amp;Grille_Tarifs_Modulable!$F$2:$F$204,0)),0)</f>
        <v>4260270192645</v>
      </c>
      <c r="L190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02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02" s="1">
        <v>12</v>
      </c>
      <c r="O1902" s="60">
        <f>Tableau1[[#This Row],[Prix_Unit_HT]]*Tableau1[[#This Row],[Qte_commande]]</f>
        <v>336.63007200000004</v>
      </c>
      <c r="P1902" s="60">
        <f>Tableau1[[#This Row],[Prix_Unit_TTC]]*Tableau1[[#This Row],[Qte_commande]]</f>
        <v>403.9560864</v>
      </c>
      <c r="Q1902" s="1">
        <v>8.57</v>
      </c>
      <c r="R190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903" spans="1:18" ht="14.65" customHeight="1" x14ac:dyDescent="0.2">
      <c r="A1903" s="2">
        <v>43815</v>
      </c>
      <c r="B1903" s="1" t="s">
        <v>81</v>
      </c>
      <c r="C1903" s="1" t="s">
        <v>12</v>
      </c>
      <c r="F1903" s="1" t="s">
        <v>1245</v>
      </c>
      <c r="G1903" s="1" t="s">
        <v>14</v>
      </c>
      <c r="H1903" s="1" t="s">
        <v>1243</v>
      </c>
      <c r="I1903" s="1" t="s">
        <v>1272</v>
      </c>
      <c r="J1903" s="59">
        <v>70</v>
      </c>
      <c r="K1903" s="85">
        <f t="array" ref="K1903">IFERROR(INDEX(Grille_Tarifs_Modulable!$B$2:$B$204,MATCH(Tableau1[[#This Row],[Designation]]&amp;Tableau1[[#This Row],[CL]],Grille_Tarifs_Modulable!$C$2:$C$204&amp;Grille_Tarifs_Modulable!$F$2:$F$204,0)),0)</f>
        <v>3257150688009</v>
      </c>
      <c r="L190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03" s="60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03" s="1">
        <v>36</v>
      </c>
      <c r="O1903" s="60">
        <f>Tableau1[[#This Row],[Prix_Unit_HT]]*Tableau1[[#This Row],[Qte_commande]]</f>
        <v>452.04894719999993</v>
      </c>
      <c r="P1903" s="60">
        <f>Tableau1[[#This Row],[Prix_Unit_TTC]]*Tableau1[[#This Row],[Qte_commande]]</f>
        <v>542.45873663999998</v>
      </c>
      <c r="Q1903" s="1">
        <v>36</v>
      </c>
      <c r="R190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904" spans="1:18" ht="14.65" customHeight="1" x14ac:dyDescent="0.2">
      <c r="A1904" s="2">
        <v>43816</v>
      </c>
      <c r="B1904" s="1" t="s">
        <v>59</v>
      </c>
      <c r="C1904" s="7" t="s">
        <v>1262</v>
      </c>
      <c r="D1904" s="7"/>
      <c r="F1904" s="1" t="s">
        <v>1162</v>
      </c>
      <c r="G1904" s="1" t="s">
        <v>60</v>
      </c>
      <c r="H1904" s="7" t="s">
        <v>1188</v>
      </c>
      <c r="I1904" s="1" t="s">
        <v>1272</v>
      </c>
      <c r="J1904" s="59">
        <v>70</v>
      </c>
      <c r="K1904" s="85">
        <f t="array" ref="K1904">IFERROR(INDEX(Grille_Tarifs_Modulable!$B$2:$B$204,MATCH(Tableau1[[#This Row],[Designation]]&amp;Tableau1[[#This Row],[CL]],Grille_Tarifs_Modulable!$C$2:$C$204&amp;Grille_Tarifs_Modulable!$F$2:$F$204,0)),0)</f>
        <v>3257150100228</v>
      </c>
      <c r="L190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4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4" s="1">
        <v>3</v>
      </c>
      <c r="O1904" s="60">
        <f>Tableau1[[#This Row],[Prix_Unit_HT]]*Tableau1[[#This Row],[Qte_commande]]</f>
        <v>64.465932000000009</v>
      </c>
      <c r="P1904" s="60">
        <f>Tableau1[[#This Row],[Prix_Unit_TTC]]*Tableau1[[#This Row],[Qte_commande]]</f>
        <v>77.3591184</v>
      </c>
      <c r="Q1904" s="1">
        <v>3</v>
      </c>
      <c r="R190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05" spans="1:18" ht="14.65" customHeight="1" x14ac:dyDescent="0.2">
      <c r="A1905" s="2">
        <v>43816</v>
      </c>
      <c r="B1905" s="1" t="s">
        <v>59</v>
      </c>
      <c r="C1905" s="7" t="s">
        <v>1262</v>
      </c>
      <c r="D1905" s="7"/>
      <c r="F1905" s="1" t="s">
        <v>1162</v>
      </c>
      <c r="G1905" s="1" t="s">
        <v>60</v>
      </c>
      <c r="H1905" s="7" t="s">
        <v>1192</v>
      </c>
      <c r="I1905" s="1" t="s">
        <v>1272</v>
      </c>
      <c r="J1905" s="59">
        <v>70</v>
      </c>
      <c r="K1905" s="85">
        <f t="array" ref="K1905">IFERROR(INDEX(Grille_Tarifs_Modulable!$B$2:$B$204,MATCH(Tableau1[[#This Row],[Designation]]&amp;Tableau1[[#This Row],[CL]],Grille_Tarifs_Modulable!$C$2:$C$204&amp;Grille_Tarifs_Modulable!$F$2:$F$204,0)),0)</f>
        <v>3257150100167</v>
      </c>
      <c r="L190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905" s="60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905" s="1">
        <v>3</v>
      </c>
      <c r="O1905" s="60">
        <f>Tableau1[[#This Row],[Prix_Unit_HT]]*Tableau1[[#This Row],[Qte_commande]]</f>
        <v>89.845932000000005</v>
      </c>
      <c r="P1905" s="60">
        <f>Tableau1[[#This Row],[Prix_Unit_TTC]]*Tableau1[[#This Row],[Qte_commande]]</f>
        <v>107.81511840000002</v>
      </c>
      <c r="Q1905" s="1">
        <v>3</v>
      </c>
      <c r="R190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06" spans="1:18" ht="14.65" customHeight="1" x14ac:dyDescent="0.2">
      <c r="A1906" s="2">
        <v>43819</v>
      </c>
      <c r="B1906" s="1" t="s">
        <v>252</v>
      </c>
      <c r="C1906" s="1" t="s">
        <v>225</v>
      </c>
      <c r="F1906" s="1" t="s">
        <v>1245</v>
      </c>
      <c r="G1906" s="1" t="s">
        <v>227</v>
      </c>
      <c r="H1906" s="1" t="s">
        <v>1174</v>
      </c>
      <c r="I1906" s="1" t="s">
        <v>1272</v>
      </c>
      <c r="J1906" s="59">
        <v>70</v>
      </c>
      <c r="K1906" s="85">
        <f t="array" ref="K1906">IFERROR(INDEX(Grille_Tarifs_Modulable!$B$2:$B$204,MATCH(Tableau1[[#This Row],[Designation]]&amp;Tableau1[[#This Row],[CL]],Grille_Tarifs_Modulable!$C$2:$C$204&amp;Grille_Tarifs_Modulable!$F$2:$F$204,0)),0)</f>
        <v>4067700013859</v>
      </c>
      <c r="L190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6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6" s="1">
        <v>102</v>
      </c>
      <c r="O1906" s="60">
        <f>Tableau1[[#This Row],[Prix_Unit_HT]]*Tableau1[[#This Row],[Qte_commande]]</f>
        <v>1278.3214769999997</v>
      </c>
      <c r="P1906" s="60">
        <f>Tableau1[[#This Row],[Prix_Unit_TTC]]*Tableau1[[#This Row],[Qte_commande]]</f>
        <v>1533.9857723999999</v>
      </c>
      <c r="Q1906" s="1">
        <v>102</v>
      </c>
      <c r="R190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102.00000000000001</v>
      </c>
    </row>
    <row r="1907" spans="1:18" ht="14.65" customHeight="1" x14ac:dyDescent="0.2">
      <c r="A1907" s="2">
        <v>43819</v>
      </c>
      <c r="B1907" s="1" t="s">
        <v>252</v>
      </c>
      <c r="C1907" s="1" t="s">
        <v>225</v>
      </c>
      <c r="F1907" s="1" t="s">
        <v>1245</v>
      </c>
      <c r="G1907" s="1" t="s">
        <v>227</v>
      </c>
      <c r="H1907" s="1" t="s">
        <v>1174</v>
      </c>
      <c r="I1907" s="1" t="s">
        <v>1272</v>
      </c>
      <c r="J1907" s="59">
        <v>70</v>
      </c>
      <c r="K1907" s="85">
        <f t="array" ref="K1907">IFERROR(INDEX(Grille_Tarifs_Modulable!$B$2:$B$204,MATCH(Tableau1[[#This Row],[Designation]]&amp;Tableau1[[#This Row],[CL]],Grille_Tarifs_Modulable!$C$2:$C$204&amp;Grille_Tarifs_Modulable!$F$2:$F$204,0)),0)</f>
        <v>4067700013859</v>
      </c>
      <c r="L190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7" s="60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7" s="1">
        <v>138</v>
      </c>
      <c r="O1907" s="60">
        <f>Tableau1[[#This Row],[Prix_Unit_HT]]*Tableau1[[#This Row],[Qte_commande]]</f>
        <v>1729.4937629999997</v>
      </c>
      <c r="P1907" s="60">
        <f>Tableau1[[#This Row],[Prix_Unit_TTC]]*Tableau1[[#This Row],[Qte_commande]]</f>
        <v>2075.3925155999996</v>
      </c>
      <c r="Q1907" s="1">
        <v>138</v>
      </c>
      <c r="R190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138</v>
      </c>
    </row>
    <row r="1908" spans="1:18" ht="14.65" customHeight="1" x14ac:dyDescent="0.2">
      <c r="A1908" s="2">
        <v>43819</v>
      </c>
      <c r="B1908" s="183" t="s">
        <v>1269</v>
      </c>
      <c r="C1908" s="7" t="s">
        <v>1270</v>
      </c>
      <c r="D1908" s="7"/>
      <c r="F1908" s="1" t="s">
        <v>1173</v>
      </c>
      <c r="G1908" s="7" t="s">
        <v>20</v>
      </c>
      <c r="H1908" s="7" t="s">
        <v>1188</v>
      </c>
      <c r="I1908" s="1" t="s">
        <v>1272</v>
      </c>
      <c r="J1908" s="1">
        <v>70</v>
      </c>
      <c r="K1908" s="85">
        <f t="array" ref="K1908">IFERROR(INDEX(Grille_Tarifs_Modulable!$B$2:$B$204,MATCH(Tableau1[[#This Row],[Designation]]&amp;Tableau1[[#This Row],[CL]],Grille_Tarifs_Modulable!$C$2:$C$204&amp;Grille_Tarifs_Modulable!$F$2:$F$204,0)),0)</f>
        <v>3257150100228</v>
      </c>
      <c r="L190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19.008644</v>
      </c>
      <c r="M1908" s="60">
        <f>IF(Tableau1[[#This Row],[Prix_Unit_HT]]=0,0,Tableau1[[#This Row],[Prix_Unit_HT]]+(Tableau1[[#This Row],[Prix_Unit_HT]]*VLOOKUP(Tableau1[[#This Row],[EAN]],Grille_Tarifs_Modulable!$B$10:$Q$204,16,FALSE)))</f>
        <v>22.8103728</v>
      </c>
      <c r="N1908" s="1">
        <v>78</v>
      </c>
      <c r="O1908" s="60">
        <f>Tableau1[[#This Row],[Prix_Unit_HT]]*Tableau1[[#This Row],[Qte_commande]]</f>
        <v>1482.6742320000001</v>
      </c>
      <c r="P1908" s="60">
        <f>Tableau1[[#This Row],[Prix_Unit_TTC]]*Tableau1[[#This Row],[Qte_commande]]</f>
        <v>1779.2090784</v>
      </c>
      <c r="Q1908" s="1">
        <v>78</v>
      </c>
      <c r="R190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78</v>
      </c>
    </row>
    <row r="1909" spans="1:18" ht="14.65" customHeight="1" x14ac:dyDescent="0.2">
      <c r="A1909" s="2">
        <v>43819</v>
      </c>
      <c r="B1909" s="183" t="s">
        <v>1269</v>
      </c>
      <c r="C1909" s="7" t="s">
        <v>1270</v>
      </c>
      <c r="D1909" s="7"/>
      <c r="F1909" s="1" t="s">
        <v>1173</v>
      </c>
      <c r="G1909" s="7" t="s">
        <v>20</v>
      </c>
      <c r="H1909" s="7" t="s">
        <v>1221</v>
      </c>
      <c r="I1909" s="1" t="s">
        <v>1272</v>
      </c>
      <c r="J1909" s="1">
        <v>50</v>
      </c>
      <c r="K1909" s="85">
        <f t="array" ref="K1909">IFERROR(INDEX(Grille_Tarifs_Modulable!$B$2:$B$204,MATCH(Tableau1[[#This Row],[Designation]]&amp;Tableau1[[#This Row],[CL]],Grille_Tarifs_Modulable!$C$2:$C$204&amp;Grille_Tarifs_Modulable!$F$2:$F$204,0)),0)</f>
        <v>4260270192645</v>
      </c>
      <c r="L190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9" s="60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9" s="1">
        <v>43</v>
      </c>
      <c r="O1909" s="60">
        <f>Tableau1[[#This Row],[Prix_Unit_HT]]*Tableau1[[#This Row],[Qte_commande]]</f>
        <v>1083.2777580000002</v>
      </c>
      <c r="P1909" s="60">
        <f>Tableau1[[#This Row],[Prix_Unit_TTC]]*Tableau1[[#This Row],[Qte_commande]]</f>
        <v>1299.9333096</v>
      </c>
      <c r="Q1909" s="85">
        <f>30.71</f>
        <v>30.71</v>
      </c>
      <c r="R190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30.714285714285715</v>
      </c>
    </row>
    <row r="1910" spans="1:18" ht="14.65" customHeight="1" x14ac:dyDescent="0.2">
      <c r="A1910" s="2">
        <v>43819</v>
      </c>
      <c r="B1910" s="1" t="s">
        <v>156</v>
      </c>
      <c r="C1910" s="1" t="s">
        <v>139</v>
      </c>
      <c r="F1910" s="1" t="s">
        <v>1162</v>
      </c>
      <c r="G1910" s="1" t="s">
        <v>141</v>
      </c>
      <c r="H1910" s="1" t="s">
        <v>1296</v>
      </c>
      <c r="I1910" s="1" t="s">
        <v>1274</v>
      </c>
      <c r="J1910" s="109">
        <v>3</v>
      </c>
      <c r="K1910" s="85">
        <f t="array" ref="K1910">IFERROR(INDEX(Grille_Tarifs_Modulable!$B$2:$B$204,MATCH(Tableau1[[#This Row],[Designation]]&amp;Tableau1[[#This Row],[CL]],Grille_Tarifs_Modulable!$C$2:$C$204&amp;Grille_Tarifs_Modulable!$F$2:$F$204,0)),0)</f>
        <v>121</v>
      </c>
      <c r="L191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0" s="60">
        <f>IF(Tableau1[[#This Row],[Prix_Unit_HT]]=0,0,Tableau1[[#This Row],[Prix_Unit_HT]]+(Tableau1[[#This Row],[Prix_Unit_HT]]*VLOOKUP(Tableau1[[#This Row],[EAN]],Grille_Tarifs_Modulable!$B$10:$Q$204,16,FALSE)))</f>
        <v>358.8</v>
      </c>
      <c r="N1910" s="1">
        <v>1</v>
      </c>
      <c r="O1910" s="60">
        <f>Tableau1[[#This Row],[Prix_Unit_HT]]*Tableau1[[#This Row],[Qte_commande]]</f>
        <v>299</v>
      </c>
      <c r="P1910" s="60">
        <f>Tableau1[[#This Row],[Prix_Unit_TTC]]*Tableau1[[#This Row],[Qte_commande]]</f>
        <v>358.8</v>
      </c>
      <c r="Q1910" s="1">
        <v>1</v>
      </c>
      <c r="R191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1" spans="1:18" ht="14.65" customHeight="1" x14ac:dyDescent="0.2">
      <c r="A1911" s="2">
        <v>43819</v>
      </c>
      <c r="B1911" s="1" t="s">
        <v>158</v>
      </c>
      <c r="C1911" s="1" t="s">
        <v>157</v>
      </c>
      <c r="F1911" s="1" t="s">
        <v>1162</v>
      </c>
      <c r="G1911" s="1" t="s">
        <v>159</v>
      </c>
      <c r="H1911" s="1" t="s">
        <v>1296</v>
      </c>
      <c r="I1911" s="1" t="s">
        <v>1274</v>
      </c>
      <c r="J1911" s="109">
        <v>3</v>
      </c>
      <c r="K1911" s="85">
        <f t="array" ref="K1911">IFERROR(INDEX(Grille_Tarifs_Modulable!$B$2:$B$204,MATCH(Tableau1[[#This Row],[Designation]]&amp;Tableau1[[#This Row],[CL]],Grille_Tarifs_Modulable!$C$2:$C$204&amp;Grille_Tarifs_Modulable!$F$2:$F$204,0)),0)</f>
        <v>121</v>
      </c>
      <c r="L191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1" s="60">
        <f>IF(Tableau1[[#This Row],[Prix_Unit_HT]]=0,0,Tableau1[[#This Row],[Prix_Unit_HT]]+(Tableau1[[#This Row],[Prix_Unit_HT]]*VLOOKUP(Tableau1[[#This Row],[EAN]],Grille_Tarifs_Modulable!$B$10:$Q$204,16,FALSE)))</f>
        <v>358.8</v>
      </c>
      <c r="N1911" s="1">
        <v>1</v>
      </c>
      <c r="O1911" s="60">
        <f>Tableau1[[#This Row],[Prix_Unit_HT]]*Tableau1[[#This Row],[Qte_commande]]</f>
        <v>299</v>
      </c>
      <c r="P1911" s="60">
        <f>Tableau1[[#This Row],[Prix_Unit_TTC]]*Tableau1[[#This Row],[Qte_commande]]</f>
        <v>358.8</v>
      </c>
      <c r="Q1911" s="1">
        <v>1</v>
      </c>
      <c r="R191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2" spans="1:18" ht="14.65" customHeight="1" x14ac:dyDescent="0.2">
      <c r="A1912" s="2">
        <v>43819</v>
      </c>
      <c r="B1912" s="1" t="s">
        <v>154</v>
      </c>
      <c r="C1912" s="1" t="s">
        <v>153</v>
      </c>
      <c r="F1912" s="1" t="s">
        <v>1162</v>
      </c>
      <c r="G1912" s="1" t="s">
        <v>155</v>
      </c>
      <c r="H1912" s="1" t="s">
        <v>1296</v>
      </c>
      <c r="I1912" s="1" t="s">
        <v>1274</v>
      </c>
      <c r="J1912" s="109">
        <v>3</v>
      </c>
      <c r="K1912" s="85">
        <f t="array" ref="K1912">IFERROR(INDEX(Grille_Tarifs_Modulable!$B$2:$B$204,MATCH(Tableau1[[#This Row],[Designation]]&amp;Tableau1[[#This Row],[CL]],Grille_Tarifs_Modulable!$C$2:$C$204&amp;Grille_Tarifs_Modulable!$F$2:$F$204,0)),0)</f>
        <v>121</v>
      </c>
      <c r="L191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2" s="60">
        <f>IF(Tableau1[[#This Row],[Prix_Unit_HT]]=0,0,Tableau1[[#This Row],[Prix_Unit_HT]]+(Tableau1[[#This Row],[Prix_Unit_HT]]*VLOOKUP(Tableau1[[#This Row],[EAN]],Grille_Tarifs_Modulable!$B$10:$Q$204,16,FALSE)))</f>
        <v>358.8</v>
      </c>
      <c r="N1912" s="1">
        <v>1</v>
      </c>
      <c r="O1912" s="60">
        <f>Tableau1[[#This Row],[Prix_Unit_HT]]*Tableau1[[#This Row],[Qte_commande]]</f>
        <v>299</v>
      </c>
      <c r="P1912" s="60">
        <f>Tableau1[[#This Row],[Prix_Unit_TTC]]*Tableau1[[#This Row],[Qte_commande]]</f>
        <v>358.8</v>
      </c>
      <c r="Q1912" s="1">
        <v>1</v>
      </c>
      <c r="R191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3" spans="1:18" ht="14.65" customHeight="1" x14ac:dyDescent="0.2">
      <c r="A1913" s="2">
        <v>43819</v>
      </c>
      <c r="B1913" s="1" t="s">
        <v>398</v>
      </c>
      <c r="C1913" s="1" t="s">
        <v>397</v>
      </c>
      <c r="F1913" s="1" t="s">
        <v>1162</v>
      </c>
      <c r="G1913" s="1" t="s">
        <v>4</v>
      </c>
      <c r="H1913" s="1" t="s">
        <v>1297</v>
      </c>
      <c r="I1913" s="1" t="s">
        <v>1274</v>
      </c>
      <c r="J1913" s="109">
        <v>1</v>
      </c>
      <c r="K1913" s="85">
        <f t="array" ref="K1913">IFERROR(INDEX(Grille_Tarifs_Modulable!$B$2:$B$204,MATCH(Tableau1[[#This Row],[Designation]]&amp;Tableau1[[#This Row],[CL]],Grille_Tarifs_Modulable!$C$2:$C$204&amp;Grille_Tarifs_Modulable!$F$2:$F$204,0)),0)</f>
        <v>122</v>
      </c>
      <c r="L191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3" s="60">
        <f>IF(Tableau1[[#This Row],[Prix_Unit_HT]]=0,0,Tableau1[[#This Row],[Prix_Unit_HT]]+(Tableau1[[#This Row],[Prix_Unit_HT]]*VLOOKUP(Tableau1[[#This Row],[EAN]],Grille_Tarifs_Modulable!$B$10:$Q$204,16,FALSE)))</f>
        <v>358.8</v>
      </c>
      <c r="N1913" s="1">
        <v>1</v>
      </c>
      <c r="O1913" s="60">
        <f>Tableau1[[#This Row],[Prix_Unit_HT]]*Tableau1[[#This Row],[Qte_commande]]</f>
        <v>299</v>
      </c>
      <c r="P1913" s="60">
        <f>Tableau1[[#This Row],[Prix_Unit_TTC]]*Tableau1[[#This Row],[Qte_commande]]</f>
        <v>358.8</v>
      </c>
      <c r="Q1913" s="1">
        <v>1</v>
      </c>
      <c r="R191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4" spans="1:18" ht="14.65" customHeight="1" x14ac:dyDescent="0.2">
      <c r="A1914" s="2">
        <v>43819</v>
      </c>
      <c r="B1914" s="1" t="s">
        <v>158</v>
      </c>
      <c r="C1914" s="1" t="s">
        <v>157</v>
      </c>
      <c r="F1914" s="1" t="s">
        <v>1162</v>
      </c>
      <c r="G1914" s="1" t="s">
        <v>159</v>
      </c>
      <c r="H1914" s="1" t="s">
        <v>1297</v>
      </c>
      <c r="I1914" s="1" t="s">
        <v>1274</v>
      </c>
      <c r="J1914" s="109">
        <v>1</v>
      </c>
      <c r="K1914" s="85">
        <f t="array" ref="K1914">IFERROR(INDEX(Grille_Tarifs_Modulable!$B$2:$B$204,MATCH(Tableau1[[#This Row],[Designation]]&amp;Tableau1[[#This Row],[CL]],Grille_Tarifs_Modulable!$C$2:$C$204&amp;Grille_Tarifs_Modulable!$F$2:$F$204,0)),0)</f>
        <v>122</v>
      </c>
      <c r="L191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4" s="60">
        <f>IF(Tableau1[[#This Row],[Prix_Unit_HT]]=0,0,Tableau1[[#This Row],[Prix_Unit_HT]]+(Tableau1[[#This Row],[Prix_Unit_HT]]*VLOOKUP(Tableau1[[#This Row],[EAN]],Grille_Tarifs_Modulable!$B$10:$Q$204,16,FALSE)))</f>
        <v>358.8</v>
      </c>
      <c r="N1914" s="1">
        <v>1</v>
      </c>
      <c r="O1914" s="60">
        <f>Tableau1[[#This Row],[Prix_Unit_HT]]*Tableau1[[#This Row],[Qte_commande]]</f>
        <v>299</v>
      </c>
      <c r="P1914" s="60">
        <f>Tableau1[[#This Row],[Prix_Unit_TTC]]*Tableau1[[#This Row],[Qte_commande]]</f>
        <v>358.8</v>
      </c>
      <c r="Q1914" s="1">
        <v>1</v>
      </c>
      <c r="R191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</v>
      </c>
    </row>
    <row r="1915" spans="1:18" ht="14.65" customHeight="1" x14ac:dyDescent="0.2">
      <c r="A1915" s="2">
        <v>43839</v>
      </c>
      <c r="B1915" s="183" t="s">
        <v>1282</v>
      </c>
      <c r="C1915" s="1" t="s">
        <v>42</v>
      </c>
      <c r="E1915" s="1" t="s">
        <v>1283</v>
      </c>
      <c r="F1915" s="1" t="s">
        <v>1162</v>
      </c>
      <c r="G1915" s="1" t="s">
        <v>44</v>
      </c>
      <c r="H1915" s="1" t="s">
        <v>1293</v>
      </c>
      <c r="I1915" s="1" t="s">
        <v>1272</v>
      </c>
      <c r="J1915" s="1">
        <v>20</v>
      </c>
      <c r="K1915" s="85" cm="1">
        <f t="array" ref="K1915">IFERROR(INDEX(Grille_Tarifs_Modulable!$B$2:$B$204,MATCH(Tableau1[[#This Row],[Designation]]&amp;Tableau1[[#This Row],[CL]],Grille_Tarifs_Modulable!$C$2:$C$204&amp;Grille_Tarifs_Modulable!$F$2:$F$204,0)),0)</f>
        <v>4260310553849</v>
      </c>
      <c r="L191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15" s="60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15" s="1">
        <v>24</v>
      </c>
      <c r="O1915" s="60">
        <f>Tableau1[[#This Row],[Prix_Unit_HT]]*Tableau1[[#This Row],[Qte_commande]]</f>
        <v>21.36</v>
      </c>
      <c r="P1915" s="59">
        <f>Tableau1[[#This Row],[Prix_Unit_TTC]]*Tableau1[[#This Row],[Qte_commande]]</f>
        <v>22.534800000000001</v>
      </c>
      <c r="Q1915" s="1"/>
      <c r="R191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6.8571428571428577</v>
      </c>
    </row>
    <row r="1916" spans="1:18" ht="14.65" customHeight="1" x14ac:dyDescent="0.2">
      <c r="A1916" s="2">
        <v>43840</v>
      </c>
      <c r="B1916" s="183" t="s">
        <v>1312</v>
      </c>
      <c r="C1916" s="1" t="s">
        <v>42</v>
      </c>
      <c r="E1916" s="1" t="s">
        <v>1283</v>
      </c>
      <c r="F1916" s="1" t="s">
        <v>1162</v>
      </c>
      <c r="G1916" s="1" t="s">
        <v>44</v>
      </c>
      <c r="H1916" s="1" t="s">
        <v>1286</v>
      </c>
      <c r="I1916" s="1" t="s">
        <v>1272</v>
      </c>
      <c r="J1916" s="1">
        <v>70</v>
      </c>
      <c r="K1916" s="85" cm="1">
        <f t="array" ref="K1916">IFERROR(INDEX(Grille_Tarifs_Modulable!$B$2:$B$204,MATCH(Tableau1[[#This Row],[Designation]]&amp;Tableau1[[#This Row],[CL]],Grille_Tarifs_Modulable!$C$2:$C$204&amp;Grille_Tarifs_Modulable!$F$2:$F$204,0)),0)</f>
        <v>3257150673043</v>
      </c>
      <c r="L191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916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916" s="1">
        <v>48</v>
      </c>
      <c r="O1916" s="60">
        <f>Tableau1[[#This Row],[Prix_Unit_HT]]*Tableau1[[#This Row],[Qte_commande]]</f>
        <v>1124.8667759999998</v>
      </c>
      <c r="P1916" s="59">
        <f>Tableau1[[#This Row],[Prix_Unit_TTC]]*Tableau1[[#This Row],[Qte_commande]]</f>
        <v>1349.8401311999999</v>
      </c>
      <c r="Q1916" s="1"/>
      <c r="R191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917" spans="1:18" ht="14.65" customHeight="1" x14ac:dyDescent="0.2">
      <c r="A1917" s="2">
        <v>43854</v>
      </c>
      <c r="B1917" s="183" t="s">
        <v>1306</v>
      </c>
      <c r="C1917" s="7" t="s">
        <v>9</v>
      </c>
      <c r="E1917" s="1" t="s">
        <v>1247</v>
      </c>
      <c r="F1917" s="1" t="s">
        <v>1245</v>
      </c>
      <c r="G1917" s="7" t="s">
        <v>11</v>
      </c>
      <c r="H1917" s="1" t="s">
        <v>1174</v>
      </c>
      <c r="I1917" s="1" t="s">
        <v>1272</v>
      </c>
      <c r="J1917" s="1">
        <v>175</v>
      </c>
      <c r="K1917" s="85" cm="1">
        <f t="array" ref="K1917">IFERROR(INDEX(Grille_Tarifs_Modulable!$B$2:$B$204,MATCH(Tableau1[[#This Row],[Designation]]&amp;Tableau1[[#This Row],[CL]],Grille_Tarifs_Modulable!$C$2:$C$204&amp;Grille_Tarifs_Modulable!$F$2:$F$204,0)),0)</f>
        <v>4067700013835</v>
      </c>
      <c r="L191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917" s="60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917" s="1">
        <v>48</v>
      </c>
      <c r="O1917" s="60">
        <f>Tableau1[[#This Row],[Prix_Unit_HT]]*Tableau1[[#This Row],[Qte_commande]]</f>
        <v>1387.9876200000001</v>
      </c>
      <c r="P1917" s="59">
        <f>Tableau1[[#This Row],[Prix_Unit_TTC]]*Tableau1[[#This Row],[Qte_commande]]</f>
        <v>1665.5851440000001</v>
      </c>
      <c r="Q1917" s="1"/>
      <c r="R191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120.00000000000001</v>
      </c>
    </row>
    <row r="1918" spans="1:18" ht="14.65" customHeight="1" x14ac:dyDescent="0.2">
      <c r="A1918" s="2">
        <v>43854</v>
      </c>
      <c r="B1918" s="183" t="s">
        <v>1307</v>
      </c>
      <c r="C1918" s="7" t="s">
        <v>9</v>
      </c>
      <c r="E1918" s="1" t="s">
        <v>1247</v>
      </c>
      <c r="F1918" s="1" t="s">
        <v>1245</v>
      </c>
      <c r="G1918" s="7" t="s">
        <v>11</v>
      </c>
      <c r="H1918" s="1" t="s">
        <v>1284</v>
      </c>
      <c r="I1918" s="1" t="s">
        <v>1272</v>
      </c>
      <c r="J1918" s="1">
        <v>70</v>
      </c>
      <c r="K1918" s="85" cm="1">
        <f t="array" ref="K1918">IFERROR(INDEX(Grille_Tarifs_Modulable!$B$2:$B$204,MATCH(Tableau1[[#This Row],[Designation]]&amp;Tableau1[[#This Row],[CL]],Grille_Tarifs_Modulable!$C$2:$C$204&amp;Grille_Tarifs_Modulable!$F$2:$F$204,0)),0)</f>
        <v>3257150673029</v>
      </c>
      <c r="L191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18" s="60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18" s="1">
        <v>48</v>
      </c>
      <c r="O1918" s="60">
        <f>Tableau1[[#This Row],[Prix_Unit_HT]]*Tableau1[[#This Row],[Qte_commande]]</f>
        <v>852.93640319999997</v>
      </c>
      <c r="P1918" s="59">
        <f>Tableau1[[#This Row],[Prix_Unit_TTC]]*Tableau1[[#This Row],[Qte_commande]]</f>
        <v>1023.5236838399999</v>
      </c>
      <c r="Q1918" s="1"/>
      <c r="R191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48.000000000000007</v>
      </c>
    </row>
    <row r="1919" spans="1:18" ht="14.65" customHeight="1" x14ac:dyDescent="0.2">
      <c r="A1919" s="2">
        <v>43854</v>
      </c>
      <c r="B1919" s="183" t="s">
        <v>1308</v>
      </c>
      <c r="C1919" s="7" t="s">
        <v>9</v>
      </c>
      <c r="E1919" s="1" t="s">
        <v>1247</v>
      </c>
      <c r="F1919" s="1" t="s">
        <v>1245</v>
      </c>
      <c r="G1919" s="7" t="s">
        <v>11</v>
      </c>
      <c r="H1919" s="1" t="s">
        <v>1242</v>
      </c>
      <c r="I1919" s="1" t="s">
        <v>1272</v>
      </c>
      <c r="J1919" s="1">
        <v>70</v>
      </c>
      <c r="K1919" s="85" cm="1">
        <f t="array" ref="K1919">IFERROR(INDEX(Grille_Tarifs_Modulable!$B$2:$B$204,MATCH(Tableau1[[#This Row],[Designation]]&amp;Tableau1[[#This Row],[CL]],Grille_Tarifs_Modulable!$C$2:$C$204&amp;Grille_Tarifs_Modulable!$F$2:$F$204,0)),0)</f>
        <v>4055800060200</v>
      </c>
      <c r="L191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19" s="60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19" s="1">
        <v>3</v>
      </c>
      <c r="O1919" s="60">
        <f>Tableau1[[#This Row],[Prix_Unit_HT]]*Tableau1[[#This Row],[Qte_commande]]</f>
        <v>52.225932000000007</v>
      </c>
      <c r="P1919" s="59">
        <f>Tableau1[[#This Row],[Prix_Unit_TTC]]*Tableau1[[#This Row],[Qte_commande]]</f>
        <v>62.671118400000005</v>
      </c>
      <c r="Q1919" s="1"/>
      <c r="R191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3.0000000000000004</v>
      </c>
    </row>
    <row r="1920" spans="1:18" ht="14.65" customHeight="1" x14ac:dyDescent="0.2">
      <c r="A1920" s="2">
        <v>43854</v>
      </c>
      <c r="B1920" s="183" t="s">
        <v>1309</v>
      </c>
      <c r="C1920" s="7" t="s">
        <v>9</v>
      </c>
      <c r="E1920" s="1" t="s">
        <v>1247</v>
      </c>
      <c r="F1920" s="1" t="s">
        <v>1245</v>
      </c>
      <c r="G1920" s="7" t="s">
        <v>11</v>
      </c>
      <c r="H1920" s="1" t="s">
        <v>1216</v>
      </c>
      <c r="I1920" s="1" t="s">
        <v>1272</v>
      </c>
      <c r="J1920" s="1">
        <v>70</v>
      </c>
      <c r="K1920" s="85" cm="1">
        <f t="array" ref="K1920">IFERROR(INDEX(Grille_Tarifs_Modulable!$B$2:$B$204,MATCH(Tableau1[[#This Row],[Designation]]&amp;Tableau1[[#This Row],[CL]],Grille_Tarifs_Modulable!$C$2:$C$204&amp;Grille_Tarifs_Modulable!$F$2:$F$204,0)),0)</f>
        <v>8500000917015</v>
      </c>
      <c r="L192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920" s="60">
        <f>IF(Tableau1[[#This Row],[Prix_Unit_HT]]=0,0,Tableau1[[#This Row],[Prix_Unit_HT]]+(Tableau1[[#This Row],[Prix_Unit_HT]]*VLOOKUP(Tableau1[[#This Row],[EAN]],Grille_Tarifs_Modulable!$B$10:$Q$204,16,FALSE)))</f>
        <v>14.27785416</v>
      </c>
      <c r="N1920" s="1">
        <v>36</v>
      </c>
      <c r="O1920" s="60">
        <f>Tableau1[[#This Row],[Prix_Unit_HT]]*Tableau1[[#This Row],[Qte_commande]]</f>
        <v>428.33562480000001</v>
      </c>
      <c r="P1920" s="59">
        <f>Tableau1[[#This Row],[Prix_Unit_TTC]]*Tableau1[[#This Row],[Qte_commande]]</f>
        <v>514.00274976000003</v>
      </c>
      <c r="Q1920" s="1"/>
      <c r="R192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36</v>
      </c>
    </row>
    <row r="1921" spans="1:18" ht="14.65" customHeight="1" x14ac:dyDescent="0.2">
      <c r="A1921" s="2">
        <v>43854</v>
      </c>
      <c r="B1921" s="183" t="s">
        <v>1309</v>
      </c>
      <c r="C1921" s="7" t="s">
        <v>9</v>
      </c>
      <c r="E1921" s="1" t="s">
        <v>1247</v>
      </c>
      <c r="F1921" s="1" t="s">
        <v>1245</v>
      </c>
      <c r="G1921" s="7" t="s">
        <v>11</v>
      </c>
      <c r="H1921" s="1" t="s">
        <v>1288</v>
      </c>
      <c r="I1921" s="1" t="s">
        <v>1273</v>
      </c>
      <c r="J1921" s="1">
        <v>20</v>
      </c>
      <c r="K1921" s="85" cm="1">
        <f t="array" ref="K1921">IFERROR(INDEX(Grille_Tarifs_Modulable!$B$2:$B$204,MATCH(Tableau1[[#This Row],[Designation]]&amp;Tableau1[[#This Row],[CL]],Grille_Tarifs_Modulable!$C$2:$C$204&amp;Grille_Tarifs_Modulable!$F$2:$F$204,0)),0)</f>
        <v>4260310553818</v>
      </c>
      <c r="L192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1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1" s="1">
        <v>48</v>
      </c>
      <c r="O1921" s="60">
        <f>Tableau1[[#This Row],[Prix_Unit_HT]]*Tableau1[[#This Row],[Qte_commande]]</f>
        <v>38.880000000000003</v>
      </c>
      <c r="P1921" s="59">
        <f>Tableau1[[#This Row],[Prix_Unit_TTC]]*Tableau1[[#This Row],[Qte_commande]]</f>
        <v>41.0184</v>
      </c>
      <c r="Q1921" s="1"/>
      <c r="R192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13.714285714285715</v>
      </c>
    </row>
    <row r="1922" spans="1:18" ht="14.65" customHeight="1" x14ac:dyDescent="0.2">
      <c r="A1922" s="2">
        <v>43854</v>
      </c>
      <c r="B1922" s="183" t="s">
        <v>1309</v>
      </c>
      <c r="C1922" s="7" t="s">
        <v>9</v>
      </c>
      <c r="E1922" s="1" t="s">
        <v>1247</v>
      </c>
      <c r="F1922" s="1" t="s">
        <v>1245</v>
      </c>
      <c r="G1922" s="7" t="s">
        <v>11</v>
      </c>
      <c r="H1922" s="1" t="s">
        <v>1291</v>
      </c>
      <c r="I1922" s="1" t="s">
        <v>1273</v>
      </c>
      <c r="J1922" s="1">
        <v>20</v>
      </c>
      <c r="K1922" s="85" cm="1">
        <f t="array" ref="K1922">IFERROR(INDEX(Grille_Tarifs_Modulable!$B$2:$B$204,MATCH(Tableau1[[#This Row],[Designation]]&amp;Tableau1[[#This Row],[CL]],Grille_Tarifs_Modulable!$C$2:$C$204&amp;Grille_Tarifs_Modulable!$F$2:$F$204,0)),0)</f>
        <v>4260310550305</v>
      </c>
      <c r="L192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2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2" s="1">
        <v>72</v>
      </c>
      <c r="O1922" s="60">
        <f>Tableau1[[#This Row],[Prix_Unit_HT]]*Tableau1[[#This Row],[Qte_commande]]</f>
        <v>58.320000000000007</v>
      </c>
      <c r="P1922" s="59">
        <f>Tableau1[[#This Row],[Prix_Unit_TTC]]*Tableau1[[#This Row],[Qte_commande]]</f>
        <v>61.5276</v>
      </c>
      <c r="Q1922" s="1"/>
      <c r="R192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923" spans="1:18" ht="14.65" customHeight="1" x14ac:dyDescent="0.2">
      <c r="A1923" s="2">
        <v>43854</v>
      </c>
      <c r="B1923" s="183" t="s">
        <v>1309</v>
      </c>
      <c r="C1923" s="7" t="s">
        <v>9</v>
      </c>
      <c r="E1923" s="1" t="s">
        <v>1247</v>
      </c>
      <c r="F1923" s="1" t="s">
        <v>1245</v>
      </c>
      <c r="G1923" s="7" t="s">
        <v>11</v>
      </c>
      <c r="H1923" s="1" t="s">
        <v>1293</v>
      </c>
      <c r="I1923" s="1" t="s">
        <v>1273</v>
      </c>
      <c r="J1923" s="1">
        <v>20</v>
      </c>
      <c r="K1923" s="85" cm="1">
        <f t="array" ref="K1923">IFERROR(INDEX(Grille_Tarifs_Modulable!$B$2:$B$204,MATCH(Tableau1[[#This Row],[Designation]]&amp;Tableau1[[#This Row],[CL]],Grille_Tarifs_Modulable!$C$2:$C$204&amp;Grille_Tarifs_Modulable!$F$2:$F$204,0)),0)</f>
        <v>4260310553849</v>
      </c>
      <c r="L192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3" s="60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3" s="1">
        <v>72</v>
      </c>
      <c r="O1923" s="60">
        <f>Tableau1[[#This Row],[Prix_Unit_HT]]*Tableau1[[#This Row],[Qte_commande]]</f>
        <v>58.320000000000007</v>
      </c>
      <c r="P1923" s="59">
        <f>Tableau1[[#This Row],[Prix_Unit_TTC]]*Tableau1[[#This Row],[Qte_commande]]</f>
        <v>61.5276</v>
      </c>
      <c r="Q1923" s="1"/>
      <c r="R192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20.571428571428573</v>
      </c>
    </row>
    <row r="1924" spans="1:18" ht="14.65" customHeight="1" x14ac:dyDescent="0.2">
      <c r="A1924" s="2">
        <v>43845</v>
      </c>
      <c r="B1924" s="2" t="s">
        <v>1313</v>
      </c>
      <c r="C1924" s="7" t="s">
        <v>67</v>
      </c>
      <c r="E1924" s="1" t="s">
        <v>1248</v>
      </c>
      <c r="F1924" s="7" t="s">
        <v>1162</v>
      </c>
      <c r="G1924" s="7" t="s">
        <v>20</v>
      </c>
      <c r="H1924" s="1" t="s">
        <v>1215</v>
      </c>
      <c r="I1924" s="1" t="s">
        <v>1272</v>
      </c>
      <c r="J1924" s="1">
        <v>100</v>
      </c>
      <c r="K1924" s="85" cm="1">
        <f t="array" ref="K1924">IFERROR(INDEX(Grille_Tarifs_Modulable!$B$2:$B$204,MATCH(Tableau1[[#This Row],[Designation]]&amp;Tableau1[[#This Row],[CL]],Grille_Tarifs_Modulable!$C$2:$C$204&amp;Grille_Tarifs_Modulable!$F$2:$F$204,0)),0)</f>
        <v>3257150410068</v>
      </c>
      <c r="L192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24" s="60">
        <f>IF(Tableau1[[#This Row],[Prix_Unit_HT]]=0,0,Tableau1[[#This Row],[Prix_Unit_HT]]+(Tableau1[[#This Row],[Prix_Unit_HT]]*VLOOKUP(Tableau1[[#This Row],[EAN]],Grille_Tarifs_Modulable!$B$10:$Q$204,16,FALSE)))</f>
        <v>17.6866488</v>
      </c>
      <c r="N1924" s="1">
        <v>18</v>
      </c>
      <c r="O1924" s="60">
        <f>Tableau1[[#This Row],[Prix_Unit_HT]]*Tableau1[[#This Row],[Qte_commande]]</f>
        <v>265.29973200000001</v>
      </c>
      <c r="P1924" s="59">
        <f>Tableau1[[#This Row],[Prix_Unit_TTC]]*Tableau1[[#This Row],[Qte_commande]]</f>
        <v>318.35967840000001</v>
      </c>
      <c r="Q1924" s="1"/>
      <c r="R192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25.714285714285715</v>
      </c>
    </row>
    <row r="1925" spans="1:18" ht="14.65" customHeight="1" x14ac:dyDescent="0.2">
      <c r="A1925" s="2">
        <v>43846</v>
      </c>
      <c r="B1925" s="2" t="s">
        <v>1314</v>
      </c>
      <c r="C1925" s="7" t="s">
        <v>67</v>
      </c>
      <c r="E1925" s="1" t="s">
        <v>1248</v>
      </c>
      <c r="F1925" s="7" t="s">
        <v>1162</v>
      </c>
      <c r="G1925" s="7" t="s">
        <v>20</v>
      </c>
      <c r="H1925" s="1" t="s">
        <v>1188</v>
      </c>
      <c r="I1925" s="1" t="s">
        <v>1272</v>
      </c>
      <c r="J1925" s="1">
        <v>70</v>
      </c>
      <c r="K1925" s="85" cm="1">
        <f t="array" ref="K1925">IFERROR(INDEX(Grille_Tarifs_Modulable!$B$2:$B$204,MATCH(Tableau1[[#This Row],[Designation]]&amp;Tableau1[[#This Row],[CL]],Grille_Tarifs_Modulable!$C$2:$C$204&amp;Grille_Tarifs_Modulable!$F$2:$F$204,0)),0)</f>
        <v>3257150100228</v>
      </c>
      <c r="L192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25" s="60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25" s="1">
        <v>6</v>
      </c>
      <c r="O1925" s="60">
        <f>Tableau1[[#This Row],[Prix_Unit_HT]]*Tableau1[[#This Row],[Qte_commande]]</f>
        <v>128.93186400000002</v>
      </c>
      <c r="P1925" s="59">
        <f>Tableau1[[#This Row],[Prix_Unit_TTC]]*Tableau1[[#This Row],[Qte_commande]]</f>
        <v>154.7182368</v>
      </c>
      <c r="Q1925" s="1"/>
      <c r="R192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6.0000000000000009</v>
      </c>
    </row>
    <row r="1926" spans="1:18" ht="14.65" customHeight="1" x14ac:dyDescent="0.2">
      <c r="A1926" s="2">
        <v>43847</v>
      </c>
      <c r="B1926" s="2" t="s">
        <v>1315</v>
      </c>
      <c r="C1926" s="7" t="s">
        <v>67</v>
      </c>
      <c r="E1926" s="1" t="s">
        <v>1248</v>
      </c>
      <c r="F1926" s="7" t="s">
        <v>1162</v>
      </c>
      <c r="G1926" s="7" t="s">
        <v>20</v>
      </c>
      <c r="H1926" s="1" t="s">
        <v>1221</v>
      </c>
      <c r="I1926" s="1" t="s">
        <v>1272</v>
      </c>
      <c r="J1926" s="1">
        <v>50</v>
      </c>
      <c r="K1926" s="85" cm="1">
        <f t="array" ref="K1926">IFERROR(INDEX(Grille_Tarifs_Modulable!$B$2:$B$204,MATCH(Tableau1[[#This Row],[Designation]]&amp;Tableau1[[#This Row],[CL]],Grille_Tarifs_Modulable!$C$2:$C$204&amp;Grille_Tarifs_Modulable!$F$2:$F$204,0)),0)</f>
        <v>4260270192645</v>
      </c>
      <c r="L1926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26" s="60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26" s="1">
        <v>6</v>
      </c>
      <c r="O1926" s="60">
        <f>Tableau1[[#This Row],[Prix_Unit_HT]]*Tableau1[[#This Row],[Qte_commande]]</f>
        <v>168.31503600000002</v>
      </c>
      <c r="P1926" s="59">
        <f>Tableau1[[#This Row],[Prix_Unit_TTC]]*Tableau1[[#This Row],[Qte_commande]]</f>
        <v>201.9780432</v>
      </c>
      <c r="Q1926" s="1"/>
      <c r="R1926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4.2857142857142856</v>
      </c>
    </row>
    <row r="1927" spans="1:18" ht="14.65" customHeight="1" x14ac:dyDescent="0.2">
      <c r="A1927" s="2">
        <v>43848</v>
      </c>
      <c r="B1927" s="2" t="s">
        <v>1316</v>
      </c>
      <c r="C1927" s="7" t="s">
        <v>67</v>
      </c>
      <c r="E1927" s="1" t="s">
        <v>1248</v>
      </c>
      <c r="F1927" s="7" t="s">
        <v>1162</v>
      </c>
      <c r="G1927" s="7" t="s">
        <v>20</v>
      </c>
      <c r="H1927" s="1" t="s">
        <v>1301</v>
      </c>
      <c r="I1927" s="1" t="s">
        <v>1272</v>
      </c>
      <c r="J1927" s="1">
        <v>100</v>
      </c>
      <c r="K1927" s="85" cm="1">
        <f t="array" ref="K1927">IFERROR(INDEX(Grille_Tarifs_Modulable!$B$2:$B$204,MATCH(Tableau1[[#This Row],[Designation]]&amp;Tableau1[[#This Row],[CL]],Grille_Tarifs_Modulable!$C$2:$C$204&amp;Grille_Tarifs_Modulable!$F$2:$F$204,0)),0)</f>
        <v>4603514006849</v>
      </c>
      <c r="L1927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927" s="60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927" s="1">
        <v>6</v>
      </c>
      <c r="O1927" s="60">
        <f>Tableau1[[#This Row],[Prix_Unit_HT]]*Tableau1[[#This Row],[Qte_commande]]</f>
        <v>104.22552000000002</v>
      </c>
      <c r="P1927" s="59">
        <f>Tableau1[[#This Row],[Prix_Unit_TTC]]*Tableau1[[#This Row],[Qte_commande]]</f>
        <v>125.07062400000001</v>
      </c>
      <c r="Q1927" s="1"/>
      <c r="R1927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8.5714285714285712</v>
      </c>
    </row>
    <row r="1928" spans="1:18" ht="14.65" customHeight="1" x14ac:dyDescent="0.2">
      <c r="A1928" s="2">
        <v>43849</v>
      </c>
      <c r="B1928" s="2" t="s">
        <v>1317</v>
      </c>
      <c r="C1928" s="7" t="s">
        <v>67</v>
      </c>
      <c r="E1928" s="1" t="s">
        <v>1248</v>
      </c>
      <c r="F1928" s="7" t="s">
        <v>1162</v>
      </c>
      <c r="G1928" s="7" t="s">
        <v>20</v>
      </c>
      <c r="H1928" s="1" t="s">
        <v>1284</v>
      </c>
      <c r="I1928" s="1" t="s">
        <v>1272</v>
      </c>
      <c r="J1928" s="1">
        <v>70</v>
      </c>
      <c r="K1928" s="85" cm="1">
        <f t="array" ref="K1928">IFERROR(INDEX(Grille_Tarifs_Modulable!$B$2:$B$204,MATCH(Tableau1[[#This Row],[Designation]]&amp;Tableau1[[#This Row],[CL]],Grille_Tarifs_Modulable!$C$2:$C$204&amp;Grille_Tarifs_Modulable!$F$2:$F$204,0)),0)</f>
        <v>3257150673029</v>
      </c>
      <c r="L1928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928" s="60">
        <f>IF(Tableau1[[#This Row],[Prix_Unit_HT]]=0,0,Tableau1[[#This Row],[Prix_Unit_HT]]+(Tableau1[[#This Row],[Prix_Unit_HT]]*VLOOKUP(Tableau1[[#This Row],[EAN]],Grille_Tarifs_Modulable!$B$10:$Q$204,16,FALSE)))</f>
        <v>27.92341008</v>
      </c>
      <c r="N1928" s="1">
        <v>12</v>
      </c>
      <c r="O1928" s="60">
        <f>Tableau1[[#This Row],[Prix_Unit_HT]]*Tableau1[[#This Row],[Qte_commande]]</f>
        <v>279.23410079999996</v>
      </c>
      <c r="P1928" s="59">
        <f>Tableau1[[#This Row],[Prix_Unit_TTC]]*Tableau1[[#This Row],[Qte_commande]]</f>
        <v>335.08092096000001</v>
      </c>
      <c r="Q1928" s="1"/>
      <c r="R1928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29" spans="1:18" ht="14.65" customHeight="1" x14ac:dyDescent="0.2">
      <c r="A1929" s="2">
        <v>43850</v>
      </c>
      <c r="B1929" s="2" t="s">
        <v>1318</v>
      </c>
      <c r="C1929" s="7" t="s">
        <v>67</v>
      </c>
      <c r="E1929" s="1" t="s">
        <v>1248</v>
      </c>
      <c r="F1929" s="7" t="s">
        <v>1162</v>
      </c>
      <c r="G1929" s="7" t="s">
        <v>20</v>
      </c>
      <c r="H1929" s="1" t="s">
        <v>1286</v>
      </c>
      <c r="I1929" s="1" t="s">
        <v>1272</v>
      </c>
      <c r="J1929" s="1">
        <v>70</v>
      </c>
      <c r="K1929" s="85" cm="1">
        <f t="array" ref="K1929">IFERROR(INDEX(Grille_Tarifs_Modulable!$B$2:$B$204,MATCH(Tableau1[[#This Row],[Designation]]&amp;Tableau1[[#This Row],[CL]],Grille_Tarifs_Modulable!$C$2:$C$204&amp;Grille_Tarifs_Modulable!$F$2:$F$204,0)),0)</f>
        <v>3257150673043</v>
      </c>
      <c r="L1929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929" s="60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929" s="1">
        <v>12</v>
      </c>
      <c r="O1929" s="60">
        <f>Tableau1[[#This Row],[Prix_Unit_HT]]*Tableau1[[#This Row],[Qte_commande]]</f>
        <v>281.21669399999996</v>
      </c>
      <c r="P1929" s="59">
        <f>Tableau1[[#This Row],[Prix_Unit_TTC]]*Tableau1[[#This Row],[Qte_commande]]</f>
        <v>337.46003279999996</v>
      </c>
      <c r="Q1929" s="1"/>
      <c r="R1929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12.000000000000002</v>
      </c>
    </row>
    <row r="1930" spans="1:18" ht="14.65" customHeight="1" x14ac:dyDescent="0.2">
      <c r="A1930" s="2">
        <v>43844</v>
      </c>
      <c r="B1930" s="183" t="s">
        <v>1319</v>
      </c>
      <c r="C1930" s="7" t="s">
        <v>12</v>
      </c>
      <c r="E1930" s="1" t="s">
        <v>1320</v>
      </c>
      <c r="F1930" s="1" t="s">
        <v>1245</v>
      </c>
      <c r="G1930" s="7" t="s">
        <v>14</v>
      </c>
      <c r="H1930" s="1" t="s">
        <v>1174</v>
      </c>
      <c r="I1930" s="1" t="s">
        <v>1272</v>
      </c>
      <c r="J1930" s="1">
        <v>100</v>
      </c>
      <c r="K1930" s="85" cm="1">
        <f t="array" ref="K1930">IFERROR(INDEX(Grille_Tarifs_Modulable!$B$2:$B$204,MATCH(Tableau1[[#This Row],[Designation]]&amp;Tableau1[[#This Row],[CL]],Grille_Tarifs_Modulable!$C$2:$C$204&amp;Grille_Tarifs_Modulable!$F$2:$F$204,0)),0)</f>
        <v>4067700013842</v>
      </c>
      <c r="L1930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30" s="60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30" s="1">
        <v>120</v>
      </c>
      <c r="O1930" s="60">
        <f>ROUND(Tableau1[[#This Row],[Prix_Unit_HT]],3)*Tableau1[[#This Row],[Qte_commande]]</f>
        <v>2052.12</v>
      </c>
      <c r="P1930" s="59">
        <f>Tableau1[[#This Row],[Prix_Unit_TTC]]*Tableau1[[#This Row],[Qte_commande]]</f>
        <v>2462.5159199999998</v>
      </c>
      <c r="Q1930" s="1"/>
      <c r="R1930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171.42857142857144</v>
      </c>
    </row>
    <row r="1931" spans="1:18" ht="14.65" customHeight="1" x14ac:dyDescent="0.2">
      <c r="A1931" s="2">
        <v>43845</v>
      </c>
      <c r="B1931" s="183" t="s">
        <v>1321</v>
      </c>
      <c r="C1931" s="7" t="s">
        <v>12</v>
      </c>
      <c r="E1931" s="1" t="s">
        <v>1320</v>
      </c>
      <c r="F1931" s="1" t="s">
        <v>1245</v>
      </c>
      <c r="G1931" s="7" t="s">
        <v>14</v>
      </c>
      <c r="H1931" s="1" t="s">
        <v>1176</v>
      </c>
      <c r="I1931" s="1" t="s">
        <v>1272</v>
      </c>
      <c r="J1931" s="1">
        <v>2</v>
      </c>
      <c r="K1931" s="85" cm="1">
        <f t="array" ref="K1931">IFERROR(INDEX(Grille_Tarifs_Modulable!$B$2:$B$204,MATCH(Tableau1[[#This Row],[Designation]]&amp;Tableau1[[#This Row],[CL]],Grille_Tarifs_Modulable!$C$2:$C$204&amp;Grille_Tarifs_Modulable!$F$2:$F$204,0)),0)</f>
        <v>4067700015884</v>
      </c>
      <c r="L1931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931" s="60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931" s="60">
        <v>2400</v>
      </c>
      <c r="O1931" s="60">
        <f>ROUND(Tableau1[[#This Row],[Prix_Unit_HT]],2)*Tableau1[[#This Row],[Qte_commande]]</f>
        <v>1536</v>
      </c>
      <c r="P1931" s="59">
        <f>Tableau1[[#This Row],[Prix_Unit_TTC]]*Tableau1[[#This Row],[Qte_commande]]</f>
        <v>1829.4223680000002</v>
      </c>
      <c r="Q1931" s="1"/>
      <c r="R1931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68.571428571428569</v>
      </c>
    </row>
    <row r="1932" spans="1:18" ht="14.65" customHeight="1" x14ac:dyDescent="0.2">
      <c r="A1932" s="2">
        <v>43846</v>
      </c>
      <c r="B1932" s="183" t="s">
        <v>1322</v>
      </c>
      <c r="C1932" s="7" t="s">
        <v>12</v>
      </c>
      <c r="E1932" s="1" t="s">
        <v>1320</v>
      </c>
      <c r="F1932" s="1" t="s">
        <v>1245</v>
      </c>
      <c r="G1932" s="7" t="s">
        <v>14</v>
      </c>
      <c r="H1932" s="1" t="s">
        <v>1175</v>
      </c>
      <c r="I1932" s="1" t="s">
        <v>1272</v>
      </c>
      <c r="J1932" s="1">
        <v>70</v>
      </c>
      <c r="K1932" s="85" cm="1">
        <f t="array" ref="K1932">IFERROR(INDEX(Grille_Tarifs_Modulable!$B$2:$B$204,MATCH(Tableau1[[#This Row],[Designation]]&amp;Tableau1[[#This Row],[CL]],Grille_Tarifs_Modulable!$C$2:$C$204&amp;Grille_Tarifs_Modulable!$F$2:$F$204,0)),0)</f>
        <v>4067700012085</v>
      </c>
      <c r="L1932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32" s="60">
        <f>IF(Tableau1[[#This Row],[Prix_Unit_HT]]=0,0,Tableau1[[#This Row],[Prix_Unit_HT]]+(Tableau1[[#This Row],[Prix_Unit_HT]]*VLOOKUP(Tableau1[[#This Row],[EAN]],Grille_Tarifs_Modulable!$B$10:$Q$204,16,FALSE)))</f>
        <v>14.64255756</v>
      </c>
      <c r="N1932" s="1">
        <v>18</v>
      </c>
      <c r="O1932" s="60">
        <f>ROUND(Tableau1[[#This Row],[Prix_Unit_HT]],4)*Tableau1[[#This Row],[Qte_commande]]</f>
        <v>219.6378</v>
      </c>
      <c r="P1932" s="59">
        <f>Tableau1[[#This Row],[Prix_Unit_TTC]]*Tableau1[[#This Row],[Qte_commande]]</f>
        <v>263.56603608</v>
      </c>
      <c r="Q1932" s="1"/>
      <c r="R1932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18</v>
      </c>
    </row>
    <row r="1933" spans="1:18" ht="14.65" customHeight="1" x14ac:dyDescent="0.2">
      <c r="A1933" s="2">
        <v>43847</v>
      </c>
      <c r="B1933" s="183" t="s">
        <v>1323</v>
      </c>
      <c r="C1933" s="7" t="s">
        <v>12</v>
      </c>
      <c r="E1933" s="1" t="s">
        <v>1320</v>
      </c>
      <c r="F1933" s="1" t="s">
        <v>1245</v>
      </c>
      <c r="G1933" s="7" t="s">
        <v>14</v>
      </c>
      <c r="I1933" s="1" t="s">
        <v>1272</v>
      </c>
      <c r="K1933" s="85" cm="1">
        <f t="array" ref="K1933">IFERROR(INDEX(Grille_Tarifs_Modulable!$B$2:$B$204,MATCH(Tableau1[[#This Row],[Designation]]&amp;Tableau1[[#This Row],[CL]],Grille_Tarifs_Modulable!$C$2:$C$204&amp;Grille_Tarifs_Modulable!$F$2:$F$204,0)),0)</f>
        <v>0</v>
      </c>
      <c r="L1933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33" s="60">
        <f>IF(Tableau1[[#This Row],[Prix_Unit_HT]]=0,0,Tableau1[[#This Row],[Prix_Unit_HT]]+(Tableau1[[#This Row],[Prix_Unit_HT]]*VLOOKUP(Tableau1[[#This Row],[EAN]],Grille_Tarifs_Modulable!$B$10:$Q$204,16,FALSE)))</f>
        <v>0</v>
      </c>
      <c r="O1933" s="60">
        <f>Tableau1[[#This Row],[Prix_Unit_HT]]*Tableau1[[#This Row],[Qte_commande]]</f>
        <v>0</v>
      </c>
      <c r="P1933" s="59">
        <f>Tableau1[[#This Row],[Prix_Unit_TTC]]*Tableau1[[#This Row],[Qte_commande]]</f>
        <v>0</v>
      </c>
      <c r="Q1933" s="1"/>
      <c r="R1933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934" spans="1:18" ht="14.65" customHeight="1" x14ac:dyDescent="0.2">
      <c r="A1934" s="2">
        <v>43848</v>
      </c>
      <c r="B1934" s="183" t="s">
        <v>1324</v>
      </c>
      <c r="C1934" s="7" t="s">
        <v>12</v>
      </c>
      <c r="E1934" s="1" t="s">
        <v>1320</v>
      </c>
      <c r="F1934" s="1" t="s">
        <v>1245</v>
      </c>
      <c r="G1934" s="7" t="s">
        <v>14</v>
      </c>
      <c r="I1934" s="1" t="s">
        <v>1272</v>
      </c>
      <c r="K1934" s="85" cm="1">
        <f t="array" ref="K1934">IFERROR(INDEX(Grille_Tarifs_Modulable!$B$2:$B$204,MATCH(Tableau1[[#This Row],[Designation]]&amp;Tableau1[[#This Row],[CL]],Grille_Tarifs_Modulable!$C$2:$C$204&amp;Grille_Tarifs_Modulable!$F$2:$F$204,0)),0)</f>
        <v>0</v>
      </c>
      <c r="L1934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34" s="60">
        <f>IF(Tableau1[[#This Row],[Prix_Unit_HT]]=0,0,Tableau1[[#This Row],[Prix_Unit_HT]]+(Tableau1[[#This Row],[Prix_Unit_HT]]*VLOOKUP(Tableau1[[#This Row],[EAN]],Grille_Tarifs_Modulable!$B$10:$Q$204,16,FALSE)))</f>
        <v>0</v>
      </c>
      <c r="O1934" s="60">
        <f>Tableau1[[#This Row],[Prix_Unit_HT]]*Tableau1[[#This Row],[Qte_commande]]</f>
        <v>0</v>
      </c>
      <c r="P1934" s="59">
        <f>Tableau1[[#This Row],[Prix_Unit_TTC]]*Tableau1[[#This Row],[Qte_commande]]</f>
        <v>0</v>
      </c>
      <c r="Q1934" s="1"/>
      <c r="R1934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935" spans="1:18" ht="14.65" customHeight="1" x14ac:dyDescent="0.2">
      <c r="A1935" s="2">
        <v>43849</v>
      </c>
      <c r="B1935" s="183" t="s">
        <v>1325</v>
      </c>
      <c r="C1935" s="7" t="s">
        <v>12</v>
      </c>
      <c r="E1935" s="1" t="s">
        <v>1320</v>
      </c>
      <c r="F1935" s="1" t="s">
        <v>1245</v>
      </c>
      <c r="G1935" s="7" t="s">
        <v>14</v>
      </c>
      <c r="I1935" s="1" t="s">
        <v>1272</v>
      </c>
      <c r="K1935" s="85" cm="1">
        <f t="array" ref="K1935">IFERROR(INDEX(Grille_Tarifs_Modulable!$B$2:$B$204,MATCH(Tableau1[[#This Row],[Designation]]&amp;Tableau1[[#This Row],[CL]],Grille_Tarifs_Modulable!$C$2:$C$204&amp;Grille_Tarifs_Modulable!$F$2:$F$204,0)),0)</f>
        <v>0</v>
      </c>
      <c r="L1935" s="60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35" s="60">
        <f>IF(Tableau1[[#This Row],[Prix_Unit_HT]]=0,0,Tableau1[[#This Row],[Prix_Unit_HT]]+(Tableau1[[#This Row],[Prix_Unit_HT]]*VLOOKUP(Tableau1[[#This Row],[EAN]],Grille_Tarifs_Modulable!$B$10:$Q$204,16,FALSE)))</f>
        <v>0</v>
      </c>
      <c r="O1935" s="60">
        <f>Tableau1[[#This Row],[Prix_Unit_HT]]*Tableau1[[#This Row],[Qte_commande]]</f>
        <v>0</v>
      </c>
      <c r="P1935" s="59">
        <f>Tableau1[[#This Row],[Prix_Unit_TTC]]*Tableau1[[#This Row],[Qte_commande]]</f>
        <v>0</v>
      </c>
      <c r="Q1935" s="1"/>
      <c r="R1935" s="60">
        <f>IF(COUNTIF(Tableau1[[#This Row],[Type_Produit]],"*Boisson*"),(PRODUCT(Tableau1[[#This Row],[CL]],Tableau1[[#This Row],[Qte_commande]])/100)/0.7,IF(COUNTIF(Tableau1[[#This Row],[Type_Produit]],"*JGR*"),Tableau1[[#This Row],[Qte_commande]],"0"))</f>
        <v>0</v>
      </c>
    </row>
    <row r="1936" spans="1:18" ht="14.65" customHeight="1" x14ac:dyDescent="0.2">
      <c r="B1936" s="2"/>
    </row>
    <row r="1937" spans="2:15" ht="14.65" customHeight="1" x14ac:dyDescent="0.2">
      <c r="B1937" s="2"/>
    </row>
    <row r="1938" spans="2:15" ht="14.65" customHeight="1" x14ac:dyDescent="0.2">
      <c r="B1938" s="2"/>
      <c r="L1938" s="1">
        <v>0.64</v>
      </c>
      <c r="O1938" s="60">
        <f>L1938*N1931</f>
        <v>1536</v>
      </c>
    </row>
    <row r="1939" spans="2:15" ht="14.65" customHeight="1" x14ac:dyDescent="0.2">
      <c r="B1939" s="2"/>
      <c r="M1939" s="60">
        <f>L1931</f>
        <v>0.63521610000000006</v>
      </c>
      <c r="N1939" s="1">
        <f>L1931*2400</f>
        <v>1524.5186400000002</v>
      </c>
    </row>
    <row r="1940" spans="2:15" ht="14.65" customHeight="1" x14ac:dyDescent="0.2">
      <c r="B1940" s="2"/>
    </row>
    <row r="1941" spans="2:15" ht="14.65" customHeight="1" x14ac:dyDescent="0.2">
      <c r="B1941" s="2"/>
    </row>
    <row r="1942" spans="2:15" ht="14.65" customHeight="1" x14ac:dyDescent="0.2">
      <c r="B1942" s="2"/>
    </row>
    <row r="1943" spans="2:15" ht="14.65" customHeight="1" x14ac:dyDescent="0.2">
      <c r="B1943" s="2"/>
    </row>
    <row r="1944" spans="2:15" ht="14.65" customHeight="1" x14ac:dyDescent="0.2">
      <c r="B1944" s="2"/>
    </row>
    <row r="1945" spans="2:15" ht="14.65" customHeight="1" x14ac:dyDescent="0.2">
      <c r="B1945" s="2"/>
    </row>
    <row r="1946" spans="2:15" ht="14.65" customHeight="1" x14ac:dyDescent="0.2">
      <c r="B1946" s="2"/>
    </row>
    <row r="1947" spans="2:15" ht="14.65" customHeight="1" x14ac:dyDescent="0.2">
      <c r="B1947" s="2"/>
    </row>
    <row r="1948" spans="2:15" ht="14.65" customHeight="1" x14ac:dyDescent="0.2">
      <c r="B1948" s="2"/>
    </row>
    <row r="1949" spans="2:15" ht="14.65" customHeight="1" x14ac:dyDescent="0.2">
      <c r="B1949" s="2"/>
    </row>
    <row r="1950" spans="2:15" ht="14.65" customHeight="1" x14ac:dyDescent="0.2">
      <c r="B1950" s="2"/>
    </row>
    <row r="1951" spans="2:15" ht="14.65" customHeight="1" x14ac:dyDescent="0.2">
      <c r="B1951" s="2"/>
    </row>
    <row r="1952" spans="2:15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  <row r="3050" spans="2:2" ht="14.65" customHeight="1" x14ac:dyDescent="0.2">
      <c r="B3050" s="2"/>
    </row>
  </sheetData>
  <phoneticPr fontId="41" type="noConversion"/>
  <dataValidations disablePrompts="1" count="2">
    <dataValidation type="list" allowBlank="1" showInputMessage="1" showErrorMessage="1" sqref="E2:E1935" xr:uid="{FA08C02F-0362-4F56-BF3C-E732C1CF3713}">
      <formula1>"CHR_BAR,CHR_BRASS,CHR_CLUB,GROSSISTE,GD_PROXI,GD_SM,GD_HM,CAVISTE"</formula1>
    </dataValidation>
    <dataValidation type="list" allowBlank="1" showInputMessage="1" showErrorMessage="1" sqref="F2:F1935" xr:uid="{DAD972B7-A8E9-41FE-A522-0ADC65C4EAFC}">
      <formula1>"CHR,GROS,GMS"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J2:J1935</xm:sqref>
        </x14:dataValidation>
        <x14:dataValidation type="list" allowBlank="1" showInputMessage="1" showErrorMessage="1" xr:uid="{F451B805-7DFA-4E56-8CAB-8F648C652C42}">
          <x14:formula1>
            <xm:f>Références_Sélections_Champs!$B$61:$B$63</xm:f>
          </x14:formula1>
          <xm:sqref>I2:I1935</xm:sqref>
        </x14:dataValidation>
        <x14:dataValidation type="list" allowBlank="1" showInputMessage="1" showErrorMessage="1" xr:uid="{492A4EFA-E313-491B-9365-A149189C12D9}">
          <x14:formula1>
            <xm:f>OFFSET(Grille_Tarifs_Modulable!$U$10,,,COUNTIF(MaLISTE,"?*"))</xm:f>
          </x14:formula1>
          <xm:sqref>H2:H1935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U118"/>
  <sheetViews>
    <sheetView showGridLines="0" tabSelected="1" topLeftCell="A4" zoomScale="85" zoomScaleNormal="85" workbookViewId="0">
      <selection activeCell="O13" sqref="O13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33.5703125" style="8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6384" width="11.42578125" style="8"/>
  </cols>
  <sheetData>
    <row r="1" spans="2:21" ht="15" customHeight="1" x14ac:dyDescent="0.25"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</row>
    <row r="2" spans="2:21" ht="15" customHeight="1" x14ac:dyDescent="0.25"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</row>
    <row r="5" spans="2:21" ht="19.5" thickBot="1" x14ac:dyDescent="0.35">
      <c r="O5" s="211" t="s">
        <v>1245</v>
      </c>
      <c r="P5" s="211"/>
    </row>
    <row r="6" spans="2:21" ht="17.25" thickTop="1" thickBot="1" x14ac:dyDescent="0.3">
      <c r="B6" s="9" t="s">
        <v>1163</v>
      </c>
      <c r="C6" s="10" t="s">
        <v>1164</v>
      </c>
      <c r="D6" s="10"/>
      <c r="E6" s="11"/>
      <c r="F6" s="12" t="s">
        <v>1165</v>
      </c>
      <c r="G6" s="12" t="s">
        <v>1166</v>
      </c>
      <c r="H6" s="12" t="s">
        <v>1167</v>
      </c>
      <c r="I6" s="13" t="s">
        <v>1168</v>
      </c>
      <c r="J6" s="14"/>
      <c r="K6" s="15"/>
      <c r="M6" s="16" t="s">
        <v>1169</v>
      </c>
      <c r="N6" s="16" t="s">
        <v>1170</v>
      </c>
      <c r="O6" s="187" t="s">
        <v>1171</v>
      </c>
      <c r="P6" s="188" t="s">
        <v>1172</v>
      </c>
      <c r="Q6" s="187" t="s">
        <v>1257</v>
      </c>
      <c r="R6" s="8" t="str">
        <f t="array" aca="1" ref="R6" ca="1">IFERROR(INDEX(Désignation_Réfs,MATCH(0,COUNTIF(Désignation_Réfs,"&lt;"&amp;Désignation_Réfs)-SUM(COUNTIF(Désignation_Réfs,R$5:R6)),0)),"")</f>
        <v/>
      </c>
    </row>
    <row r="7" spans="2:21" ht="16.5" thickTop="1" thickBot="1" x14ac:dyDescent="0.3">
      <c r="C7" s="17"/>
      <c r="D7" s="17"/>
      <c r="E7" s="17"/>
      <c r="G7" s="18"/>
      <c r="H7" s="18"/>
      <c r="I7" s="19" t="s">
        <v>1162</v>
      </c>
      <c r="J7" s="19" t="s">
        <v>1245</v>
      </c>
      <c r="K7" s="19" t="s">
        <v>1173</v>
      </c>
      <c r="M7" s="16">
        <f>VLOOKUP(VALUE(RIGHT(M8,4)),Table_indices_Taxes_Alcool!A5:C9,2,FALSE)</f>
        <v>1786.59</v>
      </c>
      <c r="N7" s="16">
        <f>VLOOKUP(VALUE(RIGHT(M8,4)),Table_indices_Taxes_Alcool!A5:C9,3,FALSE)</f>
        <v>573.64</v>
      </c>
      <c r="R7" s="8" t="str">
        <f t="array" aca="1" ref="R7" ca="1">IFERROR(INDEX(Désignation_Réfs,MATCH(0,COUNTIF(Désignation_Réfs,"&lt;"&amp;Désignation_Réfs)-SUM(COUNTIF(Désignation_Réfs,R$5:R7)),0)),"")</f>
        <v/>
      </c>
      <c r="S7" s="8">
        <f>4.13+1.33+6.75</f>
        <v>12.21</v>
      </c>
    </row>
    <row r="8" spans="2:21" ht="19.149999999999999" customHeight="1" thickTop="1" thickBot="1" x14ac:dyDescent="0.3">
      <c r="C8" s="17"/>
      <c r="D8" s="17"/>
      <c r="E8" s="17"/>
      <c r="G8" s="18"/>
      <c r="H8" s="18"/>
      <c r="I8" s="20"/>
      <c r="J8" s="20"/>
      <c r="K8" s="20"/>
      <c r="M8" s="212">
        <v>2020</v>
      </c>
      <c r="N8" s="213"/>
      <c r="R8" s="8" t="str">
        <f t="array" aca="1" ref="R8" ca="1">IFERROR(INDEX(Désignation_Réfs,MATCH(0,COUNTIF(Désignation_Réfs,"&lt;"&amp;Désignation_Réfs)-SUM(COUNTIF(Désignation_Réfs,R$5:R8)),0)),"")</f>
        <v/>
      </c>
    </row>
    <row r="9" spans="2:21" ht="20.25" thickTop="1" thickBot="1" x14ac:dyDescent="0.3">
      <c r="B9" s="203" t="s">
        <v>1174</v>
      </c>
      <c r="C9" s="204"/>
      <c r="D9" s="22"/>
    </row>
    <row r="10" spans="2:21" ht="15.75" thickTop="1" x14ac:dyDescent="0.25">
      <c r="B10" s="23">
        <v>4067700013835</v>
      </c>
      <c r="C10" s="199" t="s">
        <v>1174</v>
      </c>
      <c r="D10" s="24"/>
      <c r="E10" s="25"/>
      <c r="F10" s="26">
        <v>175</v>
      </c>
      <c r="G10" s="27">
        <v>35</v>
      </c>
      <c r="H10" s="27">
        <v>6</v>
      </c>
      <c r="I10" s="28">
        <v>17.809999999999999</v>
      </c>
      <c r="J10" s="29">
        <v>14.46</v>
      </c>
      <c r="K10" s="30"/>
      <c r="M10" s="31">
        <f>(M$7/10000)*$F10*($G10/100)</f>
        <v>10.942863749999999</v>
      </c>
      <c r="N10" s="32">
        <f t="shared" ref="N10:N15" si="0">IF(G10&gt;18,($N$7/10000)*$F10*($G10/100),0)</f>
        <v>3.5135449999999997</v>
      </c>
      <c r="O10" s="33">
        <f t="shared" ref="O10:O15" si="1">IF(HLOOKUP($O$5,$I$7:$P$236,ROW()-6,FALSE)&gt;0,HLOOKUP($O$5,$I$7:$P$236,ROW()-6,FALSE)+M10+N10," ")</f>
        <v>28.916408750000002</v>
      </c>
      <c r="P10" s="34">
        <f>IF(OR(COUNT(O10)=0,COUNT(Q10)=0),0,O10+(O10*Q10))</f>
        <v>34.699690500000003</v>
      </c>
      <c r="Q10" s="125">
        <f t="shared" ref="Q10:Q15" si="2">IF(OR(G10&gt;0,H10="IT"),0.2,0.055)</f>
        <v>0.2</v>
      </c>
      <c r="R10" s="8" t="str">
        <f t="array" ref="R10">IFERROR(INDEX(Désignation_Réfs,MATCH(0,IF(Désignation_Réfs&lt;&gt;"",COUNTIF(Désignation_Réfs,"&lt;"&amp;Désignation_Réfs)-SUM(COUNTIF(Désignation_Réfs,R$9:R9)),""),0)),"")</f>
        <v>Bloss Gran Reserva</v>
      </c>
      <c r="U10" s="8" t="str" cm="1">
        <f t="array" aca="1" ref="U10:U65" ca="1">OFFSET(R10,,,COUNTIF(MaLISTE,"?*"))</f>
        <v>Bloss Gran Reserva</v>
      </c>
    </row>
    <row r="11" spans="2:21" x14ac:dyDescent="0.25">
      <c r="B11" s="35">
        <v>4067700013842</v>
      </c>
      <c r="C11" s="8" t="s">
        <v>1174</v>
      </c>
      <c r="E11" s="36"/>
      <c r="F11" s="37">
        <v>100</v>
      </c>
      <c r="G11" s="38">
        <v>35</v>
      </c>
      <c r="H11" s="38">
        <v>6</v>
      </c>
      <c r="I11" s="39">
        <v>10.89</v>
      </c>
      <c r="J11" s="40">
        <v>8.84</v>
      </c>
      <c r="K11" s="41"/>
      <c r="M11" s="42">
        <f>(M$7/10000)*F11*(G11/100)</f>
        <v>6.2530649999999994</v>
      </c>
      <c r="N11" s="43">
        <f t="shared" si="0"/>
        <v>2.0077399999999996</v>
      </c>
      <c r="O11" s="44">
        <f t="shared" si="1"/>
        <v>17.100804999999998</v>
      </c>
      <c r="P11" s="45">
        <f t="shared" ref="P11:P15" si="3">IF(OR(COUNT(O11)=0,COUNT(Q11)=0),0,O11+(O11*Q11))</f>
        <v>20.520965999999998</v>
      </c>
      <c r="Q11" s="125">
        <f t="shared" si="2"/>
        <v>0.2</v>
      </c>
      <c r="R11" s="8" t="str">
        <f t="array" ref="R11">IFERROR(INDEX(Désignation_Réfs,MATCH(0,IF(Désignation_Réfs&lt;&gt;"",COUNTIF(Désignation_Réfs,"&lt;"&amp;Désignation_Réfs)-SUM(COUNTIF(Désignation_Réfs,R$9:R10)),""),0)),"")</f>
        <v xml:space="preserve">Bloss London Dry Gin </v>
      </c>
      <c r="S11" s="8">
        <f>COUNTIF(Q10:Q15,Grille_Tarifs_Modulable!Q10)</f>
        <v>6</v>
      </c>
      <c r="U11" s="8" t="str">
        <f ca="1"/>
        <v xml:space="preserve">Bloss London Dry Gin </v>
      </c>
    </row>
    <row r="12" spans="2:21" x14ac:dyDescent="0.25">
      <c r="B12" s="35">
        <v>4067700013859</v>
      </c>
      <c r="C12" s="8" t="s">
        <v>1174</v>
      </c>
      <c r="E12" s="36"/>
      <c r="F12" s="37">
        <v>70</v>
      </c>
      <c r="G12" s="38">
        <v>35</v>
      </c>
      <c r="H12" s="38">
        <v>6</v>
      </c>
      <c r="I12" s="39">
        <v>8.16</v>
      </c>
      <c r="J12" s="40">
        <v>6.75</v>
      </c>
      <c r="K12" s="41"/>
      <c r="M12" s="42">
        <f>(M$7/10000)*F12*(G12/100)</f>
        <v>4.3771454999999992</v>
      </c>
      <c r="N12" s="43">
        <f t="shared" si="0"/>
        <v>1.4054180000000001</v>
      </c>
      <c r="O12" s="44">
        <f t="shared" si="1"/>
        <v>12.532563499999998</v>
      </c>
      <c r="P12" s="45">
        <f t="shared" si="3"/>
        <v>15.039076199999998</v>
      </c>
      <c r="Q12" s="125">
        <f t="shared" si="2"/>
        <v>0.2</v>
      </c>
      <c r="R12" s="8" t="str">
        <f t="array" ref="R12">IFERROR(INDEX(Désignation_Réfs,MATCH(0,IF(Désignation_Réfs&lt;&gt;"",COUNTIF(Désignation_Réfs,"&lt;"&amp;Désignation_Réfs)-SUM(COUNTIF(Désignation_Réfs,R$9:R11)),""),0)),"")</f>
        <v>Bloss Peach</v>
      </c>
      <c r="U12" s="8" t="str">
        <f ca="1"/>
        <v>Bloss Peach</v>
      </c>
    </row>
    <row r="13" spans="2:21" x14ac:dyDescent="0.25">
      <c r="B13" s="35">
        <v>4067700012085</v>
      </c>
      <c r="C13" s="8" t="s">
        <v>1175</v>
      </c>
      <c r="E13" s="36"/>
      <c r="F13" s="37">
        <v>70</v>
      </c>
      <c r="G13" s="38">
        <v>33</v>
      </c>
      <c r="H13" s="38">
        <v>6</v>
      </c>
      <c r="I13" s="39">
        <v>8.16</v>
      </c>
      <c r="J13" s="40">
        <v>6.75</v>
      </c>
      <c r="K13" s="41"/>
      <c r="M13" s="42">
        <f>(M$7/10000)*F13*(G13/100)</f>
        <v>4.1270229</v>
      </c>
      <c r="N13" s="43">
        <f t="shared" si="0"/>
        <v>1.3251084000000002</v>
      </c>
      <c r="O13" s="44">
        <f t="shared" si="1"/>
        <v>12.2021313</v>
      </c>
      <c r="P13" s="45">
        <f t="shared" si="3"/>
        <v>14.64255756</v>
      </c>
      <c r="Q13" s="125">
        <f t="shared" si="2"/>
        <v>0.2</v>
      </c>
      <c r="R13" s="8" t="str">
        <f t="array" ref="R13">IFERROR(INDEX(Désignation_Réfs,MATCH(0,IF(Désignation_Réfs&lt;&gt;"",COUNTIF(Désignation_Réfs,"&lt;"&amp;Désignation_Réfs)-SUM(COUNTIF(Désignation_Réfs,R$9:R12)),""),0)),"")</f>
        <v xml:space="preserve">Danzinger Goldwasser </v>
      </c>
      <c r="S13" s="8">
        <f>COUNTIF(Q10:Q15,"*20*")</f>
        <v>0</v>
      </c>
      <c r="U13" s="8" t="str">
        <f ca="1"/>
        <v xml:space="preserve">Danzinger Goldwasser </v>
      </c>
    </row>
    <row r="14" spans="2:21" x14ac:dyDescent="0.25">
      <c r="B14" s="35">
        <v>4067700013866</v>
      </c>
      <c r="C14" s="8" t="s">
        <v>1174</v>
      </c>
      <c r="E14" s="36"/>
      <c r="F14" s="37">
        <v>35</v>
      </c>
      <c r="G14" s="38">
        <v>35</v>
      </c>
      <c r="H14" s="38">
        <v>6</v>
      </c>
      <c r="I14" s="39">
        <v>4.08</v>
      </c>
      <c r="J14" s="40">
        <v>3.38</v>
      </c>
      <c r="K14" s="41"/>
      <c r="M14" s="42">
        <f>(M$7/10000)*F14*(G14/100)</f>
        <v>2.1885727499999996</v>
      </c>
      <c r="N14" s="43">
        <f t="shared" si="0"/>
        <v>0.70270900000000003</v>
      </c>
      <c r="O14" s="44">
        <f t="shared" si="1"/>
        <v>6.27128175</v>
      </c>
      <c r="P14" s="45">
        <f t="shared" si="3"/>
        <v>7.5255381000000003</v>
      </c>
      <c r="Q14" s="125">
        <f t="shared" si="2"/>
        <v>0.2</v>
      </c>
      <c r="R14" s="8" t="str">
        <f t="array" ref="R14">IFERROR(INDEX(Désignation_Réfs,MATCH(0,IF(Désignation_Réfs&lt;&gt;"",COUNTIF(Désignation_Réfs,"&lt;"&amp;Désignation_Réfs)-SUM(COUNTIF(Désignation_Réfs,R$9:R13)),""),0)),"")</f>
        <v>Gerin Rouge</v>
      </c>
      <c r="S14" s="8" cm="1">
        <f t="array" ref="S14">SUMPRODUCT(N(ISNUMBER(SEARCH(TEXT(Q10:Q15,"jj"),Q10:Q15))))</f>
        <v>0</v>
      </c>
      <c r="U14" s="8" t="str">
        <f ca="1"/>
        <v>Gerin Rouge</v>
      </c>
    </row>
    <row r="15" spans="2:21" ht="15.75" thickBot="1" x14ac:dyDescent="0.3">
      <c r="B15" s="46">
        <v>4067700015884</v>
      </c>
      <c r="C15" s="210" t="s">
        <v>1176</v>
      </c>
      <c r="D15" s="47"/>
      <c r="E15" s="48"/>
      <c r="F15" s="49">
        <v>2</v>
      </c>
      <c r="G15" s="50">
        <v>35</v>
      </c>
      <c r="H15" s="50">
        <v>6</v>
      </c>
      <c r="I15" s="51">
        <v>0.56000000000000005</v>
      </c>
      <c r="J15" s="52">
        <v>0.47</v>
      </c>
      <c r="K15" s="53"/>
      <c r="M15" s="54">
        <f>(M$7/10000)*F15*(G15/100)</f>
        <v>0.12506129999999999</v>
      </c>
      <c r="N15" s="55">
        <f t="shared" si="0"/>
        <v>4.0154799999999997E-2</v>
      </c>
      <c r="O15" s="56">
        <f t="shared" si="1"/>
        <v>0.63521610000000006</v>
      </c>
      <c r="P15" s="57">
        <f t="shared" si="3"/>
        <v>0.76225932000000007</v>
      </c>
      <c r="Q15" s="125">
        <f t="shared" si="2"/>
        <v>0.2</v>
      </c>
      <c r="R15" s="8" t="str">
        <f t="array" ref="R15">IFERROR(INDEX(Désignation_Réfs,MATCH(0,IF(Désignation_Réfs&lt;&gt;"",COUNTIF(Désignation_Réfs,"&lt;"&amp;Désignation_Réfs)-SUM(COUNTIF(Désignation_Réfs,R$9:R14)),""),0)),"")</f>
        <v>Gin Dry Sul</v>
      </c>
      <c r="U15" s="8" t="str">
        <f ca="1"/>
        <v>Gin Dry Sul</v>
      </c>
    </row>
    <row r="16" spans="2:21" ht="16.5" thickTop="1" thickBot="1" x14ac:dyDescent="0.3">
      <c r="B16" s="86"/>
      <c r="C16" s="87"/>
      <c r="D16" s="87"/>
      <c r="E16" s="87"/>
      <c r="F16" s="88"/>
      <c r="G16" s="88"/>
      <c r="H16" s="88"/>
      <c r="I16" s="95"/>
      <c r="J16" s="92"/>
      <c r="K16" s="95"/>
      <c r="M16" s="89"/>
      <c r="N16" s="89"/>
      <c r="O16" s="84"/>
      <c r="P16" s="94"/>
      <c r="R16" s="8" t="str">
        <f t="array" ref="R16">IFERROR(INDEX(Désignation_Réfs,MATCH(0,IF(Désignation_Réfs&lt;&gt;"",COUNTIF(Désignation_Réfs,"&lt;"&amp;Désignation_Réfs)-SUM(COUNTIF(Désignation_Réfs,R$9:R15)),""),0)),"")</f>
        <v>Guerin Blanc</v>
      </c>
      <c r="U16" s="8" t="str">
        <f ca="1"/>
        <v>Guerin Blanc</v>
      </c>
    </row>
    <row r="17" spans="2:21" ht="20.25" thickTop="1" thickBot="1" x14ac:dyDescent="0.3">
      <c r="B17" s="90" t="s">
        <v>1208</v>
      </c>
      <c r="C17" s="21"/>
      <c r="D17" s="22"/>
      <c r="R17" s="8" t="str">
        <f t="array" ref="R17">IFERROR(INDEX(Désignation_Réfs,MATCH(0,IF(Désignation_Réfs&lt;&gt;"",COUNTIF(Désignation_Réfs,"&lt;"&amp;Désignation_Réfs)-SUM(COUNTIF(Désignation_Réfs,R$9:R16)),""),0)),"")</f>
        <v>Jägermeister</v>
      </c>
      <c r="U17" s="8" t="str">
        <f ca="1"/>
        <v>Jägermeister</v>
      </c>
    </row>
    <row r="18" spans="2:21" ht="15.75" thickTop="1" x14ac:dyDescent="0.25">
      <c r="B18" s="23">
        <v>8002095200039</v>
      </c>
      <c r="C18" s="69" t="s">
        <v>1244</v>
      </c>
      <c r="D18" s="24"/>
      <c r="E18" s="25"/>
      <c r="F18" s="26">
        <v>100</v>
      </c>
      <c r="G18" s="27">
        <v>40</v>
      </c>
      <c r="H18" s="27">
        <v>6</v>
      </c>
      <c r="I18" s="29">
        <v>11.35</v>
      </c>
      <c r="J18" s="29">
        <v>11.35</v>
      </c>
      <c r="K18" s="30"/>
      <c r="M18" s="31">
        <f>(M$7/10000)*$F18*($G18/100)</f>
        <v>7.1463600000000005</v>
      </c>
      <c r="N18" s="32">
        <f>IF(G18&gt;18,($N$7/10000)*$F18*($G18/100),0)</f>
        <v>2.2945600000000002</v>
      </c>
      <c r="O18" s="33">
        <f>IF(HLOOKUP($O$5,$I$7:$P$236,ROW()-6,FALSE)&gt;0,HLOOKUP($O$5,$I$7:$P$236,ROW()-6,FALSE)+M18+N18," ")</f>
        <v>20.79092</v>
      </c>
      <c r="P18" s="34">
        <f>IF(OR(COUNT(O18)=0,COUNT(Q18)=0),0,O18+(O18*Q18))</f>
        <v>24.949103999999998</v>
      </c>
      <c r="Q18" s="125">
        <f>IF(OR(G18&gt;0,H18="IT"),0.2,0.055)</f>
        <v>0.2</v>
      </c>
      <c r="R18" s="8" t="str">
        <f t="array" ref="R18">IFERROR(INDEX(Désignation_Réfs,MATCH(0,IF(Désignation_Réfs&lt;&gt;"",COUNTIF(Désignation_Réfs,"&lt;"&amp;Désignation_Réfs)-SUM(COUNTIF(Désignation_Réfs,R$9:R17)),""),0)),"")</f>
        <v>Jägermeister distributeur miniatures</v>
      </c>
      <c r="U18" s="8" t="str">
        <f ca="1"/>
        <v>Jägermeister distributeur miniatures</v>
      </c>
    </row>
    <row r="19" spans="2:21" x14ac:dyDescent="0.25">
      <c r="B19" s="35">
        <v>8002095100001</v>
      </c>
      <c r="C19" s="70" t="s">
        <v>1244</v>
      </c>
      <c r="E19" s="36"/>
      <c r="F19" s="37">
        <v>70</v>
      </c>
      <c r="G19" s="38">
        <v>40</v>
      </c>
      <c r="H19" s="38">
        <v>6</v>
      </c>
      <c r="I19" s="40">
        <v>9.42</v>
      </c>
      <c r="J19" s="40">
        <v>9.42</v>
      </c>
      <c r="K19" s="41"/>
      <c r="M19" s="42">
        <f>(M$7/10000)*F19*(G19/100)</f>
        <v>5.0024519999999999</v>
      </c>
      <c r="N19" s="43">
        <f>IF(G19&gt;18,($N$7/10000)*$F19*($G19/100),0)</f>
        <v>1.6061920000000001</v>
      </c>
      <c r="O19" s="44">
        <f>IF(HLOOKUP($O$5,$I$7:$P$236,ROW()-6,FALSE)&gt;0,HLOOKUP($O$5,$I$7:$P$236,ROW()-6,FALSE)+M19+N19," ")</f>
        <v>16.028644</v>
      </c>
      <c r="P19" s="45">
        <f t="shared" ref="P19:P20" si="4">IF(OR(COUNT(O19)=0,COUNT(Q19)=0),0,O19+(O19*Q19))</f>
        <v>19.234372799999999</v>
      </c>
      <c r="Q19" s="125">
        <f>IF(OR(G19&gt;0,H19="IT"),0.2,0.055)</f>
        <v>0.2</v>
      </c>
      <c r="R19" s="8" t="str">
        <f t="array" ref="R19">IFERROR(INDEX(Désignation_Réfs,MATCH(0,IF(Désignation_Réfs&lt;&gt;"",COUNTIF(Désignation_Réfs,"&lt;"&amp;Désignation_Réfs)-SUM(COUNTIF(Désignation_Réfs,R$9:R18)),""),0)),"")</f>
        <v>Jägermeister Scharf</v>
      </c>
      <c r="U19" s="8" t="str">
        <f ca="1"/>
        <v>Jägermeister Scharf</v>
      </c>
    </row>
    <row r="20" spans="2:21" ht="15.75" thickBot="1" x14ac:dyDescent="0.3">
      <c r="B20" s="46">
        <v>8002095736606</v>
      </c>
      <c r="C20" s="71" t="s">
        <v>1209</v>
      </c>
      <c r="D20" s="47"/>
      <c r="E20" s="48"/>
      <c r="F20" s="49">
        <v>70</v>
      </c>
      <c r="G20" s="50">
        <v>36</v>
      </c>
      <c r="H20" s="50">
        <v>6</v>
      </c>
      <c r="I20" s="52">
        <v>9.8000000000000007</v>
      </c>
      <c r="J20" s="52">
        <v>9.8000000000000007</v>
      </c>
      <c r="K20" s="53"/>
      <c r="L20" s="47"/>
      <c r="M20" s="54">
        <f>(M$7/10000)*F20*(G20/100)</f>
        <v>4.5022067999999997</v>
      </c>
      <c r="N20" s="55">
        <f>IF(G20&gt;18,($N$7/10000)*$F20*($G20/100),0)</f>
        <v>1.4455728000000001</v>
      </c>
      <c r="O20" s="56">
        <f>IF(HLOOKUP($O$5,$I$7:$P$236,ROW()-6,FALSE)&gt;0,HLOOKUP($O$5,$I$7:$P$236,ROW()-6,FALSE)+M20+N20," ")</f>
        <v>15.747779600000001</v>
      </c>
      <c r="P20" s="57">
        <f t="shared" si="4"/>
        <v>18.897335520000002</v>
      </c>
      <c r="Q20" s="125">
        <f>IF(OR(G20&gt;0,H20="IT"),0.2,0.055)</f>
        <v>0.2</v>
      </c>
      <c r="R20" s="8" t="str">
        <f t="array" ref="R20">IFERROR(INDEX(Désignation_Réfs,MATCH(0,IF(Désignation_Réfs&lt;&gt;"",COUNTIF(Désignation_Réfs,"&lt;"&amp;Désignation_Réfs)-SUM(COUNTIF(Désignation_Réfs,R$9:R19)),""),0)),"")</f>
        <v>JGR MINI FREEZER</v>
      </c>
      <c r="U20" s="8" t="str">
        <f ca="1"/>
        <v>JGR MINI FREEZER</v>
      </c>
    </row>
    <row r="21" spans="2:21" ht="16.5" thickTop="1" thickBot="1" x14ac:dyDescent="0.3">
      <c r="B21" s="86"/>
      <c r="C21" s="70"/>
      <c r="E21" s="87"/>
      <c r="F21" s="88"/>
      <c r="G21" s="38"/>
      <c r="H21" s="38"/>
      <c r="I21" s="95"/>
      <c r="J21" s="92"/>
      <c r="K21" s="95"/>
      <c r="M21" s="89"/>
      <c r="N21" s="89"/>
      <c r="O21" s="44"/>
      <c r="P21" s="94"/>
      <c r="R21" s="8" t="str">
        <f t="array" ref="R21">IFERROR(INDEX(Désignation_Réfs,MATCH(0,IF(Désignation_Réfs&lt;&gt;"",COUNTIF(Désignation_Réfs,"&lt;"&amp;Désignation_Réfs)-SUM(COUNTIF(Désignation_Réfs,R$9:R20)),""),0)),"")</f>
        <v>JGR SHOT GLASSES FREEZER</v>
      </c>
      <c r="U21" s="8" t="str">
        <f ca="1"/>
        <v>JGR SHOT GLASSES FREEZER</v>
      </c>
    </row>
    <row r="22" spans="2:21" ht="20.25" thickTop="1" thickBot="1" x14ac:dyDescent="0.3">
      <c r="B22" s="90" t="s">
        <v>1210</v>
      </c>
      <c r="C22" s="21"/>
      <c r="D22" s="22"/>
      <c r="R22" s="8" t="str">
        <f t="array" ref="R22">IFERROR(INDEX(Désignation_Réfs,MATCH(0,IF(Désignation_Réfs&lt;&gt;"",COUNTIF(Désignation_Réfs,"&lt;"&amp;Désignation_Réfs)-SUM(COUNTIF(Désignation_Réfs,R$9:R21)),""),0)),"")</f>
        <v>JGR SPEED POURER</v>
      </c>
      <c r="U22" s="8" t="str">
        <f ca="1"/>
        <v>JGR SPEED POURER</v>
      </c>
    </row>
    <row r="23" spans="2:21" ht="15.75" thickTop="1" x14ac:dyDescent="0.25">
      <c r="B23" s="23">
        <v>8017450003507</v>
      </c>
      <c r="C23" s="69" t="s">
        <v>1211</v>
      </c>
      <c r="D23" s="24"/>
      <c r="E23" s="25"/>
      <c r="F23" s="26">
        <v>50</v>
      </c>
      <c r="G23" s="27">
        <v>30</v>
      </c>
      <c r="H23" s="27">
        <v>6</v>
      </c>
      <c r="I23" s="29">
        <v>8.92</v>
      </c>
      <c r="J23" s="29">
        <v>8.92</v>
      </c>
      <c r="K23" s="30"/>
      <c r="M23" s="31">
        <f>(M$7/10000)*$F23*($G23/100)</f>
        <v>2.6798850000000001</v>
      </c>
      <c r="N23" s="32">
        <f>IF(G23&gt;18,($N$7/10000)*$F23*($G23/100),0)</f>
        <v>0.86045999999999989</v>
      </c>
      <c r="O23" s="33">
        <f>IF(HLOOKUP($O$5,$I$7:$P$236,ROW()-6,FALSE)&gt;0,HLOOKUP($O$5,$I$7:$P$236,ROW()-6,FALSE)+M23+N23," ")</f>
        <v>12.460345</v>
      </c>
      <c r="P23" s="34">
        <f>IF(OR(COUNT(O23)=0,COUNT(Q23)=0),0,O23+(O23*Q23))</f>
        <v>14.952414000000001</v>
      </c>
      <c r="Q23" s="125">
        <f>IF(OR(G23&gt;0,H23="IT"),0.2,0.055)</f>
        <v>0.2</v>
      </c>
      <c r="R23" s="8" t="str">
        <f t="array" ref="R23">IFERROR(INDEX(Désignation_Réfs,MATCH(0,IF(Désignation_Réfs&lt;&gt;"",COUNTIF(Désignation_Réfs,"&lt;"&amp;Désignation_Réfs)-SUM(COUNTIF(Désignation_Réfs,R$9:R22)),""),0)),"")</f>
        <v>JGR TAP MACHINE 1 bt</v>
      </c>
      <c r="U23" s="8" t="str">
        <f ca="1"/>
        <v>JGR TAP MACHINE 1 bt</v>
      </c>
    </row>
    <row r="24" spans="2:21" ht="15.75" thickBot="1" x14ac:dyDescent="0.3">
      <c r="B24" s="46">
        <v>8017450002104</v>
      </c>
      <c r="C24" s="71" t="s">
        <v>1211</v>
      </c>
      <c r="D24" s="47"/>
      <c r="E24" s="48"/>
      <c r="F24" s="49">
        <v>70</v>
      </c>
      <c r="G24" s="50">
        <v>30</v>
      </c>
      <c r="H24" s="50">
        <v>6</v>
      </c>
      <c r="I24" s="52">
        <v>9.31</v>
      </c>
      <c r="J24" s="52">
        <v>9.31</v>
      </c>
      <c r="K24" s="53"/>
      <c r="L24" s="47"/>
      <c r="M24" s="54">
        <f>(M$7/10000)*F24*(G24/100)</f>
        <v>3.7518389999999995</v>
      </c>
      <c r="N24" s="55">
        <f>IF(G24&gt;18,($N$7/10000)*$F24*($G24/100),0)</f>
        <v>1.204644</v>
      </c>
      <c r="O24" s="56">
        <f>IF(HLOOKUP($O$5,$I$7:$P$236,ROW()-6,FALSE)&gt;0,HLOOKUP($O$5,$I$7:$P$236,ROW()-6,FALSE)+M24+N24," ")</f>
        <v>14.266482999999999</v>
      </c>
      <c r="P24" s="57">
        <f>IF(OR(COUNT(O24)=0,COUNT(Q24)=0),0,O24+(O24*Q24))</f>
        <v>17.119779600000001</v>
      </c>
      <c r="Q24" s="125">
        <f>IF(OR(G24&gt;0,H24="IT"),0.2,0.055)</f>
        <v>0.2</v>
      </c>
      <c r="R24" s="8" t="str">
        <f t="array" ref="R24">IFERROR(INDEX(Désignation_Réfs,MATCH(0,IF(Désignation_Réfs&lt;&gt;"",COUNTIF(Désignation_Réfs,"&lt;"&amp;Désignation_Réfs)-SUM(COUNTIF(Désignation_Réfs,R$9:R23)),""),0)),"")</f>
        <v>JGR TAP MACHINE 3bt</v>
      </c>
      <c r="S24" s="8" cm="1">
        <f t="array" ref="S24">SUMPRODUCT(N(ISNUMBER(SEARCH(5,$Q$10:$Q$114))))</f>
        <v>9</v>
      </c>
      <c r="U24" s="8" t="str">
        <f ca="1"/>
        <v>JGR TAP MACHINE 3bt</v>
      </c>
    </row>
    <row r="25" spans="2:21" ht="16.5" thickTop="1" thickBot="1" x14ac:dyDescent="0.3">
      <c r="B25" s="86"/>
      <c r="C25" s="70"/>
      <c r="E25" s="87"/>
      <c r="F25" s="88"/>
      <c r="G25" s="38"/>
      <c r="H25" s="38"/>
      <c r="I25" s="92"/>
      <c r="J25" s="92"/>
      <c r="K25" s="95"/>
      <c r="L25" s="96"/>
      <c r="M25" s="97"/>
      <c r="N25" s="97"/>
      <c r="O25" s="93"/>
      <c r="P25" s="94"/>
      <c r="R25" s="8" t="str">
        <f t="array" ref="R25">IFERROR(INDEX(Désignation_Réfs,MATCH(0,IF(Désignation_Réfs&lt;&gt;"",COUNTIF(Désignation_Réfs,"&lt;"&amp;Désignation_Réfs)-SUM(COUNTIF(Désignation_Réfs,R$9:R24)),""),0)),"")</f>
        <v xml:space="preserve">Limoncello di Capri </v>
      </c>
      <c r="U25" s="8" t="str">
        <f ca="1"/>
        <v xml:space="preserve">Limoncello di Capri </v>
      </c>
    </row>
    <row r="26" spans="2:21" ht="20.25" thickTop="1" thickBot="1" x14ac:dyDescent="0.3">
      <c r="B26" s="90" t="s">
        <v>1212</v>
      </c>
      <c r="C26" s="21"/>
      <c r="D26" s="22"/>
      <c r="R26" s="8" t="str">
        <f t="array" ref="R26">IFERROR(INDEX(Désignation_Réfs,MATCH(0,IF(Désignation_Réfs&lt;&gt;"",COUNTIF(Désignation_Réfs,"&lt;"&amp;Désignation_Réfs)-SUM(COUNTIF(Désignation_Réfs,R$9:R25)),""),0)),"")</f>
        <v>Meukow 90'</v>
      </c>
      <c r="U26" s="8" t="str">
        <f ca="1"/>
        <v>Meukow 90'</v>
      </c>
    </row>
    <row r="27" spans="2:21" ht="16.5" thickTop="1" thickBot="1" x14ac:dyDescent="0.3">
      <c r="B27" s="134">
        <v>4055800060200</v>
      </c>
      <c r="C27" s="135" t="s">
        <v>1242</v>
      </c>
      <c r="D27" s="136"/>
      <c r="E27" s="115"/>
      <c r="F27" s="137">
        <v>70</v>
      </c>
      <c r="G27" s="138">
        <v>40</v>
      </c>
      <c r="H27" s="138">
        <v>6</v>
      </c>
      <c r="I27" s="139">
        <v>11.98</v>
      </c>
      <c r="J27" s="139">
        <v>10.8</v>
      </c>
      <c r="K27" s="140"/>
      <c r="L27" s="47"/>
      <c r="M27" s="141">
        <f>(M$7/10000)*$F27*($G27/100)</f>
        <v>5.0024519999999999</v>
      </c>
      <c r="N27" s="142">
        <f>IF(G27&gt;18,($N$7/10000)*$F27*($G27/100),0)</f>
        <v>1.6061920000000001</v>
      </c>
      <c r="O27" s="143">
        <f>IF(HLOOKUP($O$5,$I$7:$P$236,ROW()-6,FALSE)&gt;0,HLOOKUP($O$5,$I$7:$P$236,ROW()-6,FALSE)+M27+N27," ")</f>
        <v>17.408644000000002</v>
      </c>
      <c r="P27" s="144">
        <f>IF(OR(COUNT(O27)=0,COUNT(Q27)=0),0,O27+(O27*Q27))</f>
        <v>20.890372800000002</v>
      </c>
      <c r="Q27" s="125">
        <f>IF(OR(G27&gt;0,H27="IT"),0.2,0.055)</f>
        <v>0.2</v>
      </c>
      <c r="R27" s="8" t="str">
        <f t="array" ref="R27">IFERROR(INDEX(Désignation_Réfs,MATCH(0,IF(Désignation_Réfs&lt;&gt;"",COUNTIF(Désignation_Réfs,"&lt;"&amp;Désignation_Réfs)-SUM(COUNTIF(Désignation_Réfs,R$9:R26)),""),0)),"")</f>
        <v>Meukow 90' boite métal</v>
      </c>
      <c r="U27" s="8" t="str">
        <f ca="1"/>
        <v>Meukow 90' boite métal</v>
      </c>
    </row>
    <row r="28" spans="2:21" ht="16.5" thickTop="1" thickBot="1" x14ac:dyDescent="0.3">
      <c r="B28" s="86"/>
      <c r="C28" s="91"/>
      <c r="D28" s="87"/>
      <c r="E28" s="87"/>
      <c r="F28" s="88"/>
      <c r="G28" s="88"/>
      <c r="H28" s="88"/>
      <c r="I28" s="92"/>
      <c r="J28" s="92"/>
      <c r="K28" s="95"/>
      <c r="M28" s="89"/>
      <c r="N28" s="89"/>
      <c r="O28" s="84"/>
      <c r="P28" s="94"/>
      <c r="R28" s="8" t="str">
        <f t="array" ref="R28">IFERROR(INDEX(Désignation_Réfs,MATCH(0,IF(Désignation_Réfs&lt;&gt;"",COUNTIF(Désignation_Réfs,"&lt;"&amp;Désignation_Réfs)-SUM(COUNTIF(Désignation_Réfs,R$9:R27)),""),0)),"")</f>
        <v>Meukow Arima</v>
      </c>
      <c r="U28" s="8" t="str">
        <f ca="1"/>
        <v>Meukow Arima</v>
      </c>
    </row>
    <row r="29" spans="2:21" ht="20.25" thickTop="1" thickBot="1" x14ac:dyDescent="0.3">
      <c r="B29" s="72" t="s">
        <v>1213</v>
      </c>
      <c r="C29" s="21"/>
      <c r="J29" s="92"/>
      <c r="O29" s="44"/>
      <c r="P29" s="93"/>
      <c r="R29" s="8" t="str">
        <f t="array" ref="R29">IFERROR(INDEX(Désignation_Réfs,MATCH(0,IF(Désignation_Réfs&lt;&gt;"",COUNTIF(Désignation_Réfs,"&lt;"&amp;Désignation_Réfs)-SUM(COUNTIF(Désignation_Réfs,R$9:R28)),""),0)),"")</f>
        <v>Meukow Baccarat Coffret</v>
      </c>
      <c r="U29" s="8" t="str">
        <f ca="1"/>
        <v>Meukow Baccarat Coffret</v>
      </c>
    </row>
    <row r="30" spans="2:21" ht="15.75" thickTop="1" x14ac:dyDescent="0.25">
      <c r="B30" s="23">
        <v>3257150410068</v>
      </c>
      <c r="C30" s="199" t="s">
        <v>1215</v>
      </c>
      <c r="D30" s="24"/>
      <c r="E30" s="25"/>
      <c r="F30" s="26">
        <v>100</v>
      </c>
      <c r="G30" s="27">
        <v>38</v>
      </c>
      <c r="H30" s="27">
        <v>6</v>
      </c>
      <c r="I30" s="75">
        <v>5.77</v>
      </c>
      <c r="J30" s="77">
        <v>5.22</v>
      </c>
      <c r="K30" s="78"/>
      <c r="M30" s="31">
        <f>(M$7/10000)*$F30*($G30/100)</f>
        <v>6.7890420000000002</v>
      </c>
      <c r="N30" s="32">
        <f t="shared" ref="N30:N36" si="5">IF(G30&gt;18,($N$7/10000)*$F30*($G30/100),0)</f>
        <v>2.1798319999999998</v>
      </c>
      <c r="O30" s="33">
        <f t="shared" ref="O30:O36" si="6">IF(HLOOKUP($O$5,$I$7:$P$236,ROW()-6,FALSE)&gt;0,HLOOKUP($O$5,$I$7:$P$236,ROW()-6,FALSE)+M30+N30," ")</f>
        <v>14.188874</v>
      </c>
      <c r="P30" s="34">
        <f>IF(OR(COUNT(O30)=0,COUNT(Q30)=0),0,O30+(O30*Q30))</f>
        <v>17.0266488</v>
      </c>
      <c r="Q30" s="125">
        <f t="shared" ref="Q30:Q36" si="7">IF(OR(G30&gt;0,H30="IT"),0.2,0.055)</f>
        <v>0.2</v>
      </c>
      <c r="R30" s="8" t="str">
        <f t="array" ref="R30">IFERROR(INDEX(Désignation_Réfs,MATCH(0,IF(Désignation_Réfs&lt;&gt;"",COUNTIF(Désignation_Réfs,"&lt;"&amp;Désignation_Réfs)-SUM(COUNTIF(Désignation_Réfs,R$9:R29)),""),0)),"")</f>
        <v>Meukow Cognac Flavouring regular</v>
      </c>
      <c r="U30" s="8" t="str">
        <f ca="1"/>
        <v>Meukow Cognac Flavouring regular</v>
      </c>
    </row>
    <row r="31" spans="2:21" x14ac:dyDescent="0.25">
      <c r="B31" s="35">
        <v>8500000917008</v>
      </c>
      <c r="C31" s="197" t="s">
        <v>1215</v>
      </c>
      <c r="E31" s="36"/>
      <c r="F31" s="37">
        <v>70</v>
      </c>
      <c r="G31" s="38">
        <v>38</v>
      </c>
      <c r="H31" s="38">
        <v>6</v>
      </c>
      <c r="I31" s="76">
        <v>5.25</v>
      </c>
      <c r="J31" s="79">
        <v>4.75</v>
      </c>
      <c r="K31" s="80"/>
      <c r="M31" s="42">
        <f t="shared" ref="M31:M36" si="8">(M$7/10000)*F31*(G31/100)</f>
        <v>4.7523293999999998</v>
      </c>
      <c r="N31" s="43">
        <f t="shared" si="5"/>
        <v>1.5258824</v>
      </c>
      <c r="O31" s="44">
        <f t="shared" si="6"/>
        <v>11.028211800000001</v>
      </c>
      <c r="P31" s="45">
        <f t="shared" ref="P31:P36" si="9">IF(OR(COUNT(O31)=0,COUNT(Q31)=0),0,O31+(O31*Q31))</f>
        <v>13.233854160000002</v>
      </c>
      <c r="Q31" s="125">
        <f t="shared" si="7"/>
        <v>0.2</v>
      </c>
      <c r="R31" s="8" t="str">
        <f t="array" ref="R31">IFERROR(INDEX(Désignation_Réfs,MATCH(0,IF(Désignation_Réfs&lt;&gt;"",COUNTIF(Désignation_Réfs,"&lt;"&amp;Désignation_Réfs)-SUM(COUNTIF(Désignation_Réfs,R$9:R30)),""),0)),"")</f>
        <v>Meukow Cognac Flavouring xo</v>
      </c>
      <c r="U31" s="8" t="str">
        <f ca="1"/>
        <v>Meukow Cognac Flavouring xo</v>
      </c>
    </row>
    <row r="32" spans="2:21" x14ac:dyDescent="0.25">
      <c r="B32" s="35">
        <v>3257150410167</v>
      </c>
      <c r="C32" s="70" t="s">
        <v>1216</v>
      </c>
      <c r="E32" s="36"/>
      <c r="F32" s="37">
        <v>100</v>
      </c>
      <c r="G32" s="38">
        <v>38</v>
      </c>
      <c r="H32" s="38">
        <v>6</v>
      </c>
      <c r="I32" s="74">
        <v>7.52</v>
      </c>
      <c r="J32" s="79">
        <v>6.81</v>
      </c>
      <c r="K32" s="80"/>
      <c r="M32" s="42">
        <f t="shared" si="8"/>
        <v>6.7890420000000002</v>
      </c>
      <c r="N32" s="43">
        <f t="shared" si="5"/>
        <v>2.1798319999999998</v>
      </c>
      <c r="O32" s="44">
        <f t="shared" si="6"/>
        <v>15.778874</v>
      </c>
      <c r="P32" s="45">
        <f t="shared" si="9"/>
        <v>18.934648800000002</v>
      </c>
      <c r="Q32" s="125">
        <f t="shared" si="7"/>
        <v>0.2</v>
      </c>
      <c r="R32" s="8" t="str">
        <f t="array" ref="R32">IFERROR(INDEX(Désignation_Réfs,MATCH(0,IF(Désignation_Réfs&lt;&gt;"",COUNTIF(Désignation_Réfs,"&lt;"&amp;Désignation_Réfs)-SUM(COUNTIF(Désignation_Réfs,R$9:R31)),""),0)),"")</f>
        <v>Meukow Esprit de Famille</v>
      </c>
      <c r="U32" s="8" t="str">
        <f ca="1"/>
        <v>Meukow Esprit de Famille</v>
      </c>
    </row>
    <row r="33" spans="2:21" x14ac:dyDescent="0.25">
      <c r="B33" s="35">
        <v>8500000917015</v>
      </c>
      <c r="C33" s="70" t="s">
        <v>1216</v>
      </c>
      <c r="E33" s="36"/>
      <c r="F33" s="37">
        <v>70</v>
      </c>
      <c r="G33" s="38">
        <v>38</v>
      </c>
      <c r="H33" s="38">
        <v>6</v>
      </c>
      <c r="I33" s="76">
        <v>6.46</v>
      </c>
      <c r="J33" s="79">
        <v>5.62</v>
      </c>
      <c r="K33" s="80"/>
      <c r="M33" s="42">
        <f t="shared" si="8"/>
        <v>4.7523293999999998</v>
      </c>
      <c r="N33" s="43">
        <f t="shared" si="5"/>
        <v>1.5258824</v>
      </c>
      <c r="O33" s="44">
        <f t="shared" si="6"/>
        <v>11.8982118</v>
      </c>
      <c r="P33" s="45">
        <f t="shared" si="9"/>
        <v>14.27785416</v>
      </c>
      <c r="Q33" s="125">
        <f t="shared" si="7"/>
        <v>0.2</v>
      </c>
      <c r="R33" s="8" t="str">
        <f t="array" ref="R33">IFERROR(INDEX(Désignation_Réfs,MATCH(0,IF(Désignation_Réfs&lt;&gt;"",COUNTIF(Désignation_Réfs,"&lt;"&amp;Désignation_Réfs)-SUM(COUNTIF(Désignation_Réfs,R$9:R32)),""),0)),"")</f>
        <v>Meukow Extra Coffret</v>
      </c>
      <c r="U33" s="8" t="str">
        <f ca="1"/>
        <v>Meukow Extra Coffret</v>
      </c>
    </row>
    <row r="34" spans="2:21" x14ac:dyDescent="0.25">
      <c r="B34" s="35">
        <v>8500000916445</v>
      </c>
      <c r="C34" s="70" t="s">
        <v>1217</v>
      </c>
      <c r="E34" s="36"/>
      <c r="F34" s="37">
        <v>70</v>
      </c>
      <c r="G34" s="38">
        <v>40</v>
      </c>
      <c r="H34" s="38">
        <v>6</v>
      </c>
      <c r="I34" s="76">
        <v>37</v>
      </c>
      <c r="J34" s="79">
        <v>30.8</v>
      </c>
      <c r="K34" s="80"/>
      <c r="M34" s="42">
        <f t="shared" si="8"/>
        <v>5.0024519999999999</v>
      </c>
      <c r="N34" s="43">
        <f t="shared" si="5"/>
        <v>1.6061920000000001</v>
      </c>
      <c r="O34" s="44">
        <f t="shared" si="6"/>
        <v>37.408644000000002</v>
      </c>
      <c r="P34" s="45">
        <f t="shared" si="9"/>
        <v>44.890372800000002</v>
      </c>
      <c r="Q34" s="125">
        <f t="shared" si="7"/>
        <v>0.2</v>
      </c>
      <c r="R34" s="8" t="str">
        <f t="array" ref="R34">IFERROR(INDEX(Désignation_Réfs,MATCH(0,IF(Désignation_Réfs&lt;&gt;"",COUNTIF(Désignation_Réfs,"&lt;"&amp;Désignation_Réfs)-SUM(COUNTIF(Désignation_Réfs,R$9:R33)),""),0)),"")</f>
        <v>Meukow Icône Etui</v>
      </c>
      <c r="U34" s="8" t="str">
        <f ca="1"/>
        <v>Meukow Icône Etui</v>
      </c>
    </row>
    <row r="35" spans="2:21" x14ac:dyDescent="0.25">
      <c r="B35" s="35">
        <v>8500000917022</v>
      </c>
      <c r="C35" s="70" t="s">
        <v>1218</v>
      </c>
      <c r="E35" s="36"/>
      <c r="F35" s="37">
        <v>70</v>
      </c>
      <c r="G35" s="38">
        <v>40</v>
      </c>
      <c r="H35" s="38">
        <v>6</v>
      </c>
      <c r="I35" s="76">
        <v>74</v>
      </c>
      <c r="J35" s="79">
        <v>61.6</v>
      </c>
      <c r="K35" s="80"/>
      <c r="M35" s="42">
        <f t="shared" si="8"/>
        <v>5.0024519999999999</v>
      </c>
      <c r="N35" s="43">
        <f t="shared" si="5"/>
        <v>1.6061920000000001</v>
      </c>
      <c r="O35" s="44">
        <f t="shared" si="6"/>
        <v>68.208643999999993</v>
      </c>
      <c r="P35" s="45">
        <f t="shared" si="9"/>
        <v>81.850372799999988</v>
      </c>
      <c r="Q35" s="125">
        <f t="shared" si="7"/>
        <v>0.2</v>
      </c>
      <c r="R35" s="8" t="str">
        <f t="array" ref="R35">IFERROR(INDEX(Désignation_Réfs,MATCH(0,IF(Désignation_Réfs&lt;&gt;"",COUNTIF(Désignation_Réfs,"&lt;"&amp;Désignation_Réfs)-SUM(COUNTIF(Désignation_Réfs,R$9:R34)),""),0)),"")</f>
        <v>Meukow Palme d OR 1978</v>
      </c>
      <c r="U35" s="8" t="str">
        <f ca="1"/>
        <v>Meukow Palme d OR 1978</v>
      </c>
    </row>
    <row r="36" spans="2:21" ht="15.75" thickBot="1" x14ac:dyDescent="0.3">
      <c r="B36" s="46">
        <v>8500000917039</v>
      </c>
      <c r="C36" s="71" t="s">
        <v>1219</v>
      </c>
      <c r="D36" s="47"/>
      <c r="E36" s="48"/>
      <c r="F36" s="49">
        <v>70</v>
      </c>
      <c r="G36" s="50">
        <v>40</v>
      </c>
      <c r="H36" s="50">
        <v>4</v>
      </c>
      <c r="I36" s="81">
        <v>222</v>
      </c>
      <c r="J36" s="82">
        <v>184.8</v>
      </c>
      <c r="K36" s="83"/>
      <c r="L36" s="47"/>
      <c r="M36" s="54">
        <f t="shared" si="8"/>
        <v>5.0024519999999999</v>
      </c>
      <c r="N36" s="55">
        <f t="shared" si="5"/>
        <v>1.6061920000000001</v>
      </c>
      <c r="O36" s="56">
        <f t="shared" si="6"/>
        <v>191.40864400000001</v>
      </c>
      <c r="P36" s="57">
        <f t="shared" si="9"/>
        <v>229.69037280000001</v>
      </c>
      <c r="Q36" s="125">
        <f t="shared" si="7"/>
        <v>0.2</v>
      </c>
      <c r="R36" s="8" t="str">
        <f t="array" ref="R36">IFERROR(INDEX(Désignation_Réfs,MATCH(0,IF(Désignation_Réfs&lt;&gt;"",COUNTIF(Désignation_Réfs,"&lt;"&amp;Désignation_Réfs)-SUM(COUNTIF(Désignation_Réfs,R$9:R35)),""),0)),"")</f>
        <v>Meukow Vanilla</v>
      </c>
      <c r="U36" s="8" t="str">
        <f ca="1"/>
        <v>Meukow Vanilla</v>
      </c>
    </row>
    <row r="37" spans="2:21" ht="15.75" thickTop="1" x14ac:dyDescent="0.25">
      <c r="B37" s="86"/>
      <c r="C37" s="91"/>
      <c r="D37" s="87"/>
      <c r="E37" s="87"/>
      <c r="F37" s="88"/>
      <c r="G37" s="88"/>
      <c r="H37" s="88"/>
      <c r="I37" s="92"/>
      <c r="J37" s="92"/>
      <c r="K37" s="95"/>
      <c r="L37" s="96"/>
      <c r="M37" s="97"/>
      <c r="N37" s="97"/>
      <c r="O37" s="94"/>
      <c r="P37" s="94"/>
      <c r="R37" s="8" t="str">
        <f t="array" ref="R37">IFERROR(INDEX(Désignation_Réfs,MATCH(0,IF(Désignation_Réfs&lt;&gt;"",COUNTIF(Désignation_Réfs,"&lt;"&amp;Désignation_Réfs)-SUM(COUNTIF(Désignation_Réfs,R$9:R36)),""),0)),"")</f>
        <v xml:space="preserve">Meukow VS </v>
      </c>
      <c r="U37" s="8" t="str">
        <f ca="1"/>
        <v xml:space="preserve">Meukow VS </v>
      </c>
    </row>
    <row r="38" spans="2:21" ht="15.75" thickBot="1" x14ac:dyDescent="0.3">
      <c r="O38" s="44" t="str">
        <f>IF(HLOOKUP($O$5,$I$7:$P$236,ROW()-6,FALSE)&gt;0,HLOOKUP($O$5,$I$7:$P$236,ROW()-6,FALSE)+M38+N38," ")</f>
        <v xml:space="preserve"> </v>
      </c>
      <c r="P38" s="44"/>
      <c r="R38" s="8" t="str">
        <f t="array" ref="R38">IFERROR(INDEX(Désignation_Réfs,MATCH(0,IF(Désignation_Réfs&lt;&gt;"",COUNTIF(Désignation_Réfs,"&lt;"&amp;Désignation_Réfs)-SUM(COUNTIF(Désignation_Réfs,R$9:R37)),""),0)),"")</f>
        <v>Meukow VS coffret 2 verres</v>
      </c>
      <c r="U38" s="8" t="str">
        <f ca="1"/>
        <v>Meukow VS coffret 2 verres</v>
      </c>
    </row>
    <row r="39" spans="2:21" ht="20.25" thickTop="1" thickBot="1" x14ac:dyDescent="0.3">
      <c r="B39" s="72" t="s">
        <v>1206</v>
      </c>
      <c r="C39" s="21"/>
      <c r="J39" s="92"/>
      <c r="O39" s="44"/>
      <c r="P39" s="93"/>
      <c r="R39" s="8" t="str">
        <f t="array" ref="R39">IFERROR(INDEX(Désignation_Réfs,MATCH(0,IF(Désignation_Réfs&lt;&gt;"",COUNTIF(Désignation_Réfs,"&lt;"&amp;Désignation_Réfs)-SUM(COUNTIF(Désignation_Réfs,R$9:R38)),""),0)),"")</f>
        <v>Meukow VSOP</v>
      </c>
      <c r="U39" s="8" t="str">
        <f ca="1"/>
        <v>Meukow VSOP</v>
      </c>
    </row>
    <row r="40" spans="2:21" ht="15.75" thickTop="1" x14ac:dyDescent="0.25">
      <c r="B40" s="23">
        <v>3257150101904</v>
      </c>
      <c r="C40" s="69" t="s">
        <v>1186</v>
      </c>
      <c r="D40" s="24"/>
      <c r="E40" s="25"/>
      <c r="F40" s="26">
        <v>70</v>
      </c>
      <c r="G40" s="27">
        <v>30</v>
      </c>
      <c r="H40" s="27">
        <v>6</v>
      </c>
      <c r="I40" s="75">
        <v>13.55</v>
      </c>
      <c r="J40" s="77">
        <v>11.39</v>
      </c>
      <c r="K40" s="78"/>
      <c r="M40" s="31">
        <f>(M$7/10000)*$F40*($G40/100)</f>
        <v>3.7518389999999995</v>
      </c>
      <c r="N40" s="32">
        <f t="shared" ref="N40:N62" si="10">IF(G40&gt;18,($N$7/10000)*$F40*($G40/100),0)</f>
        <v>1.204644</v>
      </c>
      <c r="O40" s="33">
        <f t="shared" ref="O40:O62" si="11">IF(HLOOKUP($O$5,$I$7:$P$236,ROW()-6,FALSE)&gt;0,HLOOKUP($O$5,$I$7:$P$236,ROW()-6,FALSE)+M40+N40," ")</f>
        <v>16.346482999999999</v>
      </c>
      <c r="P40" s="34">
        <f>IF(OR(COUNT(O40)=0,COUNT(Q40)=0),0,O40+(O40*Q40))</f>
        <v>19.6157796</v>
      </c>
      <c r="Q40" s="125">
        <f t="shared" ref="Q40:Q62" si="12">IF(OR(G40&gt;0,H40="IT"),0.2,IF(ISBLANK(G40)," ",IF(G40&lt;=0,0.055," ")))</f>
        <v>0.2</v>
      </c>
      <c r="R40" s="8" t="str">
        <f t="array" ref="R40">IFERROR(INDEX(Désignation_Réfs,MATCH(0,IF(Désignation_Réfs&lt;&gt;"",COUNTIF(Désignation_Réfs,"&lt;"&amp;Désignation_Réfs)-SUM(COUNTIF(Désignation_Réfs,R$9:R39)),""),0)),"")</f>
        <v>Meukow VSOP  boite métal</v>
      </c>
      <c r="U40" s="8" t="str">
        <f ca="1"/>
        <v>Meukow VSOP  boite métal</v>
      </c>
    </row>
    <row r="41" spans="2:21" x14ac:dyDescent="0.25">
      <c r="B41" s="35">
        <v>3257150102017</v>
      </c>
      <c r="C41" s="70" t="s">
        <v>1187</v>
      </c>
      <c r="E41" s="36"/>
      <c r="F41" s="37">
        <v>70</v>
      </c>
      <c r="G41" s="38">
        <v>20</v>
      </c>
      <c r="H41" s="38">
        <v>6</v>
      </c>
      <c r="I41" s="76">
        <v>13.55</v>
      </c>
      <c r="J41" s="79">
        <v>11.39</v>
      </c>
      <c r="K41" s="80"/>
      <c r="M41" s="42">
        <f t="shared" ref="M41:M62" si="13">(M$7/10000)*F41*(G41/100)</f>
        <v>2.5012259999999999</v>
      </c>
      <c r="N41" s="43">
        <f t="shared" si="10"/>
        <v>0.80309600000000003</v>
      </c>
      <c r="O41" s="44">
        <f t="shared" si="11"/>
        <v>14.694322</v>
      </c>
      <c r="P41" s="45">
        <f t="shared" ref="P41:P62" si="14">IF(OR(COUNT(O41)=0,COUNT(Q41)=0),0,O41+(O41*Q41))</f>
        <v>17.6331864</v>
      </c>
      <c r="Q41" s="125">
        <f t="shared" si="12"/>
        <v>0.2</v>
      </c>
      <c r="R41" s="8" t="str">
        <f t="array" ref="R41">IFERROR(INDEX(Désignation_Réfs,MATCH(0,IF(Désignation_Réfs&lt;&gt;"",COUNTIF(Désignation_Réfs,"&lt;"&amp;Désignation_Réfs)-SUM(COUNTIF(Désignation_Réfs,R$9:R40)),""),0)),"")</f>
        <v>Meukow VSOP coffret 2 verres</v>
      </c>
      <c r="U41" s="8" t="str">
        <f ca="1"/>
        <v>Meukow VSOP coffret 2 verres</v>
      </c>
    </row>
    <row r="42" spans="2:21" x14ac:dyDescent="0.25">
      <c r="B42" s="35">
        <v>3257150100228</v>
      </c>
      <c r="C42" s="70" t="s">
        <v>1188</v>
      </c>
      <c r="E42" s="36"/>
      <c r="F42" s="37">
        <v>70</v>
      </c>
      <c r="G42" s="38">
        <v>40</v>
      </c>
      <c r="H42" s="38">
        <v>6</v>
      </c>
      <c r="I42" s="76">
        <v>14.88</v>
      </c>
      <c r="J42" s="79">
        <v>13.39</v>
      </c>
      <c r="K42" s="80">
        <v>12.4</v>
      </c>
      <c r="M42" s="42">
        <f t="shared" si="13"/>
        <v>5.0024519999999999</v>
      </c>
      <c r="N42" s="43">
        <f t="shared" si="10"/>
        <v>1.6061920000000001</v>
      </c>
      <c r="O42" s="44">
        <f t="shared" si="11"/>
        <v>19.998643999999999</v>
      </c>
      <c r="P42" s="45">
        <f t="shared" si="14"/>
        <v>23.998372799999999</v>
      </c>
      <c r="Q42" s="125">
        <f t="shared" si="12"/>
        <v>0.2</v>
      </c>
      <c r="R42" s="8" t="str">
        <f t="array" ref="R42">IFERROR(INDEX(Désignation_Réfs,MATCH(0,IF(Désignation_Réfs&lt;&gt;"",COUNTIF(Désignation_Réfs,"&lt;"&amp;Désignation_Réfs)-SUM(COUNTIF(Désignation_Réfs,R$9:R41)),""),0)),"")</f>
        <v>Meukow XO Boite Métal</v>
      </c>
      <c r="U42" s="8" t="str">
        <f ca="1"/>
        <v>Meukow XO Boite Métal</v>
      </c>
    </row>
    <row r="43" spans="2:21" x14ac:dyDescent="0.25">
      <c r="B43" s="35">
        <v>3257150102130</v>
      </c>
      <c r="C43" s="70" t="s">
        <v>1189</v>
      </c>
      <c r="E43" s="36"/>
      <c r="F43" s="37">
        <v>70</v>
      </c>
      <c r="G43" s="38">
        <v>40</v>
      </c>
      <c r="H43" s="38">
        <v>6</v>
      </c>
      <c r="I43" s="76">
        <v>24.09</v>
      </c>
      <c r="J43" s="79">
        <v>24.09</v>
      </c>
      <c r="K43" s="80"/>
      <c r="M43" s="42">
        <f t="shared" si="13"/>
        <v>5.0024519999999999</v>
      </c>
      <c r="N43" s="43">
        <f t="shared" si="10"/>
        <v>1.6061920000000001</v>
      </c>
      <c r="O43" s="44">
        <f t="shared" si="11"/>
        <v>30.698644000000002</v>
      </c>
      <c r="P43" s="45">
        <f t="shared" si="14"/>
        <v>36.838372800000002</v>
      </c>
      <c r="Q43" s="125">
        <f t="shared" si="12"/>
        <v>0.2</v>
      </c>
      <c r="R43" s="8" t="str">
        <f t="array" ref="R43">IFERROR(INDEX(Désignation_Réfs,MATCH(0,IF(Désignation_Réfs&lt;&gt;"",COUNTIF(Désignation_Réfs,"&lt;"&amp;Désignation_Réfs)-SUM(COUNTIF(Désignation_Réfs,R$9:R42)),""),0)),"")</f>
        <v>Meukow XO Etui</v>
      </c>
      <c r="U43" s="8" t="str">
        <f ca="1"/>
        <v>Meukow XO Etui</v>
      </c>
    </row>
    <row r="44" spans="2:21" x14ac:dyDescent="0.25">
      <c r="B44" s="35">
        <v>3257150100143</v>
      </c>
      <c r="C44" s="70" t="s">
        <v>1188</v>
      </c>
      <c r="E44" s="36"/>
      <c r="F44" s="37">
        <v>35</v>
      </c>
      <c r="G44" s="38">
        <v>40</v>
      </c>
      <c r="H44" s="38">
        <v>12</v>
      </c>
      <c r="I44" s="76">
        <v>10.8</v>
      </c>
      <c r="J44" s="79">
        <v>9.7200000000000006</v>
      </c>
      <c r="K44" s="80"/>
      <c r="M44" s="42">
        <f t="shared" si="13"/>
        <v>2.5012259999999999</v>
      </c>
      <c r="N44" s="43">
        <f t="shared" si="10"/>
        <v>0.80309600000000003</v>
      </c>
      <c r="O44" s="44">
        <f t="shared" si="11"/>
        <v>13.024322000000002</v>
      </c>
      <c r="P44" s="45">
        <f t="shared" si="14"/>
        <v>15.629186400000002</v>
      </c>
      <c r="Q44" s="125">
        <f t="shared" si="12"/>
        <v>0.2</v>
      </c>
      <c r="R44" s="8" t="str">
        <f t="array" ref="R44">IFERROR(INDEX(Désignation_Réfs,MATCH(0,IF(Désignation_Réfs&lt;&gt;"",COUNTIF(Désignation_Réfs,"&lt;"&amp;Désignation_Réfs)-SUM(COUNTIF(Désignation_Réfs,R$9:R43)),""),0)),"")</f>
        <v>Meukow XO Grde Champagne Etui</v>
      </c>
      <c r="U44" s="8" t="str">
        <f ca="1"/>
        <v>Meukow XO Grde Champagne Etui</v>
      </c>
    </row>
    <row r="45" spans="2:21" x14ac:dyDescent="0.25">
      <c r="B45" s="35">
        <v>3257150101485</v>
      </c>
      <c r="C45" s="70" t="s">
        <v>1190</v>
      </c>
      <c r="E45" s="36"/>
      <c r="F45" s="37">
        <v>70</v>
      </c>
      <c r="G45" s="38">
        <v>45</v>
      </c>
      <c r="H45" s="38">
        <v>6</v>
      </c>
      <c r="I45" s="73">
        <v>19</v>
      </c>
      <c r="J45" s="79">
        <v>23.04</v>
      </c>
      <c r="K45" s="80"/>
      <c r="M45" s="42">
        <f t="shared" si="13"/>
        <v>5.6277584999999997</v>
      </c>
      <c r="N45" s="43">
        <f t="shared" si="10"/>
        <v>1.8069660000000001</v>
      </c>
      <c r="O45" s="84">
        <f t="shared" si="11"/>
        <v>30.474724499999997</v>
      </c>
      <c r="P45" s="45">
        <f t="shared" si="14"/>
        <v>36.569669399999995</v>
      </c>
      <c r="Q45" s="125">
        <f t="shared" si="12"/>
        <v>0.2</v>
      </c>
      <c r="R45" s="8" t="str">
        <f t="array" ref="R45">IFERROR(INDEX(Désignation_Réfs,MATCH(0,IF(Désignation_Réfs&lt;&gt;"",COUNTIF(Désignation_Réfs,"&lt;"&amp;Désignation_Réfs)-SUM(COUNTIF(Désignation_Réfs,R$9:R44)),""),0)),"")</f>
        <v>Meukow Xpresso</v>
      </c>
      <c r="U45" s="8" t="str">
        <f ca="1"/>
        <v>Meukow Xpresso</v>
      </c>
    </row>
    <row r="46" spans="2:21" x14ac:dyDescent="0.25">
      <c r="B46" s="35">
        <v>3257150101485</v>
      </c>
      <c r="C46" s="70" t="s">
        <v>1191</v>
      </c>
      <c r="E46" s="36"/>
      <c r="F46" s="37">
        <v>70</v>
      </c>
      <c r="G46" s="38">
        <v>45</v>
      </c>
      <c r="H46" s="38">
        <v>6</v>
      </c>
      <c r="I46" s="73">
        <v>25.9</v>
      </c>
      <c r="J46" s="79">
        <v>25.9</v>
      </c>
      <c r="K46" s="80"/>
      <c r="M46" s="42">
        <f t="shared" si="13"/>
        <v>5.6277584999999997</v>
      </c>
      <c r="N46" s="43">
        <f t="shared" si="10"/>
        <v>1.8069660000000001</v>
      </c>
      <c r="O46" s="84">
        <f t="shared" si="11"/>
        <v>33.3347245</v>
      </c>
      <c r="P46" s="45">
        <f t="shared" si="14"/>
        <v>40.001669399999997</v>
      </c>
      <c r="Q46" s="125">
        <f t="shared" si="12"/>
        <v>0.2</v>
      </c>
      <c r="R46" s="8" t="str">
        <f t="array" ref="R46">IFERROR(INDEX(Désignation_Réfs,MATCH(0,IF(Désignation_Réfs&lt;&gt;"",COUNTIF(Désignation_Réfs,"&lt;"&amp;Désignation_Réfs)-SUM(COUNTIF(Désignation_Réfs,R$9:R45)),""),0)),"")</f>
        <v>Mezcal Nuestra Soledad</v>
      </c>
      <c r="U46" s="8" t="str">
        <f ca="1"/>
        <v>Mezcal Nuestra Soledad</v>
      </c>
    </row>
    <row r="47" spans="2:21" x14ac:dyDescent="0.25">
      <c r="B47" s="35">
        <v>3257150100167</v>
      </c>
      <c r="C47" s="70" t="s">
        <v>1192</v>
      </c>
      <c r="E47" s="36"/>
      <c r="F47" s="37">
        <v>70</v>
      </c>
      <c r="G47" s="38">
        <v>40</v>
      </c>
      <c r="H47" s="38">
        <v>6</v>
      </c>
      <c r="I47" s="73">
        <v>23.34</v>
      </c>
      <c r="J47" s="79">
        <v>21.01</v>
      </c>
      <c r="K47" s="80"/>
      <c r="M47" s="42">
        <f t="shared" si="13"/>
        <v>5.0024519999999999</v>
      </c>
      <c r="N47" s="43">
        <f t="shared" si="10"/>
        <v>1.6061920000000001</v>
      </c>
      <c r="O47" s="84">
        <f t="shared" si="11"/>
        <v>27.618644000000003</v>
      </c>
      <c r="P47" s="45">
        <f t="shared" si="14"/>
        <v>33.142372800000004</v>
      </c>
      <c r="Q47" s="125">
        <f t="shared" si="12"/>
        <v>0.2</v>
      </c>
      <c r="R47" s="8" t="str">
        <f t="array" ref="R47">IFERROR(INDEX(Désignation_Réfs,MATCH(0,IF(Désignation_Réfs&lt;&gt;"",COUNTIF(Désignation_Réfs,"&lt;"&amp;Désignation_Réfs)-SUM(COUNTIF(Désignation_Réfs,R$9:R46)),""),0)),"")</f>
        <v>Mezcal San Cosme</v>
      </c>
      <c r="U47" s="8" t="str">
        <f ca="1"/>
        <v>Mezcal San Cosme</v>
      </c>
    </row>
    <row r="48" spans="2:21" x14ac:dyDescent="0.25">
      <c r="B48" s="35">
        <v>3257150100419</v>
      </c>
      <c r="C48" s="70" t="s">
        <v>1193</v>
      </c>
      <c r="E48" s="36"/>
      <c r="F48" s="37">
        <v>70</v>
      </c>
      <c r="G48" s="38">
        <v>40</v>
      </c>
      <c r="H48" s="38">
        <v>6</v>
      </c>
      <c r="I48" s="73">
        <v>25.9</v>
      </c>
      <c r="J48" s="79">
        <v>25.9</v>
      </c>
      <c r="K48" s="80"/>
      <c r="M48" s="42">
        <f t="shared" si="13"/>
        <v>5.0024519999999999</v>
      </c>
      <c r="N48" s="43">
        <f t="shared" si="10"/>
        <v>1.6061920000000001</v>
      </c>
      <c r="O48" s="84">
        <f t="shared" si="11"/>
        <v>32.508643999999997</v>
      </c>
      <c r="P48" s="45">
        <f t="shared" si="14"/>
        <v>39.010372799999999</v>
      </c>
      <c r="Q48" s="125">
        <f t="shared" si="12"/>
        <v>0.2</v>
      </c>
      <c r="R48" s="8" t="str">
        <f t="array" ref="R48">IFERROR(INDEX(Désignation_Réfs,MATCH(0,IF(Désignation_Réfs&lt;&gt;"",COUNTIF(Désignation_Réfs,"&lt;"&amp;Désignation_Réfs)-SUM(COUNTIF(Désignation_Réfs,R$9:R47)),""),0)),"")</f>
        <v>Saar Dry Gin Ferdinand's</v>
      </c>
      <c r="U48" s="8" t="str">
        <f ca="1"/>
        <v>Saar Dry Gin Ferdinand's</v>
      </c>
    </row>
    <row r="49" spans="2:21" x14ac:dyDescent="0.25">
      <c r="B49" s="35">
        <v>3257150100341</v>
      </c>
      <c r="C49" s="70" t="s">
        <v>1194</v>
      </c>
      <c r="E49" s="36"/>
      <c r="F49" s="37">
        <v>70</v>
      </c>
      <c r="G49" s="38">
        <v>40</v>
      </c>
      <c r="H49" s="38">
        <v>6</v>
      </c>
      <c r="I49" s="73">
        <v>34.130000000000003</v>
      </c>
      <c r="J49" s="79">
        <v>34.130000000000003</v>
      </c>
      <c r="K49" s="80"/>
      <c r="M49" s="42">
        <f t="shared" si="13"/>
        <v>5.0024519999999999</v>
      </c>
      <c r="N49" s="43">
        <f t="shared" si="10"/>
        <v>1.6061920000000001</v>
      </c>
      <c r="O49" s="84">
        <f t="shared" si="11"/>
        <v>40.738644000000001</v>
      </c>
      <c r="P49" s="45">
        <f t="shared" si="14"/>
        <v>48.886372800000004</v>
      </c>
      <c r="Q49" s="125">
        <f t="shared" si="12"/>
        <v>0.2</v>
      </c>
      <c r="R49" s="8" t="str">
        <f t="array" ref="R49">IFERROR(INDEX(Désignation_Réfs,MATCH(0,IF(Désignation_Réfs&lt;&gt;"",COUNTIF(Désignation_Réfs,"&lt;"&amp;Désignation_Réfs)-SUM(COUNTIF(Désignation_Réfs,R$9:R48)),""),0)),"")</f>
        <v xml:space="preserve">Sambuca Molinari Caffé </v>
      </c>
      <c r="U49" s="8" t="str">
        <f ca="1"/>
        <v xml:space="preserve">Sambuca Molinari Caffé </v>
      </c>
    </row>
    <row r="50" spans="2:21" x14ac:dyDescent="0.25">
      <c r="B50" s="35">
        <v>3257150107012</v>
      </c>
      <c r="C50" s="197" t="s">
        <v>1287</v>
      </c>
      <c r="E50" s="36"/>
      <c r="F50" s="37">
        <v>70</v>
      </c>
      <c r="G50" s="38">
        <v>40</v>
      </c>
      <c r="H50" s="38">
        <v>6</v>
      </c>
      <c r="I50" s="73">
        <v>25.8</v>
      </c>
      <c r="J50" s="79">
        <v>23.22</v>
      </c>
      <c r="K50" s="80">
        <v>18</v>
      </c>
      <c r="M50" s="42">
        <f t="shared" si="13"/>
        <v>5.0024519999999999</v>
      </c>
      <c r="N50" s="43">
        <f t="shared" si="10"/>
        <v>1.6061920000000001</v>
      </c>
      <c r="O50" s="84">
        <f t="shared" si="11"/>
        <v>29.828643999999997</v>
      </c>
      <c r="P50" s="45">
        <f t="shared" si="14"/>
        <v>35.794372799999998</v>
      </c>
      <c r="Q50" s="125">
        <f t="shared" si="12"/>
        <v>0.2</v>
      </c>
      <c r="R50" s="8" t="str">
        <f t="array" ref="R50">IFERROR(INDEX(Désignation_Réfs,MATCH(0,IF(Désignation_Réfs&lt;&gt;"",COUNTIF(Désignation_Réfs,"&lt;"&amp;Désignation_Réfs)-SUM(COUNTIF(Désignation_Réfs,R$9:R49)),""),0)),"")</f>
        <v>Sambuca Molinari Extra</v>
      </c>
      <c r="U50" s="8" t="str">
        <f ca="1"/>
        <v>Sambuca Molinari Extra</v>
      </c>
    </row>
    <row r="51" spans="2:21" x14ac:dyDescent="0.25">
      <c r="B51" s="35">
        <v>3257150101249</v>
      </c>
      <c r="C51" s="70" t="s">
        <v>1196</v>
      </c>
      <c r="E51" s="36"/>
      <c r="F51" s="37">
        <v>70</v>
      </c>
      <c r="G51" s="38">
        <v>40</v>
      </c>
      <c r="H51" s="38">
        <v>12</v>
      </c>
      <c r="I51" s="73">
        <v>25.8</v>
      </c>
      <c r="J51" s="79">
        <v>23.22</v>
      </c>
      <c r="K51" s="80"/>
      <c r="M51" s="42">
        <f t="shared" si="13"/>
        <v>5.0024519999999999</v>
      </c>
      <c r="N51" s="43">
        <f t="shared" si="10"/>
        <v>1.6061920000000001</v>
      </c>
      <c r="O51" s="84">
        <f t="shared" si="11"/>
        <v>29.828643999999997</v>
      </c>
      <c r="P51" s="45">
        <f t="shared" si="14"/>
        <v>35.794372799999998</v>
      </c>
      <c r="Q51" s="125">
        <f t="shared" si="12"/>
        <v>0.2</v>
      </c>
      <c r="R51" s="8" t="str">
        <f t="array" ref="R51">IFERROR(INDEX(Désignation_Réfs,MATCH(0,IF(Désignation_Réfs&lt;&gt;"",COUNTIF(Désignation_Réfs,"&lt;"&amp;Désignation_Réfs)-SUM(COUNTIF(Désignation_Réfs,R$9:R50)),""),0)),"")</f>
        <v>Santiago de Cuba Anejo</v>
      </c>
      <c r="U51" s="8" t="str">
        <f ca="1"/>
        <v>Santiago de Cuba Anejo</v>
      </c>
    </row>
    <row r="52" spans="2:21" x14ac:dyDescent="0.25">
      <c r="B52" s="35">
        <v>3257150100792</v>
      </c>
      <c r="C52" s="181" t="s">
        <v>1197</v>
      </c>
      <c r="E52" s="36"/>
      <c r="F52" s="37">
        <v>70</v>
      </c>
      <c r="G52" s="38">
        <v>40</v>
      </c>
      <c r="H52" s="38">
        <v>6</v>
      </c>
      <c r="I52" s="73">
        <v>72</v>
      </c>
      <c r="J52" s="79">
        <v>64.8</v>
      </c>
      <c r="K52" s="80"/>
      <c r="M52" s="42">
        <f t="shared" si="13"/>
        <v>5.0024519999999999</v>
      </c>
      <c r="N52" s="43">
        <f t="shared" si="10"/>
        <v>1.6061920000000001</v>
      </c>
      <c r="O52" s="84">
        <f t="shared" si="11"/>
        <v>71.40864400000001</v>
      </c>
      <c r="P52" s="45">
        <f t="shared" si="14"/>
        <v>85.690372800000006</v>
      </c>
      <c r="Q52" s="125">
        <f t="shared" si="12"/>
        <v>0.2</v>
      </c>
      <c r="R52" s="8" t="str">
        <f t="array" ref="R52">IFERROR(INDEX(Désignation_Réfs,MATCH(0,IF(Désignation_Réfs&lt;&gt;"",COUNTIF(Désignation_Réfs,"&lt;"&amp;Désignation_Réfs)-SUM(COUNTIF(Désignation_Réfs,R$9:R51)),""),0)),"")</f>
        <v>Santiago de Cuba, 12 ans</v>
      </c>
      <c r="U52" s="8" t="str">
        <f ca="1"/>
        <v>Santiago de Cuba, 12 ans</v>
      </c>
    </row>
    <row r="53" spans="2:21" x14ac:dyDescent="0.25">
      <c r="B53" s="35">
        <v>3257150100822</v>
      </c>
      <c r="C53" s="70" t="s">
        <v>1198</v>
      </c>
      <c r="E53" s="36"/>
      <c r="F53" s="37">
        <v>35</v>
      </c>
      <c r="G53" s="38">
        <v>40</v>
      </c>
      <c r="H53" s="38">
        <v>6</v>
      </c>
      <c r="I53" s="73">
        <v>50.5</v>
      </c>
      <c r="J53" s="79">
        <v>124.2</v>
      </c>
      <c r="K53" s="80"/>
      <c r="M53" s="42">
        <f t="shared" si="13"/>
        <v>2.5012259999999999</v>
      </c>
      <c r="N53" s="43">
        <f t="shared" si="10"/>
        <v>0.80309600000000003</v>
      </c>
      <c r="O53" s="84">
        <f t="shared" si="11"/>
        <v>127.504322</v>
      </c>
      <c r="P53" s="45">
        <f t="shared" si="14"/>
        <v>153.00518640000001</v>
      </c>
      <c r="Q53" s="125">
        <f t="shared" si="12"/>
        <v>0.2</v>
      </c>
      <c r="R53" s="8" t="str">
        <f t="array" ref="R53">IFERROR(INDEX(Désignation_Réfs,MATCH(0,IF(Désignation_Réfs&lt;&gt;"",COUNTIF(Désignation_Réfs,"&lt;"&amp;Désignation_Réfs)-SUM(COUNTIF(Désignation_Réfs,R$9:R52)),""),0)),"")</f>
        <v>Santiago de Cuba, 20 ans</v>
      </c>
      <c r="U53" s="8" t="str">
        <f ca="1"/>
        <v>Santiago de Cuba, 20 ans</v>
      </c>
    </row>
    <row r="54" spans="2:21" x14ac:dyDescent="0.25">
      <c r="B54" s="35">
        <v>3257150101300</v>
      </c>
      <c r="C54" s="70" t="s">
        <v>1199</v>
      </c>
      <c r="E54" s="36"/>
      <c r="F54" s="37">
        <v>70</v>
      </c>
      <c r="G54" s="38">
        <v>40</v>
      </c>
      <c r="H54" s="38">
        <v>6</v>
      </c>
      <c r="I54" s="73">
        <v>84</v>
      </c>
      <c r="J54" s="79">
        <v>75.599999999999994</v>
      </c>
      <c r="K54" s="80"/>
      <c r="M54" s="42">
        <f t="shared" si="13"/>
        <v>5.0024519999999999</v>
      </c>
      <c r="N54" s="43">
        <f t="shared" si="10"/>
        <v>1.6061920000000001</v>
      </c>
      <c r="O54" s="84">
        <f t="shared" si="11"/>
        <v>82.208643999999993</v>
      </c>
      <c r="P54" s="45">
        <f t="shared" si="14"/>
        <v>98.650372799999985</v>
      </c>
      <c r="Q54" s="125">
        <f t="shared" si="12"/>
        <v>0.2</v>
      </c>
      <c r="R54" s="8" t="str">
        <f t="array" ref="R54">IFERROR(INDEX(Désignation_Réfs,MATCH(0,IF(Désignation_Réfs&lt;&gt;"",COUNTIF(Désignation_Réfs,"&lt;"&amp;Désignation_Réfs)-SUM(COUNTIF(Désignation_Réfs,R$9:R53)),""),0)),"")</f>
        <v>Santiago de Cuba, 25 ans</v>
      </c>
      <c r="U54" s="8" t="str">
        <f ca="1"/>
        <v>Santiago de Cuba, 25 ans</v>
      </c>
    </row>
    <row r="55" spans="2:21" x14ac:dyDescent="0.25">
      <c r="B55" s="35">
        <v>3257150100969</v>
      </c>
      <c r="C55" s="70" t="s">
        <v>1198</v>
      </c>
      <c r="E55" s="36"/>
      <c r="F55" s="37">
        <v>175</v>
      </c>
      <c r="G55" s="38">
        <v>40</v>
      </c>
      <c r="H55" s="38">
        <v>6</v>
      </c>
      <c r="I55" s="73">
        <v>124.2</v>
      </c>
      <c r="J55" s="79">
        <v>124.2</v>
      </c>
      <c r="K55" s="80"/>
      <c r="M55" s="42">
        <f t="shared" si="13"/>
        <v>12.506129999999999</v>
      </c>
      <c r="N55" s="43">
        <f t="shared" si="10"/>
        <v>4.0154800000000002</v>
      </c>
      <c r="O55" s="84">
        <f t="shared" si="11"/>
        <v>140.72161</v>
      </c>
      <c r="P55" s="45">
        <f t="shared" si="14"/>
        <v>168.86593199999999</v>
      </c>
      <c r="Q55" s="125">
        <f t="shared" si="12"/>
        <v>0.2</v>
      </c>
      <c r="R55" s="8" t="str">
        <f t="array" ref="R55">IFERROR(INDEX(Désignation_Réfs,MATCH(0,IF(Désignation_Réfs&lt;&gt;"",COUNTIF(Désignation_Réfs,"&lt;"&amp;Désignation_Réfs)-SUM(COUNTIF(Désignation_Réfs,R$9:R54)),""),0)),"")</f>
        <v>Santiago de Cuba, Carta Blanca</v>
      </c>
      <c r="U55" s="8" t="str">
        <f ca="1"/>
        <v>Santiago de Cuba, Carta Blanca</v>
      </c>
    </row>
    <row r="56" spans="2:21" x14ac:dyDescent="0.25">
      <c r="B56" s="35">
        <v>3257150101737</v>
      </c>
      <c r="C56" s="70" t="s">
        <v>1200</v>
      </c>
      <c r="E56" s="36"/>
      <c r="F56" s="37">
        <v>70</v>
      </c>
      <c r="G56" s="38">
        <v>40</v>
      </c>
      <c r="H56" s="38">
        <v>6</v>
      </c>
      <c r="I56" s="73">
        <v>120</v>
      </c>
      <c r="J56" s="79">
        <v>120</v>
      </c>
      <c r="K56" s="80"/>
      <c r="M56" s="42">
        <f t="shared" si="13"/>
        <v>5.0024519999999999</v>
      </c>
      <c r="N56" s="43">
        <f t="shared" si="10"/>
        <v>1.6061920000000001</v>
      </c>
      <c r="O56" s="84">
        <f t="shared" si="11"/>
        <v>126.608644</v>
      </c>
      <c r="P56" s="45">
        <f t="shared" si="14"/>
        <v>151.93037279999999</v>
      </c>
      <c r="Q56" s="125">
        <f t="shared" si="12"/>
        <v>0.2</v>
      </c>
      <c r="R56" s="8" t="str">
        <f t="array" ref="R56">IFERROR(INDEX(Désignation_Réfs,MATCH(0,IF(Désignation_Réfs&lt;&gt;"",COUNTIF(Désignation_Réfs,"&lt;"&amp;Désignation_Réfs)-SUM(COUNTIF(Désignation_Réfs,R$9:R55)),""),0)),"")</f>
        <v>Seve Feu de Joie</v>
      </c>
      <c r="U56" s="8" t="str">
        <f ca="1"/>
        <v>Seve Feu de Joie</v>
      </c>
    </row>
    <row r="57" spans="2:21" x14ac:dyDescent="0.25">
      <c r="B57" s="35">
        <v>3257150101607</v>
      </c>
      <c r="C57" s="70" t="s">
        <v>1201</v>
      </c>
      <c r="E57" s="36"/>
      <c r="F57" s="37">
        <v>70</v>
      </c>
      <c r="G57" s="38">
        <v>40</v>
      </c>
      <c r="H57" s="38">
        <v>4</v>
      </c>
      <c r="I57" s="73">
        <v>460</v>
      </c>
      <c r="J57" s="79">
        <v>460</v>
      </c>
      <c r="K57" s="80"/>
      <c r="M57" s="42">
        <f t="shared" si="13"/>
        <v>5.0024519999999999</v>
      </c>
      <c r="N57" s="43">
        <f t="shared" si="10"/>
        <v>1.6061920000000001</v>
      </c>
      <c r="O57" s="84">
        <f t="shared" si="11"/>
        <v>466.60864400000003</v>
      </c>
      <c r="P57" s="45">
        <f t="shared" si="14"/>
        <v>559.93037279999999</v>
      </c>
      <c r="Q57" s="125">
        <f t="shared" si="12"/>
        <v>0.2</v>
      </c>
      <c r="R57" s="8" t="str">
        <f t="array" ref="R57">IFERROR(INDEX(Désignation_Réfs,MATCH(0,IF(Désignation_Réfs&lt;&gt;"",COUNTIF(Désignation_Réfs,"&lt;"&amp;Désignation_Réfs)-SUM(COUNTIF(Désignation_Réfs,R$9:R56)),""),0)),"")</f>
        <v>TH Bitter Lemon</v>
      </c>
      <c r="U57" s="8" t="str">
        <f ca="1"/>
        <v>TH Bitter Lemon</v>
      </c>
    </row>
    <row r="58" spans="2:21" x14ac:dyDescent="0.25">
      <c r="B58" s="35">
        <v>3257150100945</v>
      </c>
      <c r="C58" s="70" t="s">
        <v>1202</v>
      </c>
      <c r="E58" s="36"/>
      <c r="F58" s="37">
        <v>70</v>
      </c>
      <c r="G58" s="38">
        <v>40</v>
      </c>
      <c r="H58" s="38">
        <v>6</v>
      </c>
      <c r="I58" s="73">
        <v>130</v>
      </c>
      <c r="J58" s="79">
        <v>117</v>
      </c>
      <c r="K58" s="80"/>
      <c r="M58" s="42">
        <f t="shared" si="13"/>
        <v>5.0024519999999999</v>
      </c>
      <c r="N58" s="43">
        <f t="shared" si="10"/>
        <v>1.6061920000000001</v>
      </c>
      <c r="O58" s="84">
        <f t="shared" si="11"/>
        <v>123.608644</v>
      </c>
      <c r="P58" s="45">
        <f t="shared" si="14"/>
        <v>148.33037279999999</v>
      </c>
      <c r="Q58" s="125">
        <f t="shared" si="12"/>
        <v>0.2</v>
      </c>
      <c r="R58" s="8" t="str">
        <f t="array" ref="R58">IFERROR(INDEX(Désignation_Réfs,MATCH(0,IF(Désignation_Réfs&lt;&gt;"",COUNTIF(Désignation_Réfs,"&lt;"&amp;Désignation_Réfs)-SUM(COUNTIF(Désignation_Réfs,R$9:R57)),""),0)),"")</f>
        <v>TH Cherry Blossom</v>
      </c>
      <c r="U58" s="8" t="str">
        <f ca="1"/>
        <v>TH Cherry Blossom</v>
      </c>
    </row>
    <row r="59" spans="2:21" x14ac:dyDescent="0.25">
      <c r="B59" s="35">
        <v>3257150100907</v>
      </c>
      <c r="C59" s="70" t="s">
        <v>1203</v>
      </c>
      <c r="E59" s="36"/>
      <c r="F59" s="37">
        <v>75</v>
      </c>
      <c r="G59" s="38">
        <v>41</v>
      </c>
      <c r="H59" s="38">
        <v>1</v>
      </c>
      <c r="I59" s="73">
        <v>1839.6</v>
      </c>
      <c r="J59" s="79">
        <v>1795.8</v>
      </c>
      <c r="K59" s="80"/>
      <c r="M59" s="42">
        <f t="shared" si="13"/>
        <v>5.493764249999999</v>
      </c>
      <c r="N59" s="43">
        <f t="shared" si="10"/>
        <v>1.7639429999999998</v>
      </c>
      <c r="O59" s="84">
        <f t="shared" si="11"/>
        <v>1803.0577072499998</v>
      </c>
      <c r="P59" s="45">
        <f t="shared" si="14"/>
        <v>2163.6692487</v>
      </c>
      <c r="Q59" s="125">
        <f t="shared" si="12"/>
        <v>0.2</v>
      </c>
      <c r="R59" s="8" t="str">
        <f t="array" ref="R59">IFERROR(INDEX(Désignation_Réfs,MATCH(0,IF(Désignation_Réfs&lt;&gt;"",COUNTIF(Désignation_Réfs,"&lt;"&amp;Désignation_Réfs)-SUM(COUNTIF(Désignation_Réfs,R$9:R58)),""),0)),"")</f>
        <v>TH Elderflower</v>
      </c>
      <c r="U59" s="8" t="str">
        <f ca="1"/>
        <v>TH Elderflower</v>
      </c>
    </row>
    <row r="60" spans="2:21" x14ac:dyDescent="0.25">
      <c r="B60" s="35">
        <v>3257150102314</v>
      </c>
      <c r="C60" s="70" t="s">
        <v>1204</v>
      </c>
      <c r="E60" s="36"/>
      <c r="F60" s="37">
        <v>10</v>
      </c>
      <c r="G60" s="38">
        <v>60</v>
      </c>
      <c r="H60" s="38">
        <v>6</v>
      </c>
      <c r="I60" s="73">
        <v>16.649999999999999</v>
      </c>
      <c r="J60" s="79">
        <v>13.86</v>
      </c>
      <c r="K60" s="80"/>
      <c r="M60" s="42">
        <f t="shared" si="13"/>
        <v>1.0719539999999999</v>
      </c>
      <c r="N60" s="43">
        <f t="shared" si="10"/>
        <v>0.34418399999999993</v>
      </c>
      <c r="O60" s="84">
        <f t="shared" si="11"/>
        <v>15.276138</v>
      </c>
      <c r="P60" s="45">
        <f t="shared" si="14"/>
        <v>18.331365599999998</v>
      </c>
      <c r="Q60" s="125">
        <f t="shared" si="12"/>
        <v>0.2</v>
      </c>
      <c r="R60" s="8" t="str">
        <f t="array" ref="R60">IFERROR(INDEX(Désignation_Réfs,MATCH(0,IF(Désignation_Réfs&lt;&gt;"",COUNTIF(Désignation_Réfs,"&lt;"&amp;Désignation_Réfs)-SUM(COUNTIF(Désignation_Réfs,R$9:R59)),""),0)),"")</f>
        <v>TH Ginger Ale</v>
      </c>
      <c r="S60" s="129">
        <f>COUNT(Q56:Q58)</f>
        <v>3</v>
      </c>
      <c r="U60" s="8" t="str">
        <f ca="1"/>
        <v>TH Ginger Ale</v>
      </c>
    </row>
    <row r="61" spans="2:21" x14ac:dyDescent="0.25">
      <c r="B61" s="35">
        <v>3257150102284</v>
      </c>
      <c r="C61" s="70" t="s">
        <v>1205</v>
      </c>
      <c r="E61" s="36"/>
      <c r="F61" s="37">
        <v>10</v>
      </c>
      <c r="G61" s="38">
        <v>60</v>
      </c>
      <c r="H61" s="38">
        <v>6</v>
      </c>
      <c r="I61" s="73">
        <v>23.13</v>
      </c>
      <c r="J61" s="79">
        <v>19.25</v>
      </c>
      <c r="K61" s="80"/>
      <c r="M61" s="42">
        <f t="shared" si="13"/>
        <v>1.0719539999999999</v>
      </c>
      <c r="N61" s="43">
        <f t="shared" si="10"/>
        <v>0.34418399999999993</v>
      </c>
      <c r="O61" s="84">
        <f t="shared" si="11"/>
        <v>20.666137999999997</v>
      </c>
      <c r="P61" s="133">
        <f t="shared" si="14"/>
        <v>24.799365599999994</v>
      </c>
      <c r="Q61" s="125">
        <f t="shared" si="12"/>
        <v>0.2</v>
      </c>
      <c r="R61" s="8" t="str">
        <f t="array" ref="R61">IFERROR(INDEX(Désignation_Réfs,MATCH(0,IF(Désignation_Réfs&lt;&gt;"",COUNTIF(Désignation_Réfs,"&lt;"&amp;Désignation_Réfs)-SUM(COUNTIF(Désignation_Réfs,R$9:R60)),""),0)),"")</f>
        <v>TH Mate Mate</v>
      </c>
      <c r="U61" s="8" t="str">
        <f ca="1"/>
        <v>TH Mate Mate</v>
      </c>
    </row>
    <row r="62" spans="2:21" ht="15.75" thickBot="1" x14ac:dyDescent="0.3">
      <c r="B62" s="46">
        <v>3257150100821</v>
      </c>
      <c r="C62" s="182" t="s">
        <v>1198</v>
      </c>
      <c r="D62" s="47"/>
      <c r="E62" s="48"/>
      <c r="F62" s="49">
        <v>5</v>
      </c>
      <c r="G62" s="50">
        <v>40</v>
      </c>
      <c r="H62" s="50"/>
      <c r="I62" s="81">
        <v>7.4</v>
      </c>
      <c r="J62" s="82"/>
      <c r="K62" s="83">
        <v>2.04</v>
      </c>
      <c r="M62" s="54">
        <f t="shared" si="13"/>
        <v>0.35731800000000002</v>
      </c>
      <c r="N62" s="55">
        <f t="shared" si="10"/>
        <v>0.114728</v>
      </c>
      <c r="O62" s="56" t="str">
        <f t="shared" si="11"/>
        <v xml:space="preserve"> </v>
      </c>
      <c r="P62" s="133">
        <f t="shared" si="14"/>
        <v>0</v>
      </c>
      <c r="Q62" s="125">
        <f t="shared" si="12"/>
        <v>0.2</v>
      </c>
      <c r="R62" s="8" t="str">
        <f t="array" ref="R62">IFERROR(INDEX(Désignation_Réfs,MATCH(0,IF(Désignation_Réfs&lt;&gt;"",COUNTIF(Désignation_Réfs,"&lt;"&amp;Désignation_Réfs)-SUM(COUNTIF(Désignation_Réfs,R$9:R61)),""),0)),"")</f>
        <v>TH Soda Water</v>
      </c>
      <c r="S62" s="130" t="e">
        <f>IF(AND(COUNT(O62)=0,COUNT(Q62)=0),"0",O62+(O62*Q62))&amp;"€"</f>
        <v>#VALUE!</v>
      </c>
      <c r="U62" s="8" t="str">
        <f ca="1"/>
        <v>TH Soda Water</v>
      </c>
    </row>
    <row r="63" spans="2:21" ht="16.5" thickTop="1" thickBot="1" x14ac:dyDescent="0.3">
      <c r="B63" s="86"/>
      <c r="C63" s="91"/>
      <c r="D63" s="87"/>
      <c r="E63" s="87"/>
      <c r="F63" s="110"/>
      <c r="G63" s="110"/>
      <c r="H63" s="110"/>
      <c r="I63" s="111"/>
      <c r="J63" s="112"/>
      <c r="K63" s="111"/>
      <c r="L63" s="96"/>
      <c r="M63" s="97"/>
      <c r="N63" s="97"/>
      <c r="O63" s="94"/>
      <c r="P63" s="131"/>
      <c r="R63" s="8" t="str">
        <f t="array" ref="R63">IFERROR(INDEX(Désignation_Réfs,MATCH(0,IF(Désignation_Réfs&lt;&gt;"",COUNTIF(Désignation_Réfs,"&lt;"&amp;Désignation_Réfs)-SUM(COUNTIF(Désignation_Réfs,R$9:R62)),""),0)),"")</f>
        <v>TH Spicy Ginger Beer</v>
      </c>
      <c r="U63" s="8" t="str">
        <f ca="1"/>
        <v>TH Spicy Ginger Beer</v>
      </c>
    </row>
    <row r="64" spans="2:21" ht="20.25" thickTop="1" thickBot="1" x14ac:dyDescent="0.3">
      <c r="B64" s="72" t="s">
        <v>1243</v>
      </c>
      <c r="C64" s="21"/>
      <c r="J64" s="92"/>
      <c r="O64" s="44"/>
      <c r="P64" s="132"/>
      <c r="R64" s="8" t="str">
        <f t="array" ref="R64">IFERROR(INDEX(Désignation_Réfs,MATCH(0,IF(Désignation_Réfs&lt;&gt;"",COUNTIF(Désignation_Réfs,"&lt;"&amp;Désignation_Réfs)-SUM(COUNTIF(Désignation_Réfs,R$9:R63)),""),0)),"")</f>
        <v>TH Tonic Water</v>
      </c>
      <c r="U64" s="8" t="str">
        <f ca="1"/>
        <v>TH Tonic Water</v>
      </c>
    </row>
    <row r="65" spans="2:21" ht="15.75" thickTop="1" x14ac:dyDescent="0.25">
      <c r="B65" s="23">
        <v>3257150688009</v>
      </c>
      <c r="C65" s="69" t="s">
        <v>1243</v>
      </c>
      <c r="D65" s="24"/>
      <c r="E65" s="25"/>
      <c r="F65" s="26">
        <v>70</v>
      </c>
      <c r="G65" s="27">
        <v>32</v>
      </c>
      <c r="H65" s="27">
        <v>6</v>
      </c>
      <c r="I65" s="75">
        <v>9.23</v>
      </c>
      <c r="J65" s="77">
        <v>7.27</v>
      </c>
      <c r="K65" s="78"/>
      <c r="M65" s="31">
        <f>(M$7/10000)*$F65*($G65/100)</f>
        <v>4.0019615999999996</v>
      </c>
      <c r="N65" s="32">
        <f>IF(G65&gt;18,($N$7/10000)*$F65*($G65/100),0)</f>
        <v>1.2849536000000001</v>
      </c>
      <c r="O65" s="33">
        <f>IF(HLOOKUP($O$5,$I$7:$P$236,ROW()-6,FALSE)&gt;0,HLOOKUP($O$5,$I$7:$P$236,ROW()-6,FALSE)+M65+N65," ")</f>
        <v>12.556915199999999</v>
      </c>
      <c r="P65" s="128">
        <f t="shared" ref="P65:P72" si="15">IF(OR(COUNT(O65)=0,COUNT(Q65)=0),0,O65+(O65*Q65))</f>
        <v>15.068298239999999</v>
      </c>
      <c r="Q65" s="125">
        <f>IF(OR(G65&gt;0,H65="IT"),0.2,IF(ISBLANK(G65)," ",IF(G65&lt;=0,0.055," ")))</f>
        <v>0.2</v>
      </c>
      <c r="R65" s="8" t="str">
        <f t="array" ref="R65">IFERROR(INDEX(Désignation_Réfs,MATCH(0,IF(Désignation_Réfs&lt;&gt;"",COUNTIF(Désignation_Réfs,"&lt;"&amp;Désignation_Réfs)-SUM(COUNTIF(Désignation_Réfs,R$9:R64)),""),0)),"")</f>
        <v>Vodka Imperial Gold</v>
      </c>
      <c r="U65" s="8" t="str">
        <f ca="1"/>
        <v>Vodka Imperial Gold</v>
      </c>
    </row>
    <row r="66" spans="2:21" ht="15.75" thickBot="1" x14ac:dyDescent="0.3">
      <c r="B66" s="46"/>
      <c r="C66" s="71"/>
      <c r="D66" s="47"/>
      <c r="E66" s="48"/>
      <c r="F66" s="49"/>
      <c r="G66" s="50"/>
      <c r="H66" s="50"/>
      <c r="I66" s="145"/>
      <c r="J66" s="82"/>
      <c r="K66" s="83"/>
      <c r="L66" s="47"/>
      <c r="M66" s="54">
        <f>(M$7/10000)*F66*(G66/100)</f>
        <v>0</v>
      </c>
      <c r="N66" s="55">
        <f>IF(G66&gt;18,($N$7/10000)*$F66*($G66/100),0)</f>
        <v>0</v>
      </c>
      <c r="O66" s="56" t="str">
        <f>IF(HLOOKUP($O$5,$I$7:$P$236,ROW()-6,FALSE)&gt;0,HLOOKUP($O$5,$I$7:$P$236,ROW()-6,FALSE)+M66+N66," ")</f>
        <v xml:space="preserve"> </v>
      </c>
      <c r="P66" s="146">
        <f t="shared" si="15"/>
        <v>0</v>
      </c>
      <c r="Q66" s="125"/>
      <c r="R66" s="8" t="str">
        <f t="array" ref="R66">IFERROR(INDEX(Désignation_Réfs,MATCH(0,IF(Désignation_Réfs&lt;&gt;"",COUNTIF(Désignation_Réfs,"&lt;"&amp;Désignation_Réfs)-SUM(COUNTIF(Désignation_Réfs,R$9:R65)),""),0)),"")</f>
        <v/>
      </c>
    </row>
    <row r="67" spans="2:21" ht="16.5" thickTop="1" thickBot="1" x14ac:dyDescent="0.3">
      <c r="R67" s="8" t="str">
        <f t="array" ref="R67">IFERROR(INDEX(Désignation_Réfs,MATCH(0,IF(Désignation_Réfs&lt;&gt;"",COUNTIF(Désignation_Réfs,"&lt;"&amp;Désignation_Réfs)-SUM(COUNTIF(Désignation_Réfs,R$9:R66)),""),0)),"")</f>
        <v/>
      </c>
    </row>
    <row r="68" spans="2:21" ht="20.25" thickTop="1" thickBot="1" x14ac:dyDescent="0.3">
      <c r="B68" s="72" t="s">
        <v>1220</v>
      </c>
      <c r="C68" s="21"/>
      <c r="J68" s="92"/>
      <c r="O68" s="44"/>
      <c r="P68" s="132"/>
      <c r="R68" s="8" t="str">
        <f t="array" ref="R68">IFERROR(INDEX(Désignation_Réfs,MATCH(0,IF(Désignation_Réfs&lt;&gt;"",COUNTIF(Désignation_Réfs,"&lt;"&amp;Désignation_Réfs)-SUM(COUNTIF(Désignation_Réfs,R$9:R67)),""),0)),"")</f>
        <v/>
      </c>
    </row>
    <row r="69" spans="2:21" ht="16.5" thickTop="1" thickBot="1" x14ac:dyDescent="0.3">
      <c r="B69" s="134">
        <v>4260270192645</v>
      </c>
      <c r="C69" s="135" t="s">
        <v>1221</v>
      </c>
      <c r="D69" s="136"/>
      <c r="E69" s="115"/>
      <c r="F69" s="137">
        <v>50</v>
      </c>
      <c r="G69" s="138">
        <v>44</v>
      </c>
      <c r="H69" s="138">
        <v>6</v>
      </c>
      <c r="I69" s="147">
        <v>22.86</v>
      </c>
      <c r="J69" s="148">
        <v>20</v>
      </c>
      <c r="K69" s="149">
        <v>20</v>
      </c>
      <c r="L69" s="47"/>
      <c r="M69" s="141">
        <f>(M$7/10000)*$F69*($G69/100)</f>
        <v>3.930498</v>
      </c>
      <c r="N69" s="142">
        <f>IF(G69&gt;18,($N$7/10000)*$F69*($G69/100),0)</f>
        <v>1.262008</v>
      </c>
      <c r="O69" s="143">
        <f>IF(HLOOKUP($O$5,$I$7:$P$236,ROW()-6,FALSE)&gt;0,HLOOKUP($O$5,$I$7:$P$236,ROW()-6,FALSE)+M69+N69," ")</f>
        <v>25.192506000000002</v>
      </c>
      <c r="P69" s="146">
        <f t="shared" si="15"/>
        <v>30.231007200000001</v>
      </c>
      <c r="Q69" s="125">
        <f>IF(OR(G69&gt;0,H69="IT"),0.2,IF(ISBLANK(G69)," ",IF(G69&lt;=0,0.055," ")))</f>
        <v>0.2</v>
      </c>
      <c r="R69" s="8" t="str">
        <f t="array" ref="R69">IFERROR(INDEX(Désignation_Réfs,MATCH(0,IF(Désignation_Réfs&lt;&gt;"",COUNTIF(Désignation_Réfs,"&lt;"&amp;Désignation_Réfs)-SUM(COUNTIF(Désignation_Réfs,R$9:R68)),""),0)),"")</f>
        <v/>
      </c>
    </row>
    <row r="70" spans="2:21" ht="16.5" thickTop="1" thickBot="1" x14ac:dyDescent="0.3">
      <c r="R70" s="8" t="str">
        <f t="array" ref="R70">IFERROR(INDEX(Désignation_Réfs,MATCH(0,IF(Désignation_Réfs&lt;&gt;"",COUNTIF(Désignation_Réfs,"&lt;"&amp;Désignation_Réfs)-SUM(COUNTIF(Désignation_Réfs,R$9:R69)),""),0)),"")</f>
        <v/>
      </c>
    </row>
    <row r="71" spans="2:21" ht="20.25" thickTop="1" thickBot="1" x14ac:dyDescent="0.3">
      <c r="B71" s="72" t="s">
        <v>1177</v>
      </c>
      <c r="C71" s="21"/>
      <c r="J71" s="92"/>
      <c r="O71" s="44"/>
      <c r="P71" s="132"/>
      <c r="R71" s="8" t="str">
        <f t="array" ref="R71">IFERROR(INDEX(Désignation_Réfs,MATCH(0,IF(Désignation_Réfs&lt;&gt;"",COUNTIF(Désignation_Réfs,"&lt;"&amp;Désignation_Réfs)-SUM(COUNTIF(Désignation_Réfs,R$9:R70)),""),0)),"")</f>
        <v/>
      </c>
    </row>
    <row r="72" spans="2:21" ht="16.5" thickTop="1" thickBot="1" x14ac:dyDescent="0.3">
      <c r="B72" s="150">
        <v>4260372980010</v>
      </c>
      <c r="C72" s="151" t="s">
        <v>1222</v>
      </c>
      <c r="D72" s="152"/>
      <c r="E72" s="153"/>
      <c r="F72" s="154">
        <v>50</v>
      </c>
      <c r="G72" s="155">
        <v>43</v>
      </c>
      <c r="H72" s="155">
        <v>6</v>
      </c>
      <c r="I72" s="156">
        <v>22.86</v>
      </c>
      <c r="J72" s="157">
        <v>20</v>
      </c>
      <c r="K72" s="158"/>
      <c r="L72" s="159"/>
      <c r="M72" s="160">
        <f>(M$7/10000)*$F72*($G72/100)</f>
        <v>3.8411684999999998</v>
      </c>
      <c r="N72" s="161">
        <f>IF(G72&gt;18,($N$7/10000)*$F72*($G72/100),0)</f>
        <v>1.2333259999999999</v>
      </c>
      <c r="O72" s="162">
        <f>IF(HLOOKUP($O$5,$I$7:$P$236,ROW()-6,FALSE)&gt;0,HLOOKUP($O$5,$I$7:$P$236,ROW()-6,FALSE)+M72+N72," ")</f>
        <v>25.0744945</v>
      </c>
      <c r="P72" s="163">
        <f t="shared" si="15"/>
        <v>30.089393399999999</v>
      </c>
      <c r="Q72" s="125">
        <f>IF(OR(G72&gt;0,H72="IT"),0.2,IF(ISBLANK(G72)," ",IF(G72&lt;=0,0.055," ")))</f>
        <v>0.2</v>
      </c>
      <c r="R72" s="8" t="str">
        <f t="array" ref="R72">IFERROR(INDEX(Désignation_Réfs,MATCH(0,IF(Désignation_Réfs&lt;&gt;"",COUNTIF(Désignation_Réfs,"&lt;"&amp;Désignation_Réfs)-SUM(COUNTIF(Désignation_Réfs,R$9:R71)),""),0)),"")</f>
        <v/>
      </c>
    </row>
    <row r="73" spans="2:21" ht="15.75" thickBot="1" x14ac:dyDescent="0.3">
      <c r="R73" s="8" t="str">
        <f t="array" ref="R73">IFERROR(INDEX(Désignation_Réfs,MATCH(0,IF(Désignation_Réfs&lt;&gt;"",COUNTIF(Désignation_Réfs,"&lt;"&amp;Désignation_Réfs)-SUM(COUNTIF(Désignation_Réfs,R$9:R72)),""),0)),"")</f>
        <v/>
      </c>
    </row>
    <row r="74" spans="2:21" ht="20.25" thickTop="1" thickBot="1" x14ac:dyDescent="0.3">
      <c r="B74" s="72" t="s">
        <v>1223</v>
      </c>
      <c r="C74" s="21"/>
      <c r="J74" s="92"/>
      <c r="O74" s="44"/>
      <c r="P74" s="93"/>
      <c r="R74" s="8" t="str">
        <f t="array" ref="R74">IFERROR(INDEX(Désignation_Réfs,MATCH(0,IF(Désignation_Réfs&lt;&gt;"",COUNTIF(Désignation_Réfs,"&lt;"&amp;Désignation_Réfs)-SUM(COUNTIF(Désignation_Réfs,R$9:R73)),""),0)),"")</f>
        <v/>
      </c>
    </row>
    <row r="75" spans="2:21" ht="15.75" thickTop="1" x14ac:dyDescent="0.25">
      <c r="B75" s="23">
        <v>3257150673005</v>
      </c>
      <c r="C75" s="199" t="s">
        <v>1285</v>
      </c>
      <c r="D75" s="24"/>
      <c r="E75" s="25"/>
      <c r="F75" s="26">
        <v>70</v>
      </c>
      <c r="G75" s="27">
        <v>40</v>
      </c>
      <c r="H75" s="27">
        <v>6</v>
      </c>
      <c r="I75" s="75">
        <v>20.239999999999998</v>
      </c>
      <c r="J75" s="77">
        <v>13.55</v>
      </c>
      <c r="K75" s="78"/>
      <c r="M75" s="31">
        <f>(M$7/10000)*$F75*($G75/100)</f>
        <v>5.0024519999999999</v>
      </c>
      <c r="N75" s="32">
        <f>IF(G75&gt;18,($N$7/10000)*$F75*($G75/100),0)</f>
        <v>1.6061920000000001</v>
      </c>
      <c r="O75" s="33">
        <f>IF(HLOOKUP($O$5,$I$7:$P$236,ROW()-6,FALSE)&gt;0,HLOOKUP($O$5,$I$7:$P$236,ROW()-6,FALSE)+M75+N75," ")</f>
        <v>20.158644000000002</v>
      </c>
      <c r="P75" s="34">
        <f>IF(OR(COUNT(O75)=0,COUNT(Q75)=0),0,O75+(O75*Q75))</f>
        <v>24.190372800000002</v>
      </c>
      <c r="Q75" s="125">
        <f>IF(OR(G75&gt;0,H75="IT"),0.2,IF(ISBLANK(G75)," ",IF(G75&lt;=0,0.055," ")))</f>
        <v>0.2</v>
      </c>
      <c r="R75" s="8" t="str">
        <f t="array" ref="R75">IFERROR(INDEX(Désignation_Réfs,MATCH(0,IF(Désignation_Réfs&lt;&gt;"",COUNTIF(Désignation_Réfs,"&lt;"&amp;Désignation_Réfs)-SUM(COUNTIF(Désignation_Réfs,R$9:R74)),""),0)),"")</f>
        <v/>
      </c>
    </row>
    <row r="76" spans="2:21" x14ac:dyDescent="0.25">
      <c r="B76" s="35">
        <v>3257150673029</v>
      </c>
      <c r="C76" s="197" t="s">
        <v>1284</v>
      </c>
      <c r="E76" s="36"/>
      <c r="F76" s="37">
        <v>70</v>
      </c>
      <c r="G76" s="38">
        <v>44</v>
      </c>
      <c r="H76" s="38">
        <v>6</v>
      </c>
      <c r="I76" s="76">
        <v>16</v>
      </c>
      <c r="J76" s="79">
        <v>10.5</v>
      </c>
      <c r="K76" s="80"/>
      <c r="M76" s="42">
        <f>(M$7/10000)*F76*(G76/100)</f>
        <v>5.5026971999999992</v>
      </c>
      <c r="N76" s="43">
        <f>IF(G76&gt;18,($N$7/10000)*$F76*($G76/100),0)</f>
        <v>1.7668112</v>
      </c>
      <c r="O76" s="44">
        <f>IF(HLOOKUP($O$5,$I$7:$P$236,ROW()-6,FALSE)&gt;0,HLOOKUP($O$5,$I$7:$P$236,ROW()-6,FALSE)+M76+N76," ")</f>
        <v>17.769508399999999</v>
      </c>
      <c r="P76" s="45">
        <f t="shared" ref="P76:P77" si="16">IF(OR(COUNT(O76)=0,COUNT(Q76)=0),0,O76+(O76*Q76))</f>
        <v>21.323410079999999</v>
      </c>
      <c r="Q76" s="125">
        <f>IF(OR(G76&gt;0,H76="IT"),0.2,IF(ISBLANK(G76)," ",IF(G76&lt;=0,0.055," ")))</f>
        <v>0.2</v>
      </c>
      <c r="R76" s="8" t="str">
        <f t="array" ref="R76">IFERROR(INDEX(Désignation_Réfs,MATCH(0,IF(Désignation_Réfs&lt;&gt;"",COUNTIF(Désignation_Réfs,"&lt;"&amp;Désignation_Réfs)-SUM(COUNTIF(Désignation_Réfs,R$9:R75)),""),0)),"")</f>
        <v/>
      </c>
    </row>
    <row r="77" spans="2:21" ht="15.75" thickBot="1" x14ac:dyDescent="0.3">
      <c r="B77" s="164">
        <v>3257150673043</v>
      </c>
      <c r="C77" s="200" t="s">
        <v>1286</v>
      </c>
      <c r="D77" s="159"/>
      <c r="E77" s="166"/>
      <c r="F77" s="167">
        <v>70</v>
      </c>
      <c r="G77" s="168">
        <v>45</v>
      </c>
      <c r="H77" s="168">
        <v>6</v>
      </c>
      <c r="I77" s="76">
        <v>16</v>
      </c>
      <c r="J77" s="169">
        <v>12.5</v>
      </c>
      <c r="K77" s="170"/>
      <c r="L77" s="159"/>
      <c r="M77" s="171">
        <f>(M$7/10000)*F77*(G77/100)</f>
        <v>5.6277584999999997</v>
      </c>
      <c r="N77" s="172">
        <f>IF(G77&gt;18,($N$7/10000)*$F77*($G77/100),0)</f>
        <v>1.8069660000000001</v>
      </c>
      <c r="O77" s="173">
        <f>IF(HLOOKUP($O$5,$I$7:$P$236,ROW()-6,FALSE)&gt;0,HLOOKUP($O$5,$I$7:$P$236,ROW()-6,FALSE)+M77+N77," ")</f>
        <v>19.934724499999998</v>
      </c>
      <c r="P77" s="174">
        <f t="shared" si="16"/>
        <v>23.921669399999999</v>
      </c>
      <c r="Q77" s="125">
        <f>IF(OR(G77&gt;0,H77="IT"),0.2,IF(ISBLANK(G77)," ",IF(G77&lt;=0,0.055," ")))</f>
        <v>0.2</v>
      </c>
      <c r="R77" s="8" t="str">
        <f t="array" ref="R77">IFERROR(INDEX(Désignation_Réfs,MATCH(0,IF(Désignation_Réfs&lt;&gt;"",COUNTIF(Désignation_Réfs,"&lt;"&amp;Désignation_Réfs)-SUM(COUNTIF(Désignation_Réfs,R$9:R76)),""),0)),"")</f>
        <v/>
      </c>
    </row>
    <row r="78" spans="2:21" ht="15.75" thickBot="1" x14ac:dyDescent="0.3">
      <c r="B78" s="86"/>
      <c r="C78" s="70"/>
      <c r="E78" s="87"/>
      <c r="F78" s="88"/>
      <c r="G78" s="38"/>
      <c r="H78" s="38"/>
      <c r="I78" s="195"/>
      <c r="J78" s="112"/>
      <c r="K78" s="111"/>
      <c r="M78" s="89"/>
      <c r="N78" s="89"/>
      <c r="O78" s="44"/>
      <c r="P78" s="94"/>
      <c r="R78" s="8" t="str">
        <f t="array" ref="R78">IFERROR(INDEX(Désignation_Réfs,MATCH(0,IF(Désignation_Réfs&lt;&gt;"",COUNTIF(Désignation_Réfs,"&lt;"&amp;Désignation_Réfs)-SUM(COUNTIF(Désignation_Réfs,R$9:R77)),""),0)),"")</f>
        <v/>
      </c>
    </row>
    <row r="79" spans="2:21" ht="20.25" thickTop="1" thickBot="1" x14ac:dyDescent="0.3">
      <c r="B79" s="72" t="s">
        <v>1232</v>
      </c>
      <c r="C79" s="21"/>
      <c r="J79" s="92"/>
      <c r="O79" s="44"/>
      <c r="P79" s="93"/>
      <c r="R79" s="8" t="str">
        <f t="array" ref="R79">IFERROR(INDEX(Désignation_Réfs,MATCH(0,IF(Désignation_Réfs&lt;&gt;"",COUNTIF(Désignation_Réfs,"&lt;"&amp;Désignation_Réfs)-SUM(COUNTIF(Désignation_Réfs,R$9:R78)),""),0)),"")</f>
        <v/>
      </c>
    </row>
    <row r="80" spans="2:21" ht="16.5" thickTop="1" thickBot="1" x14ac:dyDescent="0.3">
      <c r="B80" s="150">
        <v>7503016693004</v>
      </c>
      <c r="C80" s="151" t="s">
        <v>1232</v>
      </c>
      <c r="D80" s="152"/>
      <c r="E80" s="153"/>
      <c r="F80" s="154">
        <v>70</v>
      </c>
      <c r="G80" s="155">
        <v>40</v>
      </c>
      <c r="H80" s="155">
        <v>6</v>
      </c>
      <c r="I80" s="156">
        <v>19</v>
      </c>
      <c r="J80" s="157">
        <v>18</v>
      </c>
      <c r="K80" s="158"/>
      <c r="L80" s="159"/>
      <c r="M80" s="160">
        <f>(M$7/10000)*$F80*($G80/100)</f>
        <v>5.0024519999999999</v>
      </c>
      <c r="N80" s="161">
        <f>IF(G80&gt;18,($N$7/10000)*$F80*($G80/100),0)</f>
        <v>1.6061920000000001</v>
      </c>
      <c r="O80" s="162">
        <f>IF(HLOOKUP($O$5,$I$7:$P$236,ROW()-6,FALSE)&gt;0,HLOOKUP($O$5,$I$7:$P$236,ROW()-6,FALSE)+M80+N80," ")</f>
        <v>24.608643999999998</v>
      </c>
      <c r="P80" s="175">
        <f>IF(OR(COUNT(O80)=0,COUNT(Q80)=0),0,O80+(O80*Q80))</f>
        <v>29.530372799999999</v>
      </c>
      <c r="Q80" s="125">
        <f>IF(OR(G80&gt;0,H80="IT"),0.2,IF(ISBLANK(G80)," ",IF(G80&lt;=0,0.055," ")))</f>
        <v>0.2</v>
      </c>
      <c r="R80" s="8" t="str">
        <f t="array" ref="R80">IFERROR(INDEX(Désignation_Réfs,MATCH(0,IF(Désignation_Réfs&lt;&gt;"",COUNTIF(Désignation_Réfs,"&lt;"&amp;Désignation_Réfs)-SUM(COUNTIF(Désignation_Réfs,R$9:R79)),""),0)),"")</f>
        <v/>
      </c>
    </row>
    <row r="81" spans="2:18" ht="15.75" thickBot="1" x14ac:dyDescent="0.3">
      <c r="B81" s="86"/>
      <c r="C81" s="198"/>
      <c r="D81" s="87"/>
      <c r="E81" s="87"/>
      <c r="F81" s="88"/>
      <c r="G81" s="88"/>
      <c r="H81" s="88"/>
      <c r="I81" s="205"/>
      <c r="J81" s="206"/>
      <c r="K81" s="207"/>
      <c r="L81" s="87"/>
      <c r="M81" s="89"/>
      <c r="N81" s="89"/>
      <c r="O81" s="84"/>
      <c r="P81" s="208"/>
      <c r="Q81" s="125" t="str">
        <f t="shared" ref="Q81:Q83" si="17">IF(OR(G81&gt;0,H81="IT"),0.2,IF(ISBLANK(G81)," ",IF(G81&lt;=0,0.055," ")))</f>
        <v xml:space="preserve"> </v>
      </c>
    </row>
    <row r="82" spans="2:18" ht="20.25" thickTop="1" thickBot="1" x14ac:dyDescent="0.3">
      <c r="B82" s="72" t="s">
        <v>1302</v>
      </c>
      <c r="C82" s="21"/>
      <c r="J82" s="92"/>
      <c r="O82" s="44"/>
      <c r="P82" s="93"/>
      <c r="Q82" s="125" t="str">
        <f t="shared" si="17"/>
        <v xml:space="preserve"> </v>
      </c>
    </row>
    <row r="83" spans="2:18" ht="16.5" thickTop="1" thickBot="1" x14ac:dyDescent="0.3">
      <c r="B83" s="150">
        <v>4603514006849</v>
      </c>
      <c r="C83" s="209" t="s">
        <v>1301</v>
      </c>
      <c r="D83" s="152"/>
      <c r="E83" s="153"/>
      <c r="F83" s="154">
        <v>100</v>
      </c>
      <c r="G83" s="155">
        <v>40</v>
      </c>
      <c r="H83" s="155">
        <v>6</v>
      </c>
      <c r="I83" s="156">
        <v>7.93</v>
      </c>
      <c r="J83" s="157">
        <v>7.93</v>
      </c>
      <c r="K83" s="158"/>
      <c r="L83" s="159"/>
      <c r="M83" s="160">
        <f>(M$7/10000)*$F83*($G83/100)</f>
        <v>7.1463600000000005</v>
      </c>
      <c r="N83" s="161">
        <f>IF(G83&gt;18,($N$7/10000)*$F83*($G83/100),0)</f>
        <v>2.2945600000000002</v>
      </c>
      <c r="O83" s="162">
        <f>IF(HLOOKUP($O$5,$I$7:$P$236,ROW()-6,FALSE)&gt;0,HLOOKUP($O$5,$I$7:$P$236,ROW()-6,FALSE)+M83+N83," ")</f>
        <v>17.370920000000002</v>
      </c>
      <c r="P83" s="175">
        <f>IF(OR(COUNT(O83)=0,COUNT(Q83)=0),0,O83+(O83*Q83))</f>
        <v>20.845104000000003</v>
      </c>
      <c r="Q83" s="125">
        <f t="shared" si="17"/>
        <v>0.2</v>
      </c>
    </row>
    <row r="84" spans="2:18" x14ac:dyDescent="0.25">
      <c r="B84" s="86"/>
      <c r="C84" s="198"/>
      <c r="D84" s="87"/>
      <c r="E84" s="87"/>
      <c r="F84" s="88"/>
      <c r="G84" s="88"/>
      <c r="H84" s="88"/>
      <c r="I84" s="205"/>
      <c r="J84" s="206"/>
      <c r="K84" s="207"/>
      <c r="L84" s="87"/>
      <c r="M84" s="89"/>
      <c r="N84" s="89"/>
      <c r="O84" s="84"/>
      <c r="P84" s="208"/>
      <c r="Q84" s="125"/>
    </row>
    <row r="85" spans="2:18" ht="15.75" thickBot="1" x14ac:dyDescent="0.3">
      <c r="B85" s="86"/>
      <c r="C85" s="70"/>
      <c r="E85" s="87"/>
      <c r="F85" s="88"/>
      <c r="G85" s="38"/>
      <c r="H85" s="38"/>
      <c r="I85" s="195"/>
      <c r="J85" s="112"/>
      <c r="K85" s="111"/>
      <c r="M85" s="89"/>
      <c r="N85" s="89"/>
      <c r="O85" s="44"/>
      <c r="P85" s="94"/>
      <c r="R85" s="8" t="str">
        <f t="array" ref="R85">IFERROR(INDEX(Désignation_Réfs,MATCH(0,IF(Désignation_Réfs&lt;&gt;"",COUNTIF(Désignation_Réfs,"&lt;"&amp;Désignation_Réfs)-SUM(COUNTIF(Désignation_Réfs,R$9:R80)),""),0)),"")</f>
        <v/>
      </c>
    </row>
    <row r="86" spans="2:18" ht="20.25" thickTop="1" thickBot="1" x14ac:dyDescent="0.3">
      <c r="B86" s="72" t="s">
        <v>1229</v>
      </c>
      <c r="C86" s="21"/>
      <c r="J86" s="92"/>
      <c r="O86" s="44"/>
      <c r="P86" s="93"/>
      <c r="R86" s="8" t="str">
        <f t="array" ref="R86">IFERROR(INDEX(Désignation_Réfs,MATCH(0,IF(Désignation_Réfs&lt;&gt;"",COUNTIF(Désignation_Réfs,"&lt;"&amp;Désignation_Réfs)-SUM(COUNTIF(Désignation_Réfs,R$9:R85)),""),0)),"")</f>
        <v/>
      </c>
    </row>
    <row r="87" spans="2:18" ht="16.5" thickTop="1" thickBot="1" x14ac:dyDescent="0.3">
      <c r="B87" s="150">
        <v>7503011641413</v>
      </c>
      <c r="C87" s="151" t="s">
        <v>1228</v>
      </c>
      <c r="D87" s="152"/>
      <c r="E87" s="153"/>
      <c r="F87" s="154">
        <v>75</v>
      </c>
      <c r="G87" s="155">
        <v>41</v>
      </c>
      <c r="H87" s="155">
        <v>6</v>
      </c>
      <c r="I87" s="156">
        <v>19</v>
      </c>
      <c r="J87" s="157">
        <v>18</v>
      </c>
      <c r="K87" s="158"/>
      <c r="L87" s="159"/>
      <c r="M87" s="160">
        <f>(M$7/10000)*$F87*($G87/100)</f>
        <v>5.493764249999999</v>
      </c>
      <c r="N87" s="161">
        <f>IF(G87&gt;18,($N$7/10000)*$F87*($G87/100),0)</f>
        <v>1.7639429999999998</v>
      </c>
      <c r="O87" s="162">
        <f>IF(HLOOKUP($O$5,$I$7:$P$236,ROW()-6,FALSE)&gt;0,HLOOKUP($O$5,$I$7:$P$236,ROW()-6,FALSE)+M87+N87," ")</f>
        <v>25.257707249999999</v>
      </c>
      <c r="P87" s="175">
        <f>IF(OR(COUNT(O87)=0,COUNT(Q87)=0),0,O87+(O87*Q87))</f>
        <v>30.309248699999998</v>
      </c>
      <c r="Q87" s="125">
        <f>IF(OR(G87&gt;0,H87="IT"),0.2,IF(ISBLANK(G87)," ",IF(G87&lt;=0,0.055," ")))</f>
        <v>0.2</v>
      </c>
      <c r="R87" s="8" t="str">
        <f t="array" ref="R87">IFERROR(INDEX(Désignation_Réfs,MATCH(0,IF(Désignation_Réfs&lt;&gt;"",COUNTIF(Désignation_Réfs,"&lt;"&amp;Désignation_Réfs)-SUM(COUNTIF(Désignation_Réfs,R$9:R86)),""),0)),"")</f>
        <v/>
      </c>
    </row>
    <row r="88" spans="2:18" ht="15.75" thickBot="1" x14ac:dyDescent="0.3">
      <c r="R88" s="8" t="str">
        <f t="array" ref="R88">IFERROR(INDEX(Désignation_Réfs,MATCH(0,IF(Désignation_Réfs&lt;&gt;"",COUNTIF(Désignation_Réfs,"&lt;"&amp;Désignation_Réfs)-SUM(COUNTIF(Désignation_Réfs,R$9:R87)),""),0)),"")</f>
        <v/>
      </c>
    </row>
    <row r="89" spans="2:18" ht="20.25" thickTop="1" thickBot="1" x14ac:dyDescent="0.3">
      <c r="B89" s="72" t="s">
        <v>1227</v>
      </c>
      <c r="C89" s="21"/>
      <c r="J89" s="92"/>
      <c r="O89" s="44"/>
      <c r="P89" s="93"/>
      <c r="R89" s="8" t="str">
        <f t="array" ref="R89">IFERROR(INDEX(Désignation_Réfs,MATCH(0,IF(Désignation_Réfs&lt;&gt;"",COUNTIF(Désignation_Réfs,"&lt;"&amp;Désignation_Réfs)-SUM(COUNTIF(Désignation_Réfs,R$9:R88)),""),0)),"")</f>
        <v/>
      </c>
    </row>
    <row r="90" spans="2:18" ht="15.75" thickTop="1" x14ac:dyDescent="0.25">
      <c r="B90" s="23">
        <v>3242890008019</v>
      </c>
      <c r="C90" s="69" t="s">
        <v>1230</v>
      </c>
      <c r="D90" s="24"/>
      <c r="E90" s="25"/>
      <c r="F90" s="26">
        <v>75</v>
      </c>
      <c r="G90" s="27">
        <v>17</v>
      </c>
      <c r="H90" s="27">
        <v>6</v>
      </c>
      <c r="I90" s="75">
        <v>9.89</v>
      </c>
      <c r="J90" s="77">
        <v>7.74</v>
      </c>
      <c r="K90" s="78"/>
      <c r="M90" s="31">
        <f>(M$7/10000)*$F90*($G90/100)</f>
        <v>2.2779022499999999</v>
      </c>
      <c r="N90" s="32">
        <f>IF(G90&gt;18,($N$7/10000)*$F90*($G90/100),0)</f>
        <v>0</v>
      </c>
      <c r="O90" s="33">
        <f>IF(HLOOKUP($O$5,$I$7:$P$236,ROW()-6,FALSE)&gt;0,HLOOKUP($O$5,$I$7:$P$236,ROW()-6,FALSE)+M90+N90," ")</f>
        <v>10.017902250000001</v>
      </c>
      <c r="P90" s="34">
        <f>IF(OR(COUNT(O90)=0,COUNT(Q90)=0),0,O90+(O90*Q90))</f>
        <v>12.0214827</v>
      </c>
      <c r="Q90" s="125">
        <f>IF(OR(G90&gt;0,H90="IT"),0.2,IF(ISBLANK(G90)," ",IF(G90&lt;=0,0.055," ")))</f>
        <v>0.2</v>
      </c>
      <c r="R90" s="8" t="str">
        <f t="array" ref="R90">IFERROR(INDEX(Désignation_Réfs,MATCH(0,IF(Désignation_Réfs&lt;&gt;"",COUNTIF(Désignation_Réfs,"&lt;"&amp;Désignation_Réfs)-SUM(COUNTIF(Désignation_Réfs,R$9:R89)),""),0)),"")</f>
        <v/>
      </c>
    </row>
    <row r="91" spans="2:18" ht="15.75" thickBot="1" x14ac:dyDescent="0.3">
      <c r="B91" s="164">
        <v>3242890008026</v>
      </c>
      <c r="C91" s="165" t="s">
        <v>1231</v>
      </c>
      <c r="D91" s="159"/>
      <c r="E91" s="166"/>
      <c r="F91" s="167">
        <v>75</v>
      </c>
      <c r="G91" s="168">
        <v>17</v>
      </c>
      <c r="H91" s="168">
        <v>6</v>
      </c>
      <c r="I91" s="176">
        <v>9.89</v>
      </c>
      <c r="J91" s="169">
        <v>7.74</v>
      </c>
      <c r="K91" s="170"/>
      <c r="L91" s="159"/>
      <c r="M91" s="171">
        <f>(M$7/10000)*F91*(G91/100)</f>
        <v>2.2779022499999999</v>
      </c>
      <c r="N91" s="172">
        <f>IF(G91&gt;18,($N$7/10000)*$F91*($G91/100),0)</f>
        <v>0</v>
      </c>
      <c r="O91" s="173">
        <f>IF(HLOOKUP($O$5,$I$7:$P$236,ROW()-6,FALSE)&gt;0,HLOOKUP($O$5,$I$7:$P$236,ROW()-6,FALSE)+M91+N91," ")</f>
        <v>10.017902250000001</v>
      </c>
      <c r="P91" s="174">
        <f>IF(OR(COUNT(O91)=0,COUNT(Q91)=0),0,O91+(O91*Q91))</f>
        <v>12.0214827</v>
      </c>
      <c r="Q91" s="125">
        <f>IF(OR(G91&gt;0,H91="IT"),0.2,IF(ISBLANK(G91)," ",IF(G91&lt;=0,0.055," ")))</f>
        <v>0.2</v>
      </c>
      <c r="R91" s="8" t="str">
        <f t="array" ref="R91">IFERROR(INDEX(Désignation_Réfs,MATCH(0,IF(Désignation_Réfs&lt;&gt;"",COUNTIF(Désignation_Réfs,"&lt;"&amp;Désignation_Réfs)-SUM(COUNTIF(Désignation_Réfs,R$9:R90)),""),0)),"")</f>
        <v/>
      </c>
    </row>
    <row r="92" spans="2:18" x14ac:dyDescent="0.25">
      <c r="R92" s="8" t="str">
        <f t="array" ref="R92">IFERROR(INDEX(Désignation_Réfs,MATCH(0,IF(Désignation_Réfs&lt;&gt;"",COUNTIF(Désignation_Réfs,"&lt;"&amp;Désignation_Réfs)-SUM(COUNTIF(Désignation_Réfs,R$9:R91)),""),0)),"")</f>
        <v/>
      </c>
    </row>
    <row r="93" spans="2:18" x14ac:dyDescent="0.25">
      <c r="R93" s="8" t="str">
        <f t="array" ref="R93">IFERROR(INDEX(Désignation_Réfs,MATCH(0,IF(Désignation_Réfs&lt;&gt;"",COUNTIF(Désignation_Réfs,"&lt;"&amp;Désignation_Réfs)-SUM(COUNTIF(Désignation_Réfs,R$9:R92)),""),0)),"")</f>
        <v/>
      </c>
    </row>
    <row r="94" spans="2:18" ht="15.75" thickBot="1" x14ac:dyDescent="0.3">
      <c r="R94" s="8" t="str">
        <f t="array" ref="R94">IFERROR(INDEX(Désignation_Réfs,MATCH(0,IF(Désignation_Réfs&lt;&gt;"",COUNTIF(Désignation_Réfs,"&lt;"&amp;Désignation_Réfs)-SUM(COUNTIF(Désignation_Réfs,R$9:R93)),""),0)),"")</f>
        <v/>
      </c>
    </row>
    <row r="95" spans="2:18" ht="20.25" thickTop="1" thickBot="1" x14ac:dyDescent="0.3">
      <c r="B95" s="72" t="s">
        <v>1233</v>
      </c>
      <c r="C95" s="21"/>
      <c r="J95" s="92"/>
      <c r="O95" s="44"/>
      <c r="P95" s="93"/>
      <c r="R95" s="8" t="str">
        <f t="array" ref="R95">IFERROR(INDEX(Désignation_Réfs,MATCH(0,IF(Désignation_Réfs&lt;&gt;"",COUNTIF(Désignation_Réfs,"&lt;"&amp;Désignation_Réfs)-SUM(COUNTIF(Désignation_Réfs,R$9:R94)),""),0)),"")</f>
        <v/>
      </c>
    </row>
    <row r="96" spans="2:18" ht="15.75" thickTop="1" x14ac:dyDescent="0.25">
      <c r="B96" s="23">
        <v>4260310553818</v>
      </c>
      <c r="C96" s="199" t="s">
        <v>1288</v>
      </c>
      <c r="D96" s="24"/>
      <c r="E96" s="25"/>
      <c r="F96" s="26">
        <v>20</v>
      </c>
      <c r="G96" s="27">
        <v>0</v>
      </c>
      <c r="H96" s="27">
        <v>24</v>
      </c>
      <c r="I96" s="75">
        <v>0.89</v>
      </c>
      <c r="J96" s="77">
        <v>0.81</v>
      </c>
      <c r="K96" s="78"/>
      <c r="M96" s="31">
        <f>(M$7/10000)*$F96*($G96/100)</f>
        <v>0</v>
      </c>
      <c r="N96" s="32">
        <f t="shared" ref="N96:N104" si="18">IF(G96&gt;18,($N$7/10000)*$F96*($G96/100),0)</f>
        <v>0</v>
      </c>
      <c r="O96" s="33">
        <f t="shared" ref="O96:O104" si="19">IF(HLOOKUP($O$5,$I$7:$P$236,ROW()-6,FALSE)&gt;0,HLOOKUP($O$5,$I$7:$P$236,ROW()-6,FALSE)+M96+N96," ")</f>
        <v>0.81</v>
      </c>
      <c r="P96" s="34">
        <f>IF(OR(COUNT(O96)=0,COUNT(Q96)=0),0,O96+(O96*Q96))</f>
        <v>0.85455000000000003</v>
      </c>
      <c r="Q96" s="125">
        <f t="shared" ref="Q96:Q104" si="20">IF(OR(G96&gt;0,H96="IT"),0.2,IF(ISBLANK(G96)," ",IF(G96&lt;=0,0.055," ")))</f>
        <v>5.5E-2</v>
      </c>
      <c r="R96" s="8" t="str">
        <f t="array" ref="R96">IFERROR(INDEX(Désignation_Réfs,MATCH(0,IF(Désignation_Réfs&lt;&gt;"",COUNTIF(Désignation_Réfs,"&lt;"&amp;Désignation_Réfs)-SUM(COUNTIF(Désignation_Réfs,R$9:R95)),""),0)),"")</f>
        <v/>
      </c>
    </row>
    <row r="97" spans="2:18" x14ac:dyDescent="0.25">
      <c r="B97" s="35">
        <v>4260310553832</v>
      </c>
      <c r="C97" s="197" t="s">
        <v>1289</v>
      </c>
      <c r="E97" s="36"/>
      <c r="F97" s="37">
        <v>20</v>
      </c>
      <c r="G97" s="38">
        <v>0</v>
      </c>
      <c r="H97" s="38">
        <v>24</v>
      </c>
      <c r="I97" s="76">
        <v>0.89</v>
      </c>
      <c r="J97" s="79">
        <v>0.81</v>
      </c>
      <c r="K97" s="80"/>
      <c r="M97" s="42">
        <f t="shared" ref="M97:M104" si="21">(M$7/10000)*F97*(G97/100)</f>
        <v>0</v>
      </c>
      <c r="N97" s="43">
        <f t="shared" si="18"/>
        <v>0</v>
      </c>
      <c r="O97" s="44">
        <f t="shared" si="19"/>
        <v>0.81</v>
      </c>
      <c r="P97" s="45">
        <f t="shared" ref="P97:P104" si="22">IF(OR(COUNT(O97)=0,COUNT(Q97)=0),0,O97+(O97*Q97))</f>
        <v>0.85455000000000003</v>
      </c>
      <c r="Q97" s="125">
        <f t="shared" si="20"/>
        <v>5.5E-2</v>
      </c>
      <c r="R97" s="8" t="str">
        <f t="array" ref="R97">IFERROR(INDEX(Désignation_Réfs,MATCH(0,IF(Désignation_Réfs&lt;&gt;"",COUNTIF(Désignation_Réfs,"&lt;"&amp;Désignation_Réfs)-SUM(COUNTIF(Désignation_Réfs,R$9:R96)),""),0)),"")</f>
        <v/>
      </c>
    </row>
    <row r="98" spans="2:18" x14ac:dyDescent="0.25">
      <c r="B98" s="35">
        <v>4260310553856</v>
      </c>
      <c r="C98" s="197" t="s">
        <v>1290</v>
      </c>
      <c r="E98" s="36"/>
      <c r="F98" s="37">
        <v>20</v>
      </c>
      <c r="G98" s="38">
        <v>0</v>
      </c>
      <c r="H98" s="38">
        <v>24</v>
      </c>
      <c r="I98" s="76">
        <v>0.89</v>
      </c>
      <c r="J98" s="79">
        <v>0.81</v>
      </c>
      <c r="K98" s="80"/>
      <c r="M98" s="42">
        <f t="shared" si="21"/>
        <v>0</v>
      </c>
      <c r="N98" s="43">
        <f t="shared" si="18"/>
        <v>0</v>
      </c>
      <c r="O98" s="44">
        <f t="shared" si="19"/>
        <v>0.81</v>
      </c>
      <c r="P98" s="45">
        <f t="shared" si="22"/>
        <v>0.85455000000000003</v>
      </c>
      <c r="Q98" s="125">
        <f t="shared" si="20"/>
        <v>5.5E-2</v>
      </c>
      <c r="R98" s="8" t="str">
        <f t="array" ref="R98">IFERROR(INDEX(Désignation_Réfs,MATCH(0,IF(Désignation_Réfs&lt;&gt;"",COUNTIF(Désignation_Réfs,"&lt;"&amp;Désignation_Réfs)-SUM(COUNTIF(Désignation_Réfs,R$9:R97)),""),0)),"")</f>
        <v/>
      </c>
    </row>
    <row r="99" spans="2:18" x14ac:dyDescent="0.25">
      <c r="B99" s="35">
        <v>4260310550305</v>
      </c>
      <c r="C99" s="197" t="s">
        <v>1291</v>
      </c>
      <c r="E99" s="36"/>
      <c r="F99" s="37">
        <v>20</v>
      </c>
      <c r="G99" s="38">
        <v>0</v>
      </c>
      <c r="H99" s="38">
        <v>24</v>
      </c>
      <c r="I99" s="76">
        <v>0.89</v>
      </c>
      <c r="J99" s="79">
        <v>0.81</v>
      </c>
      <c r="K99" s="80">
        <v>0.75</v>
      </c>
      <c r="M99" s="42">
        <f t="shared" si="21"/>
        <v>0</v>
      </c>
      <c r="N99" s="43">
        <f t="shared" si="18"/>
        <v>0</v>
      </c>
      <c r="O99" s="44">
        <f t="shared" si="19"/>
        <v>0.81</v>
      </c>
      <c r="P99" s="45">
        <f t="shared" si="22"/>
        <v>0.85455000000000003</v>
      </c>
      <c r="Q99" s="125">
        <f t="shared" si="20"/>
        <v>5.5E-2</v>
      </c>
      <c r="R99" s="8" t="str">
        <f t="array" ref="R99">IFERROR(INDEX(Désignation_Réfs,MATCH(0,IF(Désignation_Réfs&lt;&gt;"",COUNTIF(Désignation_Réfs,"&lt;"&amp;Désignation_Réfs)-SUM(COUNTIF(Désignation_Réfs,R$9:R98)),""),0)),"")</f>
        <v/>
      </c>
    </row>
    <row r="100" spans="2:18" x14ac:dyDescent="0.25">
      <c r="B100" s="35">
        <v>4260310552941</v>
      </c>
      <c r="C100" s="197" t="s">
        <v>1292</v>
      </c>
      <c r="E100" s="36"/>
      <c r="F100" s="37">
        <v>20</v>
      </c>
      <c r="G100" s="38">
        <v>0</v>
      </c>
      <c r="H100" s="38">
        <v>24</v>
      </c>
      <c r="I100" s="76">
        <v>0.89</v>
      </c>
      <c r="J100" s="79">
        <v>0.81</v>
      </c>
      <c r="K100" s="80"/>
      <c r="M100" s="42">
        <f t="shared" si="21"/>
        <v>0</v>
      </c>
      <c r="N100" s="43">
        <f t="shared" si="18"/>
        <v>0</v>
      </c>
      <c r="O100" s="44">
        <f t="shared" si="19"/>
        <v>0.81</v>
      </c>
      <c r="P100" s="45">
        <f t="shared" si="22"/>
        <v>0.85455000000000003</v>
      </c>
      <c r="Q100" s="125">
        <f t="shared" si="20"/>
        <v>5.5E-2</v>
      </c>
      <c r="R100" s="8" t="str">
        <f t="array" ref="R100">IFERROR(INDEX(Désignation_Réfs,MATCH(0,IF(Désignation_Réfs&lt;&gt;"",COUNTIF(Désignation_Réfs,"&lt;"&amp;Désignation_Réfs)-SUM(COUNTIF(Désignation_Réfs,R$9:R99)),""),0)),"")</f>
        <v/>
      </c>
    </row>
    <row r="101" spans="2:18" x14ac:dyDescent="0.25">
      <c r="B101" s="35">
        <v>4260310553849</v>
      </c>
      <c r="C101" s="197" t="s">
        <v>1293</v>
      </c>
      <c r="E101" s="36"/>
      <c r="F101" s="37">
        <v>20</v>
      </c>
      <c r="G101" s="38">
        <v>0</v>
      </c>
      <c r="H101" s="38">
        <v>24</v>
      </c>
      <c r="I101" s="73">
        <v>0.89</v>
      </c>
      <c r="J101" s="79">
        <v>0.81</v>
      </c>
      <c r="K101" s="80"/>
      <c r="M101" s="42">
        <f t="shared" si="21"/>
        <v>0</v>
      </c>
      <c r="N101" s="43">
        <f t="shared" si="18"/>
        <v>0</v>
      </c>
      <c r="O101" s="84">
        <f t="shared" si="19"/>
        <v>0.81</v>
      </c>
      <c r="P101" s="45">
        <f t="shared" si="22"/>
        <v>0.85455000000000003</v>
      </c>
      <c r="Q101" s="125">
        <f t="shared" si="20"/>
        <v>5.5E-2</v>
      </c>
      <c r="R101" s="8" t="str">
        <f t="array" ref="R101">IFERROR(INDEX(Désignation_Réfs,MATCH(0,IF(Désignation_Réfs&lt;&gt;"",COUNTIF(Désignation_Réfs,"&lt;"&amp;Désignation_Réfs)-SUM(COUNTIF(Désignation_Réfs,R$9:R100)),""),0)),"")</f>
        <v/>
      </c>
    </row>
    <row r="102" spans="2:18" x14ac:dyDescent="0.25">
      <c r="B102" s="35">
        <v>4260310553863</v>
      </c>
      <c r="C102" s="197" t="s">
        <v>1294</v>
      </c>
      <c r="E102" s="36"/>
      <c r="F102" s="37">
        <v>20</v>
      </c>
      <c r="G102" s="38">
        <v>0</v>
      </c>
      <c r="H102" s="38">
        <v>24</v>
      </c>
      <c r="I102" s="73">
        <v>0.89</v>
      </c>
      <c r="J102" s="79">
        <v>0.81</v>
      </c>
      <c r="K102" s="80"/>
      <c r="M102" s="42">
        <f t="shared" si="21"/>
        <v>0</v>
      </c>
      <c r="N102" s="43">
        <f t="shared" si="18"/>
        <v>0</v>
      </c>
      <c r="O102" s="84">
        <f t="shared" si="19"/>
        <v>0.81</v>
      </c>
      <c r="P102" s="45">
        <f t="shared" si="22"/>
        <v>0.85455000000000003</v>
      </c>
      <c r="Q102" s="125">
        <f t="shared" si="20"/>
        <v>5.5E-2</v>
      </c>
      <c r="R102" s="8" t="str">
        <f t="array" ref="R102">IFERROR(INDEX(Désignation_Réfs,MATCH(0,IF(Désignation_Réfs&lt;&gt;"",COUNTIF(Désignation_Réfs,"&lt;"&amp;Désignation_Réfs)-SUM(COUNTIF(Désignation_Réfs,R$9:R101)),""),0)),"")</f>
        <v/>
      </c>
    </row>
    <row r="103" spans="2:18" x14ac:dyDescent="0.25">
      <c r="B103" s="35">
        <v>4260310554785</v>
      </c>
      <c r="C103" s="197" t="s">
        <v>1295</v>
      </c>
      <c r="E103" s="36"/>
      <c r="F103" s="37">
        <v>20</v>
      </c>
      <c r="G103" s="38">
        <v>0</v>
      </c>
      <c r="H103" s="38">
        <v>24</v>
      </c>
      <c r="I103" s="73">
        <v>0.89</v>
      </c>
      <c r="J103" s="79">
        <v>0.81</v>
      </c>
      <c r="K103" s="80"/>
      <c r="M103" s="42">
        <f t="shared" si="21"/>
        <v>0</v>
      </c>
      <c r="N103" s="43">
        <f t="shared" si="18"/>
        <v>0</v>
      </c>
      <c r="O103" s="84">
        <f t="shared" si="19"/>
        <v>0.81</v>
      </c>
      <c r="P103" s="45">
        <f t="shared" si="22"/>
        <v>0.85455000000000003</v>
      </c>
      <c r="Q103" s="125">
        <f t="shared" si="20"/>
        <v>5.5E-2</v>
      </c>
      <c r="R103" s="8" t="str">
        <f t="array" ref="R103">IFERROR(INDEX(Désignation_Réfs,MATCH(0,IF(Désignation_Réfs&lt;&gt;"",COUNTIF(Désignation_Réfs,"&lt;"&amp;Désignation_Réfs)-SUM(COUNTIF(Désignation_Réfs,R$9:R102)),""),0)),"")</f>
        <v/>
      </c>
    </row>
    <row r="104" spans="2:18" ht="15.75" thickBot="1" x14ac:dyDescent="0.3">
      <c r="B104" s="164">
        <v>4260310553382</v>
      </c>
      <c r="C104" s="200" t="s">
        <v>1295</v>
      </c>
      <c r="D104" s="159"/>
      <c r="E104" s="159"/>
      <c r="F104" s="167">
        <v>50</v>
      </c>
      <c r="G104" s="168">
        <v>0</v>
      </c>
      <c r="H104" s="168">
        <v>20</v>
      </c>
      <c r="I104" s="177">
        <v>1.1000000000000001</v>
      </c>
      <c r="J104" s="169">
        <v>1</v>
      </c>
      <c r="K104" s="170"/>
      <c r="L104" s="159"/>
      <c r="M104" s="171">
        <f t="shared" si="21"/>
        <v>0</v>
      </c>
      <c r="N104" s="172">
        <f t="shared" si="18"/>
        <v>0</v>
      </c>
      <c r="O104" s="173">
        <f t="shared" si="19"/>
        <v>1</v>
      </c>
      <c r="P104" s="174">
        <f t="shared" si="22"/>
        <v>1.0549999999999999</v>
      </c>
      <c r="Q104" s="125">
        <f t="shared" si="20"/>
        <v>5.5E-2</v>
      </c>
    </row>
    <row r="108" spans="2:18" ht="15.75" thickBot="1" x14ac:dyDescent="0.3"/>
    <row r="109" spans="2:18" ht="20.25" thickTop="1" thickBot="1" x14ac:dyDescent="0.3">
      <c r="B109" s="113" t="s">
        <v>1254</v>
      </c>
      <c r="C109" s="114"/>
      <c r="D109" s="202"/>
      <c r="F109" s="116" t="s">
        <v>1255</v>
      </c>
      <c r="J109" s="92"/>
      <c r="O109" s="44"/>
      <c r="P109" s="93"/>
    </row>
    <row r="110" spans="2:18" ht="15.75" thickTop="1" x14ac:dyDescent="0.25">
      <c r="B110" s="35">
        <v>121</v>
      </c>
      <c r="C110" s="201" t="s">
        <v>1296</v>
      </c>
      <c r="D110" s="87"/>
      <c r="E110" s="25"/>
      <c r="F110" s="189">
        <v>3</v>
      </c>
      <c r="G110" s="190"/>
      <c r="H110" s="27" t="s">
        <v>1258</v>
      </c>
      <c r="I110" s="117">
        <v>299</v>
      </c>
      <c r="J110" s="121">
        <v>299</v>
      </c>
      <c r="K110" s="118">
        <v>299</v>
      </c>
      <c r="M110" s="31">
        <f>(M$7/10000)*$F110*($G110/100)</f>
        <v>0</v>
      </c>
      <c r="N110" s="32">
        <f>IF(G110&gt;18,($N$7/10000)*$F110*($G110/100),0)</f>
        <v>0</v>
      </c>
      <c r="O110" s="33">
        <f>IF(HLOOKUP($O$5,$I$7:$P$236,ROW()-6,FALSE)&gt;0,HLOOKUP($O$5,$I$7:$P$236,ROW()-6,FALSE)+M110+N110," ")</f>
        <v>299</v>
      </c>
      <c r="P110" s="34">
        <f>IF(OR(COUNT(O110)=0,COUNT(Q110)=0),0,O110+(O110*Q110))</f>
        <v>358.8</v>
      </c>
      <c r="Q110" s="125">
        <f>IF(OR(G110&gt;0,H110="IT"),0.2,IF(ISBLANK(G110)," ",IF(G110&lt;=0,0.055," ")))</f>
        <v>0.2</v>
      </c>
      <c r="R110" s="124"/>
    </row>
    <row r="111" spans="2:18" x14ac:dyDescent="0.25">
      <c r="B111" s="35">
        <v>122</v>
      </c>
      <c r="C111" s="201" t="s">
        <v>1297</v>
      </c>
      <c r="E111" s="36"/>
      <c r="F111" s="191">
        <v>1</v>
      </c>
      <c r="G111" s="192"/>
      <c r="H111" s="38" t="s">
        <v>1258</v>
      </c>
      <c r="I111" s="119">
        <v>299</v>
      </c>
      <c r="J111" s="122">
        <v>299</v>
      </c>
      <c r="K111" s="120">
        <v>299</v>
      </c>
      <c r="M111" s="42">
        <f>(M$7/10000)*F111*(G111/100)</f>
        <v>0</v>
      </c>
      <c r="N111" s="43">
        <f>IF(G111&gt;18,($N$7/10000)*$F111*($G111/100),0)</f>
        <v>0</v>
      </c>
      <c r="O111" s="44">
        <f>IF(HLOOKUP($O$5,$I$7:$P$236,ROW()-6,FALSE)&gt;0,HLOOKUP($O$5,$I$7:$P$236,ROW()-6,FALSE)+M111+N111," ")</f>
        <v>299</v>
      </c>
      <c r="P111" s="45">
        <f t="shared" ref="P111:P114" si="23">IF(OR(COUNT(O111)=0,COUNT(Q111)=0),0,O111+(O111*Q111))</f>
        <v>358.8</v>
      </c>
      <c r="Q111" s="125">
        <f t="shared" ref="Q111:Q114" si="24">IF(OR(G111&gt;0,H111="IT"),0.2,IF(ISBLANK(G111)," ",IF(G111&lt;=0,0.055," ")))</f>
        <v>0.2</v>
      </c>
    </row>
    <row r="112" spans="2:18" x14ac:dyDescent="0.25">
      <c r="B112" s="35">
        <v>123</v>
      </c>
      <c r="C112" s="201" t="s">
        <v>1298</v>
      </c>
      <c r="E112" s="36"/>
      <c r="F112" s="191">
        <v>4</v>
      </c>
      <c r="G112" s="192"/>
      <c r="H112" s="38" t="s">
        <v>1258</v>
      </c>
      <c r="I112" s="119">
        <v>139</v>
      </c>
      <c r="J112" s="122">
        <v>139</v>
      </c>
      <c r="K112" s="120">
        <v>139</v>
      </c>
      <c r="M112" s="42">
        <f>(M$7/10000)*F112*(G112/100)</f>
        <v>0</v>
      </c>
      <c r="N112" s="43">
        <f>IF(G112&gt;18,($N$7/10000)*$F112*($G112/100),0)</f>
        <v>0</v>
      </c>
      <c r="O112" s="44">
        <f>IF(HLOOKUP($O$5,$I$7:$P$236,ROW()-6,FALSE)&gt;0,HLOOKUP($O$5,$I$7:$P$236,ROW()-6,FALSE)+M112+N112," ")</f>
        <v>139</v>
      </c>
      <c r="P112" s="45">
        <f t="shared" si="23"/>
        <v>166.8</v>
      </c>
      <c r="Q112" s="125">
        <f t="shared" si="24"/>
        <v>0.2</v>
      </c>
    </row>
    <row r="113" spans="2:17" x14ac:dyDescent="0.25">
      <c r="B113" s="35">
        <v>124</v>
      </c>
      <c r="C113" s="201" t="s">
        <v>1300</v>
      </c>
      <c r="E113" s="36"/>
      <c r="F113" s="191">
        <v>2</v>
      </c>
      <c r="G113" s="192"/>
      <c r="H113" s="38" t="s">
        <v>1258</v>
      </c>
      <c r="I113" s="119">
        <v>249</v>
      </c>
      <c r="J113" s="122">
        <v>249</v>
      </c>
      <c r="K113" s="120">
        <v>249</v>
      </c>
      <c r="M113" s="42">
        <f>(M$7/10000)*F113*(G113/100)</f>
        <v>0</v>
      </c>
      <c r="N113" s="43">
        <f>IF(G113&gt;18,($N$7/10000)*$F113*($G113/100),0)</f>
        <v>0</v>
      </c>
      <c r="O113" s="44">
        <f>IF(HLOOKUP($O$5,$I$7:$P$236,ROW()-6,FALSE)&gt;0,HLOOKUP($O$5,$I$7:$P$236,ROW()-6,FALSE)+M113+N113," ")</f>
        <v>249</v>
      </c>
      <c r="P113" s="45">
        <f t="shared" si="23"/>
        <v>298.8</v>
      </c>
      <c r="Q113" s="125">
        <f t="shared" si="24"/>
        <v>0.2</v>
      </c>
    </row>
    <row r="114" spans="2:17" ht="15.75" thickBot="1" x14ac:dyDescent="0.3">
      <c r="B114" s="164">
        <v>125</v>
      </c>
      <c r="C114" s="201" t="s">
        <v>1299</v>
      </c>
      <c r="D114" s="159"/>
      <c r="E114" s="166"/>
      <c r="F114" s="193">
        <v>6</v>
      </c>
      <c r="G114" s="194"/>
      <c r="H114" s="168" t="s">
        <v>1258</v>
      </c>
      <c r="I114" s="178">
        <v>139</v>
      </c>
      <c r="J114" s="179">
        <v>139</v>
      </c>
      <c r="K114" s="180">
        <v>139</v>
      </c>
      <c r="L114" s="159"/>
      <c r="M114" s="171">
        <f>(M$7/10000)*F114*(G114/100)</f>
        <v>0</v>
      </c>
      <c r="N114" s="172">
        <f>IF(G114&gt;18,($N$7/10000)*$F114*($G114/100),0)</f>
        <v>0</v>
      </c>
      <c r="O114" s="173">
        <f>IF(HLOOKUP($O$5,$I$7:$P$236,ROW()-6,FALSE)&gt;0,HLOOKUP($O$5,$I$7:$P$236,ROW()-6,FALSE)+M114+N114," ")</f>
        <v>139</v>
      </c>
      <c r="P114" s="174">
        <f t="shared" si="23"/>
        <v>166.8</v>
      </c>
      <c r="Q114" s="125">
        <f t="shared" si="24"/>
        <v>0.2</v>
      </c>
    </row>
    <row r="115" spans="2:17" x14ac:dyDescent="0.25">
      <c r="C115" s="198"/>
    </row>
    <row r="116" spans="2:17" x14ac:dyDescent="0.25">
      <c r="C116" s="198"/>
    </row>
    <row r="117" spans="2:17" x14ac:dyDescent="0.25">
      <c r="C117" s="198"/>
    </row>
    <row r="118" spans="2:17" x14ac:dyDescent="0.25">
      <c r="C118" s="198"/>
    </row>
  </sheetData>
  <mergeCells count="2">
    <mergeCell ref="O5:P5"/>
    <mergeCell ref="M8:N8"/>
  </mergeCells>
  <conditionalFormatting sqref="Q10:Q114">
    <cfRule type="expression" dxfId="9" priority="1">
      <formula>SUMPRODUCT(N(ISNUMBER(SEARCH(2,Q10))))</formula>
    </cfRule>
    <cfRule type="expression" dxfId="8" priority="2">
      <formula>SUMPRODUCT(N(ISNUMBER(SEARCH(5,Q10))))</formula>
    </cfRule>
  </conditionalFormatting>
  <dataValidations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M8:N8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61"/>
    </row>
    <row r="3" spans="1:10" x14ac:dyDescent="0.2">
      <c r="B3" s="68" t="s">
        <v>1182</v>
      </c>
      <c r="C3" s="62"/>
      <c r="D3" s="67" t="s">
        <v>1185</v>
      </c>
      <c r="E3" s="67"/>
    </row>
    <row r="4" spans="1:10" x14ac:dyDescent="0.2">
      <c r="A4" s="65" t="s">
        <v>1183</v>
      </c>
      <c r="B4" s="63" t="s">
        <v>1184</v>
      </c>
      <c r="C4" s="63" t="s">
        <v>1170</v>
      </c>
    </row>
    <row r="5" spans="1:10" x14ac:dyDescent="0.2">
      <c r="A5" s="64">
        <v>2016</v>
      </c>
      <c r="B5" s="66"/>
      <c r="C5" s="66"/>
    </row>
    <row r="6" spans="1:10" x14ac:dyDescent="0.2">
      <c r="A6" s="64">
        <v>2017</v>
      </c>
      <c r="B6" s="66"/>
      <c r="C6" s="66"/>
    </row>
    <row r="7" spans="1:10" x14ac:dyDescent="0.2">
      <c r="A7" s="64">
        <v>2018</v>
      </c>
      <c r="B7" s="66"/>
      <c r="C7" s="66"/>
    </row>
    <row r="8" spans="1:10" x14ac:dyDescent="0.2">
      <c r="A8" s="64">
        <v>2019</v>
      </c>
      <c r="B8" s="66">
        <v>1758.45</v>
      </c>
      <c r="C8" s="66">
        <v>564.61</v>
      </c>
    </row>
    <row r="9" spans="1:10" x14ac:dyDescent="0.2">
      <c r="A9" s="64">
        <v>2020</v>
      </c>
      <c r="B9" s="66">
        <v>1786.59</v>
      </c>
      <c r="C9" s="66">
        <v>573.64</v>
      </c>
    </row>
    <row r="16" spans="1:10" x14ac:dyDescent="0.2">
      <c r="J16">
        <f>IF(O10&lt;&gt;" ",O10*1.2,"")</f>
        <v>0</v>
      </c>
    </row>
    <row r="19" spans="8:12" x14ac:dyDescent="0.2">
      <c r="H19" s="127" t="s">
        <v>1259</v>
      </c>
    </row>
    <row r="20" spans="8:12" x14ac:dyDescent="0.2">
      <c r="H20" s="126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70" t="s">
        <v>128</v>
      </c>
      <c r="J22" s="8"/>
      <c r="K22" s="8"/>
      <c r="L22" s="8">
        <v>1</v>
      </c>
    </row>
    <row r="23" spans="8:12" ht="15" x14ac:dyDescent="0.25">
      <c r="H23" s="58">
        <v>4260270192645</v>
      </c>
      <c r="I23" s="8" t="s">
        <v>1177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3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8" t="s">
        <v>1175</v>
      </c>
    </row>
    <row r="4" spans="2:6" ht="15.75" x14ac:dyDescent="0.25">
      <c r="B4" s="98" t="s">
        <v>1174</v>
      </c>
    </row>
    <row r="5" spans="2:6" ht="15.75" x14ac:dyDescent="0.25">
      <c r="B5" s="98" t="s">
        <v>1176</v>
      </c>
    </row>
    <row r="6" spans="2:6" ht="15.75" x14ac:dyDescent="0.25">
      <c r="B6" s="98" t="s">
        <v>1244</v>
      </c>
    </row>
    <row r="7" spans="2:6" ht="15.75" x14ac:dyDescent="0.25">
      <c r="B7" s="98" t="s">
        <v>1209</v>
      </c>
    </row>
    <row r="8" spans="2:6" ht="15.75" x14ac:dyDescent="0.25">
      <c r="B8" s="98" t="s">
        <v>1211</v>
      </c>
    </row>
    <row r="9" spans="2:6" ht="15.75" x14ac:dyDescent="0.25">
      <c r="B9" s="98" t="s">
        <v>1242</v>
      </c>
    </row>
    <row r="10" spans="2:6" ht="15.75" x14ac:dyDescent="0.25">
      <c r="B10" s="98" t="s">
        <v>1215</v>
      </c>
    </row>
    <row r="11" spans="2:6" ht="15.75" x14ac:dyDescent="0.25">
      <c r="B11" s="98" t="s">
        <v>1216</v>
      </c>
      <c r="F11" s="105"/>
    </row>
    <row r="12" spans="2:6" ht="15.75" x14ac:dyDescent="0.25">
      <c r="B12" s="98" t="s">
        <v>1216</v>
      </c>
      <c r="F12" s="105"/>
    </row>
    <row r="13" spans="2:6" ht="15.75" x14ac:dyDescent="0.25">
      <c r="B13" s="98" t="s">
        <v>1217</v>
      </c>
      <c r="F13" s="104"/>
    </row>
    <row r="14" spans="2:6" ht="15.75" x14ac:dyDescent="0.25">
      <c r="B14" s="98" t="s">
        <v>1218</v>
      </c>
      <c r="F14" s="104"/>
    </row>
    <row r="15" spans="2:6" ht="15.75" x14ac:dyDescent="0.25">
      <c r="B15" s="98" t="s">
        <v>1219</v>
      </c>
      <c r="F15" s="104"/>
    </row>
    <row r="16" spans="2:6" ht="15.75" x14ac:dyDescent="0.25">
      <c r="B16" s="98" t="s">
        <v>1186</v>
      </c>
      <c r="F16" s="104"/>
    </row>
    <row r="17" spans="2:6" ht="15.75" x14ac:dyDescent="0.25">
      <c r="B17" s="98" t="s">
        <v>1187</v>
      </c>
      <c r="F17" s="104"/>
    </row>
    <row r="18" spans="2:6" ht="15.75" x14ac:dyDescent="0.25">
      <c r="B18" s="98" t="s">
        <v>1189</v>
      </c>
      <c r="F18" s="104"/>
    </row>
    <row r="19" spans="2:6" ht="15.75" x14ac:dyDescent="0.25">
      <c r="B19" s="98" t="s">
        <v>1188</v>
      </c>
      <c r="F19" s="104"/>
    </row>
    <row r="20" spans="2:6" ht="15.75" x14ac:dyDescent="0.25">
      <c r="B20" s="98" t="s">
        <v>1190</v>
      </c>
      <c r="F20" s="104"/>
    </row>
    <row r="21" spans="2:6" ht="15.75" x14ac:dyDescent="0.25">
      <c r="B21" s="98" t="s">
        <v>1191</v>
      </c>
      <c r="F21" s="104"/>
    </row>
    <row r="22" spans="2:6" ht="15.75" x14ac:dyDescent="0.25">
      <c r="B22" s="98" t="s">
        <v>1192</v>
      </c>
      <c r="F22" s="104"/>
    </row>
    <row r="23" spans="2:6" ht="15.75" x14ac:dyDescent="0.25">
      <c r="B23" s="98" t="s">
        <v>1193</v>
      </c>
      <c r="F23" s="104"/>
    </row>
    <row r="24" spans="2:6" ht="15.75" x14ac:dyDescent="0.25">
      <c r="B24" s="98" t="s">
        <v>1194</v>
      </c>
      <c r="F24" s="104"/>
    </row>
    <row r="25" spans="2:6" ht="15.75" x14ac:dyDescent="0.25">
      <c r="B25" s="98" t="s">
        <v>1195</v>
      </c>
      <c r="F25" s="104"/>
    </row>
    <row r="26" spans="2:6" ht="15.75" x14ac:dyDescent="0.25">
      <c r="B26" s="98" t="s">
        <v>1196</v>
      </c>
      <c r="F26" s="104"/>
    </row>
    <row r="27" spans="2:6" ht="15.75" x14ac:dyDescent="0.25">
      <c r="B27" s="98" t="s">
        <v>1197</v>
      </c>
      <c r="F27" s="104"/>
    </row>
    <row r="28" spans="2:6" ht="15.75" x14ac:dyDescent="0.25">
      <c r="B28" s="98" t="s">
        <v>1198</v>
      </c>
      <c r="F28" s="104"/>
    </row>
    <row r="29" spans="2:6" ht="15.75" x14ac:dyDescent="0.25">
      <c r="B29" s="98" t="s">
        <v>1199</v>
      </c>
      <c r="F29" s="104"/>
    </row>
    <row r="30" spans="2:6" ht="15.75" x14ac:dyDescent="0.25">
      <c r="B30" s="98" t="s">
        <v>1198</v>
      </c>
      <c r="F30" s="104"/>
    </row>
    <row r="31" spans="2:6" ht="15.75" x14ac:dyDescent="0.25">
      <c r="B31" s="98" t="s">
        <v>1200</v>
      </c>
      <c r="F31" s="104"/>
    </row>
    <row r="32" spans="2:6" ht="15.75" x14ac:dyDescent="0.25">
      <c r="B32" s="98" t="s">
        <v>1201</v>
      </c>
      <c r="F32" s="104"/>
    </row>
    <row r="33" spans="2:6" ht="15.75" x14ac:dyDescent="0.25">
      <c r="B33" s="98" t="s">
        <v>1202</v>
      </c>
      <c r="F33" s="104"/>
    </row>
    <row r="34" spans="2:6" ht="15.75" x14ac:dyDescent="0.25">
      <c r="B34" s="98" t="s">
        <v>1203</v>
      </c>
      <c r="F34" s="105"/>
    </row>
    <row r="35" spans="2:6" ht="15.75" x14ac:dyDescent="0.25">
      <c r="B35" s="98" t="s">
        <v>1204</v>
      </c>
      <c r="F35" s="104"/>
    </row>
    <row r="36" spans="2:6" ht="15.75" x14ac:dyDescent="0.25">
      <c r="B36" s="98" t="s">
        <v>1205</v>
      </c>
      <c r="F36" s="104"/>
    </row>
    <row r="37" spans="2:6" ht="15.75" x14ac:dyDescent="0.25">
      <c r="B37" s="98" t="s">
        <v>1221</v>
      </c>
      <c r="F37" s="104"/>
    </row>
    <row r="38" spans="2:6" ht="15.75" x14ac:dyDescent="0.25">
      <c r="B38" s="98" t="s">
        <v>1243</v>
      </c>
      <c r="F38" s="104"/>
    </row>
    <row r="39" spans="2:6" ht="15.75" x14ac:dyDescent="0.25">
      <c r="B39" s="98" t="s">
        <v>1222</v>
      </c>
      <c r="F39" s="104"/>
    </row>
    <row r="40" spans="2:6" ht="15.75" x14ac:dyDescent="0.25">
      <c r="B40" s="98" t="s">
        <v>1224</v>
      </c>
      <c r="F40" s="105"/>
    </row>
    <row r="41" spans="2:6" ht="15.75" x14ac:dyDescent="0.25">
      <c r="B41" s="98" t="s">
        <v>1225</v>
      </c>
      <c r="F41" s="105"/>
    </row>
    <row r="42" spans="2:6" ht="15.75" x14ac:dyDescent="0.25">
      <c r="B42" s="98" t="s">
        <v>1226</v>
      </c>
      <c r="F42" s="104"/>
    </row>
    <row r="43" spans="2:6" ht="15.75" x14ac:dyDescent="0.25">
      <c r="B43" s="98" t="s">
        <v>1232</v>
      </c>
      <c r="F43" s="104"/>
    </row>
    <row r="44" spans="2:6" ht="15.75" x14ac:dyDescent="0.25">
      <c r="B44" s="98" t="s">
        <v>1228</v>
      </c>
      <c r="F44" s="104"/>
    </row>
    <row r="45" spans="2:6" ht="15.75" x14ac:dyDescent="0.25">
      <c r="B45" s="98" t="s">
        <v>1230</v>
      </c>
      <c r="F45" s="104"/>
    </row>
    <row r="46" spans="2:6" ht="15.75" x14ac:dyDescent="0.25">
      <c r="B46" s="98" t="s">
        <v>1231</v>
      </c>
      <c r="F46" s="104"/>
    </row>
    <row r="47" spans="2:6" ht="15.75" x14ac:dyDescent="0.25">
      <c r="B47" s="107" t="s">
        <v>128</v>
      </c>
      <c r="F47" s="104"/>
    </row>
    <row r="48" spans="2:6" ht="15.75" x14ac:dyDescent="0.25">
      <c r="B48" s="107" t="s">
        <v>268</v>
      </c>
      <c r="F48" s="104"/>
    </row>
    <row r="49" spans="2:6" ht="15.75" x14ac:dyDescent="0.25">
      <c r="B49" s="107" t="s">
        <v>940</v>
      </c>
      <c r="F49" s="104"/>
    </row>
    <row r="50" spans="2:6" ht="15.75" x14ac:dyDescent="0.25">
      <c r="B50" s="107" t="s">
        <v>399</v>
      </c>
      <c r="F50" s="104"/>
    </row>
    <row r="51" spans="2:6" ht="15.75" x14ac:dyDescent="0.25">
      <c r="B51" s="107" t="s">
        <v>914</v>
      </c>
      <c r="F51" s="104"/>
    </row>
    <row r="52" spans="2:6" ht="15.75" x14ac:dyDescent="0.25">
      <c r="B52" s="108" t="s">
        <v>1235</v>
      </c>
      <c r="F52" s="104"/>
    </row>
    <row r="53" spans="2:6" ht="15.75" x14ac:dyDescent="0.25">
      <c r="B53" s="108" t="s">
        <v>1234</v>
      </c>
      <c r="F53" s="104"/>
    </row>
    <row r="54" spans="2:6" ht="15.75" x14ac:dyDescent="0.25">
      <c r="B54" s="108" t="s">
        <v>1236</v>
      </c>
      <c r="F54" s="104"/>
    </row>
    <row r="55" spans="2:6" ht="15.75" x14ac:dyDescent="0.25">
      <c r="B55" s="108" t="s">
        <v>1237</v>
      </c>
      <c r="F55" s="104"/>
    </row>
    <row r="56" spans="2:6" ht="15.75" x14ac:dyDescent="0.25">
      <c r="B56" s="108" t="s">
        <v>1238</v>
      </c>
      <c r="F56" s="104"/>
    </row>
    <row r="57" spans="2:6" ht="15.75" x14ac:dyDescent="0.25">
      <c r="B57" s="108" t="s">
        <v>1239</v>
      </c>
      <c r="F57" s="104"/>
    </row>
    <row r="58" spans="2:6" ht="15.75" x14ac:dyDescent="0.25">
      <c r="B58" s="108" t="s">
        <v>1240</v>
      </c>
      <c r="F58" s="104"/>
    </row>
    <row r="59" spans="2:6" ht="15.75" x14ac:dyDescent="0.25">
      <c r="B59" s="108" t="s">
        <v>1241</v>
      </c>
      <c r="F59" s="104"/>
    </row>
    <row r="60" spans="2:6" x14ac:dyDescent="0.2">
      <c r="F60" s="104"/>
    </row>
    <row r="61" spans="2:6" ht="15.75" x14ac:dyDescent="0.25">
      <c r="B61" s="184" t="s">
        <v>1272</v>
      </c>
      <c r="F61" s="104"/>
    </row>
    <row r="62" spans="2:6" ht="15.75" x14ac:dyDescent="0.25">
      <c r="B62" s="184" t="s">
        <v>1273</v>
      </c>
      <c r="F62" s="104"/>
    </row>
    <row r="63" spans="2:6" ht="15.75" x14ac:dyDescent="0.25">
      <c r="B63" s="184" t="s">
        <v>1274</v>
      </c>
      <c r="F63" s="104"/>
    </row>
    <row r="64" spans="2:6" x14ac:dyDescent="0.2">
      <c r="F64" s="104"/>
    </row>
    <row r="65" spans="2:6" x14ac:dyDescent="0.2">
      <c r="B65" s="100">
        <v>0</v>
      </c>
      <c r="F65" s="104"/>
    </row>
    <row r="66" spans="2:6" x14ac:dyDescent="0.2">
      <c r="B66" s="100">
        <v>1</v>
      </c>
      <c r="F66" s="104"/>
    </row>
    <row r="67" spans="2:6" x14ac:dyDescent="0.2">
      <c r="B67" s="100">
        <v>2</v>
      </c>
      <c r="F67" s="104"/>
    </row>
    <row r="68" spans="2:6" x14ac:dyDescent="0.2">
      <c r="B68" s="100">
        <v>3</v>
      </c>
      <c r="F68" s="104"/>
    </row>
    <row r="69" spans="2:6" x14ac:dyDescent="0.2">
      <c r="B69" s="100">
        <v>4</v>
      </c>
      <c r="F69" s="104"/>
    </row>
    <row r="70" spans="2:6" x14ac:dyDescent="0.2">
      <c r="B70" s="100">
        <v>5</v>
      </c>
      <c r="F70" s="104"/>
    </row>
    <row r="71" spans="2:6" x14ac:dyDescent="0.2">
      <c r="B71" s="100">
        <v>6</v>
      </c>
      <c r="F71" s="104"/>
    </row>
    <row r="72" spans="2:6" x14ac:dyDescent="0.2">
      <c r="B72" s="100">
        <v>10</v>
      </c>
      <c r="F72" s="104"/>
    </row>
    <row r="73" spans="2:6" x14ac:dyDescent="0.2">
      <c r="B73" s="100">
        <v>20</v>
      </c>
      <c r="F73" s="104"/>
    </row>
    <row r="74" spans="2:6" x14ac:dyDescent="0.2">
      <c r="B74" s="100">
        <v>35</v>
      </c>
      <c r="F74" s="105"/>
    </row>
    <row r="75" spans="2:6" x14ac:dyDescent="0.2">
      <c r="B75" s="100">
        <v>50</v>
      </c>
      <c r="F75" s="105"/>
    </row>
    <row r="76" spans="2:6" x14ac:dyDescent="0.2">
      <c r="B76" s="106">
        <v>70</v>
      </c>
      <c r="F76" s="105"/>
    </row>
    <row r="77" spans="2:6" x14ac:dyDescent="0.2">
      <c r="B77" s="106">
        <v>75</v>
      </c>
      <c r="F77" s="104"/>
    </row>
    <row r="78" spans="2:6" x14ac:dyDescent="0.2">
      <c r="B78" s="106">
        <v>100</v>
      </c>
      <c r="F78" s="104"/>
    </row>
    <row r="79" spans="2:6" x14ac:dyDescent="0.2">
      <c r="B79" s="106">
        <v>175</v>
      </c>
      <c r="F79" s="105"/>
    </row>
    <row r="80" spans="2:6" x14ac:dyDescent="0.2">
      <c r="B80" s="100">
        <v>600</v>
      </c>
      <c r="F80" s="105"/>
    </row>
    <row r="81" spans="6:6" x14ac:dyDescent="0.2">
      <c r="F81" s="105"/>
    </row>
    <row r="82" spans="6:6" x14ac:dyDescent="0.2">
      <c r="F82" s="104"/>
    </row>
    <row r="83" spans="6:6" x14ac:dyDescent="0.2">
      <c r="F83" s="104"/>
    </row>
    <row r="84" spans="6:6" x14ac:dyDescent="0.2">
      <c r="F84" s="104"/>
    </row>
    <row r="85" spans="6:6" x14ac:dyDescent="0.2">
      <c r="F85" s="104"/>
    </row>
    <row r="86" spans="6:6" x14ac:dyDescent="0.2">
      <c r="F86" s="104"/>
    </row>
    <row r="87" spans="6:6" x14ac:dyDescent="0.2">
      <c r="F87" s="104"/>
    </row>
    <row r="88" spans="6:6" x14ac:dyDescent="0.2">
      <c r="F88" s="104"/>
    </row>
    <row r="89" spans="6:6" x14ac:dyDescent="0.2">
      <c r="F89" s="104"/>
    </row>
    <row r="90" spans="6:6" x14ac:dyDescent="0.2">
      <c r="F90" s="104"/>
    </row>
    <row r="91" spans="6:6" x14ac:dyDescent="0.2">
      <c r="F91" s="104"/>
    </row>
    <row r="92" spans="6:6" x14ac:dyDescent="0.2">
      <c r="F92" s="104"/>
    </row>
    <row r="93" spans="6:6" x14ac:dyDescent="0.2">
      <c r="F93" s="104"/>
    </row>
    <row r="94" spans="6:6" x14ac:dyDescent="0.2">
      <c r="F94" s="104"/>
    </row>
    <row r="95" spans="6:6" x14ac:dyDescent="0.2">
      <c r="F95" s="104"/>
    </row>
    <row r="96" spans="6:6" x14ac:dyDescent="0.2">
      <c r="F96" s="104"/>
    </row>
    <row r="97" spans="6:6" x14ac:dyDescent="0.2">
      <c r="F97" s="104"/>
    </row>
    <row r="98" spans="6:6" x14ac:dyDescent="0.2">
      <c r="F98" s="104"/>
    </row>
    <row r="99" spans="6:6" x14ac:dyDescent="0.2">
      <c r="F99" s="104"/>
    </row>
    <row r="100" spans="6:6" x14ac:dyDescent="0.2">
      <c r="F100" s="104"/>
    </row>
    <row r="101" spans="6:6" x14ac:dyDescent="0.2">
      <c r="F101" s="104"/>
    </row>
    <row r="102" spans="6:6" x14ac:dyDescent="0.2">
      <c r="F102" s="104"/>
    </row>
    <row r="103" spans="6:6" x14ac:dyDescent="0.2">
      <c r="F103" s="104"/>
    </row>
    <row r="104" spans="6:6" x14ac:dyDescent="0.2">
      <c r="F104" s="104"/>
    </row>
    <row r="105" spans="6:6" x14ac:dyDescent="0.2">
      <c r="F105" s="104"/>
    </row>
    <row r="106" spans="6:6" x14ac:dyDescent="0.2">
      <c r="F106" s="104"/>
    </row>
    <row r="107" spans="6:6" x14ac:dyDescent="0.2">
      <c r="F107" s="104"/>
    </row>
    <row r="108" spans="6:6" x14ac:dyDescent="0.2">
      <c r="F108" s="104"/>
    </row>
    <row r="109" spans="6:6" x14ac:dyDescent="0.2">
      <c r="F109" s="104"/>
    </row>
    <row r="110" spans="6:6" x14ac:dyDescent="0.2">
      <c r="F110" s="104"/>
    </row>
    <row r="111" spans="6:6" x14ac:dyDescent="0.2">
      <c r="F111" s="104"/>
    </row>
    <row r="112" spans="6:6" x14ac:dyDescent="0.2">
      <c r="F112" s="104"/>
    </row>
    <row r="113" spans="6:6" x14ac:dyDescent="0.2">
      <c r="F113" s="104"/>
    </row>
    <row r="114" spans="6:6" x14ac:dyDescent="0.2">
      <c r="F114" s="104"/>
    </row>
    <row r="115" spans="6:6" x14ac:dyDescent="0.2">
      <c r="F115" s="104"/>
    </row>
    <row r="116" spans="6:6" x14ac:dyDescent="0.2">
      <c r="F116" s="104"/>
    </row>
    <row r="117" spans="6:6" x14ac:dyDescent="0.2">
      <c r="F117" s="104"/>
    </row>
    <row r="118" spans="6:6" x14ac:dyDescent="0.2">
      <c r="F118" s="104"/>
    </row>
    <row r="119" spans="6:6" x14ac:dyDescent="0.2">
      <c r="F119" s="104"/>
    </row>
    <row r="120" spans="6:6" x14ac:dyDescent="0.2">
      <c r="F120" s="104"/>
    </row>
    <row r="121" spans="6:6" x14ac:dyDescent="0.2">
      <c r="F121" s="104"/>
    </row>
    <row r="122" spans="6:6" x14ac:dyDescent="0.2">
      <c r="F122" s="105"/>
    </row>
    <row r="123" spans="6:6" x14ac:dyDescent="0.2">
      <c r="F123" s="104"/>
    </row>
    <row r="124" spans="6:6" x14ac:dyDescent="0.2">
      <c r="F124" s="104"/>
    </row>
    <row r="125" spans="6:6" x14ac:dyDescent="0.2">
      <c r="F125" s="104"/>
    </row>
    <row r="126" spans="6:6" x14ac:dyDescent="0.2">
      <c r="F126" s="104"/>
    </row>
    <row r="127" spans="6:6" x14ac:dyDescent="0.2">
      <c r="F127" s="104"/>
    </row>
    <row r="128" spans="6:6" x14ac:dyDescent="0.2">
      <c r="F128" s="104"/>
    </row>
    <row r="129" spans="6:6" x14ac:dyDescent="0.2">
      <c r="F129" s="104"/>
    </row>
    <row r="130" spans="6:6" x14ac:dyDescent="0.2">
      <c r="F130" s="104"/>
    </row>
    <row r="131" spans="6:6" x14ac:dyDescent="0.2">
      <c r="F131" s="104"/>
    </row>
    <row r="132" spans="6:6" x14ac:dyDescent="0.2">
      <c r="F132" s="104"/>
    </row>
    <row r="133" spans="6:6" x14ac:dyDescent="0.2">
      <c r="F133" s="104"/>
    </row>
    <row r="134" spans="6:6" x14ac:dyDescent="0.2">
      <c r="F134" s="104"/>
    </row>
    <row r="135" spans="6:6" x14ac:dyDescent="0.2">
      <c r="F135" s="104"/>
    </row>
    <row r="136" spans="6:6" x14ac:dyDescent="0.2">
      <c r="F136" s="104"/>
    </row>
    <row r="137" spans="6:6" x14ac:dyDescent="0.2">
      <c r="F137" s="104"/>
    </row>
    <row r="138" spans="6:6" x14ac:dyDescent="0.2">
      <c r="F138" s="104"/>
    </row>
    <row r="139" spans="6:6" x14ac:dyDescent="0.2">
      <c r="F139" s="105"/>
    </row>
    <row r="140" spans="6:6" x14ac:dyDescent="0.2">
      <c r="F140" s="104"/>
    </row>
    <row r="141" spans="6:6" x14ac:dyDescent="0.2">
      <c r="F141" s="104"/>
    </row>
    <row r="142" spans="6:6" x14ac:dyDescent="0.2">
      <c r="F142" s="104"/>
    </row>
    <row r="143" spans="6:6" x14ac:dyDescent="0.2">
      <c r="F143" s="105"/>
    </row>
    <row r="144" spans="6:6" x14ac:dyDescent="0.2">
      <c r="F144" s="105"/>
    </row>
    <row r="145" spans="6:6" x14ac:dyDescent="0.2">
      <c r="F145" s="104"/>
    </row>
    <row r="146" spans="6:6" x14ac:dyDescent="0.2">
      <c r="F146" s="104"/>
    </row>
    <row r="147" spans="6:6" x14ac:dyDescent="0.2">
      <c r="F147" s="104"/>
    </row>
    <row r="148" spans="6:6" x14ac:dyDescent="0.2">
      <c r="F148" s="104"/>
    </row>
    <row r="149" spans="6:6" x14ac:dyDescent="0.2">
      <c r="F149" s="104"/>
    </row>
    <row r="150" spans="6:6" x14ac:dyDescent="0.2">
      <c r="F150" s="104"/>
    </row>
    <row r="151" spans="6:6" x14ac:dyDescent="0.2">
      <c r="F151" s="104"/>
    </row>
    <row r="152" spans="6:6" x14ac:dyDescent="0.2">
      <c r="F152" s="105"/>
    </row>
    <row r="153" spans="6:6" x14ac:dyDescent="0.2">
      <c r="F153" s="105"/>
    </row>
    <row r="154" spans="6:6" x14ac:dyDescent="0.2">
      <c r="F154" s="104"/>
    </row>
    <row r="155" spans="6:6" x14ac:dyDescent="0.2">
      <c r="F155" s="105"/>
    </row>
    <row r="156" spans="6:6" x14ac:dyDescent="0.2">
      <c r="F156" s="104"/>
    </row>
    <row r="157" spans="6:6" x14ac:dyDescent="0.2">
      <c r="F157" s="104"/>
    </row>
    <row r="158" spans="6:6" x14ac:dyDescent="0.2">
      <c r="F158" s="104"/>
    </row>
    <row r="159" spans="6:6" x14ac:dyDescent="0.2">
      <c r="F159" s="104"/>
    </row>
    <row r="160" spans="6:6" x14ac:dyDescent="0.2">
      <c r="F160" s="104"/>
    </row>
    <row r="161" spans="6:6" x14ac:dyDescent="0.2">
      <c r="F161" s="104"/>
    </row>
    <row r="162" spans="6:6" x14ac:dyDescent="0.2">
      <c r="F162" s="104"/>
    </row>
    <row r="163" spans="6:6" x14ac:dyDescent="0.2">
      <c r="F163" s="104"/>
    </row>
    <row r="164" spans="6:6" x14ac:dyDescent="0.2">
      <c r="F164" s="104"/>
    </row>
    <row r="165" spans="6:6" x14ac:dyDescent="0.2">
      <c r="F165" s="104"/>
    </row>
    <row r="166" spans="6:6" x14ac:dyDescent="0.2">
      <c r="F166" s="104"/>
    </row>
    <row r="167" spans="6:6" x14ac:dyDescent="0.2">
      <c r="F167" s="104"/>
    </row>
    <row r="168" spans="6:6" x14ac:dyDescent="0.2">
      <c r="F168" s="104"/>
    </row>
    <row r="169" spans="6:6" x14ac:dyDescent="0.2">
      <c r="F169" s="105"/>
    </row>
    <row r="170" spans="6:6" x14ac:dyDescent="0.2">
      <c r="F170" s="104"/>
    </row>
    <row r="171" spans="6:6" x14ac:dyDescent="0.2">
      <c r="F171" s="104"/>
    </row>
    <row r="172" spans="6:6" x14ac:dyDescent="0.2">
      <c r="F172" s="104"/>
    </row>
    <row r="173" spans="6:6" x14ac:dyDescent="0.2">
      <c r="F173" s="104"/>
    </row>
    <row r="174" spans="6:6" x14ac:dyDescent="0.2">
      <c r="F174" s="105"/>
    </row>
    <row r="175" spans="6:6" x14ac:dyDescent="0.2">
      <c r="F175" s="105"/>
    </row>
    <row r="176" spans="6:6" x14ac:dyDescent="0.2">
      <c r="F176" s="105"/>
    </row>
    <row r="177" spans="6:6" x14ac:dyDescent="0.2">
      <c r="F177" s="105"/>
    </row>
    <row r="178" spans="6:6" x14ac:dyDescent="0.2">
      <c r="F178" s="105"/>
    </row>
    <row r="179" spans="6:6" x14ac:dyDescent="0.2">
      <c r="F179" s="105"/>
    </row>
    <row r="180" spans="6:6" x14ac:dyDescent="0.2">
      <c r="F180" s="105"/>
    </row>
    <row r="181" spans="6:6" x14ac:dyDescent="0.2">
      <c r="F181" s="105"/>
    </row>
    <row r="182" spans="6:6" x14ac:dyDescent="0.2">
      <c r="F182" s="105"/>
    </row>
    <row r="183" spans="6:6" x14ac:dyDescent="0.2">
      <c r="F183" s="105"/>
    </row>
    <row r="184" spans="6:6" x14ac:dyDescent="0.2">
      <c r="F184" s="105"/>
    </row>
    <row r="185" spans="6:6" x14ac:dyDescent="0.2">
      <c r="F185" s="105"/>
    </row>
    <row r="186" spans="6:6" x14ac:dyDescent="0.2">
      <c r="F186" s="105"/>
    </row>
    <row r="187" spans="6:6" x14ac:dyDescent="0.2">
      <c r="F187" s="105"/>
    </row>
    <row r="188" spans="6:6" x14ac:dyDescent="0.2">
      <c r="F188" s="105"/>
    </row>
    <row r="189" spans="6:6" x14ac:dyDescent="0.2">
      <c r="F189" s="104"/>
    </row>
    <row r="190" spans="6:6" x14ac:dyDescent="0.2">
      <c r="F190" s="104"/>
    </row>
    <row r="191" spans="6:6" x14ac:dyDescent="0.2">
      <c r="F191" s="104"/>
    </row>
    <row r="192" spans="6:6" x14ac:dyDescent="0.2">
      <c r="F192" s="104"/>
    </row>
    <row r="193" spans="6:6" x14ac:dyDescent="0.2">
      <c r="F193" s="104"/>
    </row>
    <row r="194" spans="6:6" x14ac:dyDescent="0.2">
      <c r="F194" s="105"/>
    </row>
    <row r="195" spans="6:6" x14ac:dyDescent="0.2">
      <c r="F195" s="105"/>
    </row>
    <row r="196" spans="6:6" x14ac:dyDescent="0.2">
      <c r="F196" s="104"/>
    </row>
    <row r="197" spans="6:6" x14ac:dyDescent="0.2">
      <c r="F197" s="104"/>
    </row>
    <row r="198" spans="6:6" x14ac:dyDescent="0.2">
      <c r="F198" s="104"/>
    </row>
    <row r="199" spans="6:6" x14ac:dyDescent="0.2">
      <c r="F199" s="104"/>
    </row>
    <row r="200" spans="6:6" x14ac:dyDescent="0.2">
      <c r="F200" s="104"/>
    </row>
    <row r="201" spans="6:6" x14ac:dyDescent="0.2">
      <c r="F201" s="104"/>
    </row>
    <row r="202" spans="6:6" x14ac:dyDescent="0.2">
      <c r="F202" s="105"/>
    </row>
    <row r="203" spans="6:6" x14ac:dyDescent="0.2">
      <c r="F203" s="105"/>
    </row>
    <row r="204" spans="6:6" x14ac:dyDescent="0.2">
      <c r="F204" s="105"/>
    </row>
    <row r="205" spans="6:6" x14ac:dyDescent="0.2">
      <c r="F205" s="105"/>
    </row>
    <row r="206" spans="6:6" x14ac:dyDescent="0.2">
      <c r="F206" s="104"/>
    </row>
    <row r="207" spans="6:6" x14ac:dyDescent="0.2">
      <c r="F207" s="104"/>
    </row>
    <row r="208" spans="6:6" x14ac:dyDescent="0.2">
      <c r="F208" s="105"/>
    </row>
    <row r="209" spans="6:6" x14ac:dyDescent="0.2">
      <c r="F209" s="105"/>
    </row>
    <row r="210" spans="6:6" x14ac:dyDescent="0.2">
      <c r="F210" s="105"/>
    </row>
    <row r="211" spans="6:6" x14ac:dyDescent="0.2">
      <c r="F211" s="105"/>
    </row>
    <row r="212" spans="6:6" x14ac:dyDescent="0.2">
      <c r="F212" s="105"/>
    </row>
    <row r="213" spans="6:6" x14ac:dyDescent="0.2">
      <c r="F213" s="105"/>
    </row>
    <row r="214" spans="6:6" x14ac:dyDescent="0.2">
      <c r="F214" s="105"/>
    </row>
    <row r="215" spans="6:6" x14ac:dyDescent="0.2">
      <c r="F215" s="104"/>
    </row>
    <row r="216" spans="6:6" x14ac:dyDescent="0.2">
      <c r="F216" s="104"/>
    </row>
    <row r="217" spans="6:6" x14ac:dyDescent="0.2">
      <c r="F217" s="104"/>
    </row>
    <row r="218" spans="6:6" x14ac:dyDescent="0.2">
      <c r="F218" s="105"/>
    </row>
    <row r="219" spans="6:6" x14ac:dyDescent="0.2">
      <c r="F219" s="105"/>
    </row>
    <row r="220" spans="6:6" x14ac:dyDescent="0.2">
      <c r="F220" s="105"/>
    </row>
    <row r="221" spans="6:6" x14ac:dyDescent="0.2">
      <c r="F221" s="105"/>
    </row>
    <row r="222" spans="6:6" x14ac:dyDescent="0.2">
      <c r="F222" s="105"/>
    </row>
    <row r="223" spans="6:6" x14ac:dyDescent="0.2">
      <c r="F223" s="105"/>
    </row>
    <row r="224" spans="6:6" x14ac:dyDescent="0.2">
      <c r="F224" s="105"/>
    </row>
    <row r="225" spans="6:6" x14ac:dyDescent="0.2">
      <c r="F225" s="105"/>
    </row>
    <row r="226" spans="6:6" x14ac:dyDescent="0.2">
      <c r="F226" s="104"/>
    </row>
    <row r="227" spans="6:6" x14ac:dyDescent="0.2">
      <c r="F227" s="105"/>
    </row>
    <row r="228" spans="6:6" x14ac:dyDescent="0.2">
      <c r="F228" s="105"/>
    </row>
    <row r="229" spans="6:6" x14ac:dyDescent="0.2">
      <c r="F229" s="105"/>
    </row>
    <row r="230" spans="6:6" x14ac:dyDescent="0.2">
      <c r="F230" s="105"/>
    </row>
    <row r="231" spans="6:6" x14ac:dyDescent="0.2">
      <c r="F231" s="105"/>
    </row>
    <row r="232" spans="6:6" x14ac:dyDescent="0.2">
      <c r="F232" s="104"/>
    </row>
    <row r="233" spans="6:6" x14ac:dyDescent="0.2">
      <c r="F233" s="104"/>
    </row>
    <row r="234" spans="6:6" x14ac:dyDescent="0.2">
      <c r="F234" s="104"/>
    </row>
    <row r="235" spans="6:6" x14ac:dyDescent="0.2">
      <c r="F235" s="104"/>
    </row>
    <row r="236" spans="6:6" x14ac:dyDescent="0.2">
      <c r="F236" s="104"/>
    </row>
    <row r="237" spans="6:6" x14ac:dyDescent="0.2">
      <c r="F237" s="105"/>
    </row>
    <row r="238" spans="6:6" x14ac:dyDescent="0.2">
      <c r="F238" s="104"/>
    </row>
    <row r="239" spans="6:6" x14ac:dyDescent="0.2">
      <c r="F239" s="104"/>
    </row>
    <row r="240" spans="6:6" x14ac:dyDescent="0.2">
      <c r="F240" s="104"/>
    </row>
    <row r="241" spans="6:6" x14ac:dyDescent="0.2">
      <c r="F241" s="104"/>
    </row>
    <row r="242" spans="6:6" x14ac:dyDescent="0.2">
      <c r="F242" s="104"/>
    </row>
    <row r="243" spans="6:6" x14ac:dyDescent="0.2">
      <c r="F243" s="104"/>
    </row>
    <row r="244" spans="6:6" x14ac:dyDescent="0.2">
      <c r="F244" s="104"/>
    </row>
    <row r="245" spans="6:6" x14ac:dyDescent="0.2">
      <c r="F245" s="104"/>
    </row>
    <row r="246" spans="6:6" x14ac:dyDescent="0.2">
      <c r="F246" s="104"/>
    </row>
    <row r="247" spans="6:6" x14ac:dyDescent="0.2">
      <c r="F247" s="105"/>
    </row>
    <row r="248" spans="6:6" x14ac:dyDescent="0.2">
      <c r="F248" s="105"/>
    </row>
    <row r="249" spans="6:6" x14ac:dyDescent="0.2">
      <c r="F249" s="105"/>
    </row>
    <row r="250" spans="6:6" x14ac:dyDescent="0.2">
      <c r="F250" s="105"/>
    </row>
    <row r="251" spans="6:6" x14ac:dyDescent="0.2">
      <c r="F251" s="104"/>
    </row>
    <row r="252" spans="6:6" x14ac:dyDescent="0.2">
      <c r="F252" s="104"/>
    </row>
    <row r="253" spans="6:6" x14ac:dyDescent="0.2">
      <c r="F253" s="105"/>
    </row>
    <row r="254" spans="6:6" x14ac:dyDescent="0.2">
      <c r="F254" s="104"/>
    </row>
    <row r="255" spans="6:6" x14ac:dyDescent="0.2">
      <c r="F255" s="104"/>
    </row>
    <row r="256" spans="6:6" x14ac:dyDescent="0.2">
      <c r="F256" s="104"/>
    </row>
    <row r="257" spans="6:6" x14ac:dyDescent="0.2">
      <c r="F257" s="104"/>
    </row>
    <row r="258" spans="6:6" x14ac:dyDescent="0.2">
      <c r="F258" s="104"/>
    </row>
    <row r="259" spans="6:6" x14ac:dyDescent="0.2">
      <c r="F259" s="104"/>
    </row>
    <row r="260" spans="6:6" x14ac:dyDescent="0.2">
      <c r="F260" s="104"/>
    </row>
    <row r="261" spans="6:6" x14ac:dyDescent="0.2">
      <c r="F261" s="104"/>
    </row>
    <row r="262" spans="6:6" x14ac:dyDescent="0.2">
      <c r="F262" s="104"/>
    </row>
    <row r="263" spans="6:6" x14ac:dyDescent="0.2">
      <c r="F263" s="104"/>
    </row>
    <row r="264" spans="6:6" x14ac:dyDescent="0.2">
      <c r="F264" s="104"/>
    </row>
    <row r="265" spans="6:6" x14ac:dyDescent="0.2">
      <c r="F265" s="104"/>
    </row>
    <row r="266" spans="6:6" x14ac:dyDescent="0.2">
      <c r="F266" s="104"/>
    </row>
    <row r="267" spans="6:6" x14ac:dyDescent="0.2">
      <c r="F267" s="104"/>
    </row>
    <row r="268" spans="6:6" x14ac:dyDescent="0.2">
      <c r="F268" s="105"/>
    </row>
    <row r="269" spans="6:6" x14ac:dyDescent="0.2">
      <c r="F269" s="105"/>
    </row>
    <row r="270" spans="6:6" x14ac:dyDescent="0.2">
      <c r="F270" s="105"/>
    </row>
    <row r="271" spans="6:6" x14ac:dyDescent="0.2">
      <c r="F271" s="104"/>
    </row>
    <row r="272" spans="6:6" x14ac:dyDescent="0.2">
      <c r="F272" s="104"/>
    </row>
    <row r="273" spans="6:6" x14ac:dyDescent="0.2">
      <c r="F273" s="104"/>
    </row>
    <row r="274" spans="6:6" x14ac:dyDescent="0.2">
      <c r="F274" s="104"/>
    </row>
    <row r="275" spans="6:6" x14ac:dyDescent="0.2">
      <c r="F275" s="104"/>
    </row>
    <row r="276" spans="6:6" x14ac:dyDescent="0.2">
      <c r="F276" s="104"/>
    </row>
    <row r="277" spans="6:6" x14ac:dyDescent="0.2">
      <c r="F277" s="104"/>
    </row>
    <row r="278" spans="6:6" x14ac:dyDescent="0.2">
      <c r="F278" s="104"/>
    </row>
    <row r="279" spans="6:6" x14ac:dyDescent="0.2">
      <c r="F279" s="104"/>
    </row>
    <row r="280" spans="6:6" x14ac:dyDescent="0.2">
      <c r="F280" s="104"/>
    </row>
    <row r="281" spans="6:6" x14ac:dyDescent="0.2">
      <c r="F281" s="104"/>
    </row>
    <row r="282" spans="6:6" x14ac:dyDescent="0.2">
      <c r="F282" s="104"/>
    </row>
    <row r="283" spans="6:6" x14ac:dyDescent="0.2">
      <c r="F283" s="104"/>
    </row>
    <row r="284" spans="6:6" x14ac:dyDescent="0.2">
      <c r="F284" s="104"/>
    </row>
    <row r="285" spans="6:6" x14ac:dyDescent="0.2">
      <c r="F285" s="104"/>
    </row>
    <row r="286" spans="6:6" x14ac:dyDescent="0.2">
      <c r="F286" s="104"/>
    </row>
    <row r="287" spans="6:6" x14ac:dyDescent="0.2">
      <c r="F287" s="104"/>
    </row>
    <row r="288" spans="6:6" x14ac:dyDescent="0.2">
      <c r="F288" s="104"/>
    </row>
    <row r="289" spans="6:6" x14ac:dyDescent="0.2">
      <c r="F289" s="104"/>
    </row>
    <row r="290" spans="6:6" x14ac:dyDescent="0.2">
      <c r="F290" s="104"/>
    </row>
    <row r="291" spans="6:6" x14ac:dyDescent="0.2">
      <c r="F291" s="104"/>
    </row>
    <row r="292" spans="6:6" x14ac:dyDescent="0.2">
      <c r="F292" s="104"/>
    </row>
    <row r="293" spans="6:6" x14ac:dyDescent="0.2">
      <c r="F293" s="104"/>
    </row>
    <row r="294" spans="6:6" x14ac:dyDescent="0.2">
      <c r="F294" s="104"/>
    </row>
    <row r="295" spans="6:6" x14ac:dyDescent="0.2">
      <c r="F295" s="104"/>
    </row>
    <row r="296" spans="6:6" x14ac:dyDescent="0.2">
      <c r="F296" s="104"/>
    </row>
    <row r="297" spans="6:6" x14ac:dyDescent="0.2">
      <c r="F297" s="104"/>
    </row>
    <row r="298" spans="6:6" x14ac:dyDescent="0.2">
      <c r="F298" s="104"/>
    </row>
    <row r="299" spans="6:6" x14ac:dyDescent="0.2">
      <c r="F299" s="104"/>
    </row>
    <row r="300" spans="6:6" x14ac:dyDescent="0.2">
      <c r="F300" s="104"/>
    </row>
    <row r="301" spans="6:6" x14ac:dyDescent="0.2">
      <c r="F301" s="104"/>
    </row>
    <row r="302" spans="6:6" x14ac:dyDescent="0.2">
      <c r="F302" s="104"/>
    </row>
    <row r="303" spans="6:6" x14ac:dyDescent="0.2">
      <c r="F303" s="104"/>
    </row>
    <row r="304" spans="6:6" x14ac:dyDescent="0.2">
      <c r="F304" s="104"/>
    </row>
    <row r="305" spans="6:6" x14ac:dyDescent="0.2">
      <c r="F305" s="104"/>
    </row>
    <row r="306" spans="6:6" x14ac:dyDescent="0.2">
      <c r="F306" s="104"/>
    </row>
    <row r="307" spans="6:6" x14ac:dyDescent="0.2">
      <c r="F307" s="104"/>
    </row>
    <row r="308" spans="6:6" x14ac:dyDescent="0.2">
      <c r="F308" s="104"/>
    </row>
    <row r="309" spans="6:6" x14ac:dyDescent="0.2">
      <c r="F309" s="104"/>
    </row>
    <row r="310" spans="6:6" x14ac:dyDescent="0.2">
      <c r="F310" s="104"/>
    </row>
    <row r="311" spans="6:6" x14ac:dyDescent="0.2">
      <c r="F311" s="104"/>
    </row>
    <row r="312" spans="6:6" x14ac:dyDescent="0.2">
      <c r="F312" s="104"/>
    </row>
    <row r="313" spans="6:6" x14ac:dyDescent="0.2">
      <c r="F313" s="104"/>
    </row>
    <row r="314" spans="6:6" x14ac:dyDescent="0.2">
      <c r="F314" s="104"/>
    </row>
    <row r="315" spans="6:6" x14ac:dyDescent="0.2">
      <c r="F315" s="104"/>
    </row>
    <row r="316" spans="6:6" x14ac:dyDescent="0.2">
      <c r="F316" s="104"/>
    </row>
    <row r="317" spans="6:6" x14ac:dyDescent="0.2">
      <c r="F317" s="104"/>
    </row>
    <row r="318" spans="6:6" x14ac:dyDescent="0.2">
      <c r="F318" s="104"/>
    </row>
    <row r="319" spans="6:6" x14ac:dyDescent="0.2">
      <c r="F319" s="104"/>
    </row>
    <row r="320" spans="6:6" x14ac:dyDescent="0.2">
      <c r="F320" s="104"/>
    </row>
    <row r="321" spans="6:6" x14ac:dyDescent="0.2">
      <c r="F321" s="104"/>
    </row>
    <row r="322" spans="6:6" x14ac:dyDescent="0.2">
      <c r="F322" s="104"/>
    </row>
    <row r="323" spans="6:6" x14ac:dyDescent="0.2">
      <c r="F323" s="104"/>
    </row>
    <row r="324" spans="6:6" x14ac:dyDescent="0.2">
      <c r="F324" s="104"/>
    </row>
    <row r="325" spans="6:6" x14ac:dyDescent="0.2">
      <c r="F325" s="104"/>
    </row>
    <row r="326" spans="6:6" x14ac:dyDescent="0.2">
      <c r="F326" s="104"/>
    </row>
    <row r="327" spans="6:6" x14ac:dyDescent="0.2">
      <c r="F327" s="104"/>
    </row>
    <row r="328" spans="6:6" x14ac:dyDescent="0.2">
      <c r="F328" s="104"/>
    </row>
    <row r="329" spans="6:6" x14ac:dyDescent="0.2">
      <c r="F329" s="104"/>
    </row>
    <row r="330" spans="6:6" x14ac:dyDescent="0.2">
      <c r="F330" s="104"/>
    </row>
    <row r="331" spans="6:6" x14ac:dyDescent="0.2">
      <c r="F331" s="104"/>
    </row>
    <row r="332" spans="6:6" x14ac:dyDescent="0.2">
      <c r="F332" s="104"/>
    </row>
    <row r="333" spans="6:6" x14ac:dyDescent="0.2">
      <c r="F333" s="104"/>
    </row>
    <row r="334" spans="6:6" x14ac:dyDescent="0.2">
      <c r="F334" s="104"/>
    </row>
    <row r="335" spans="6:6" x14ac:dyDescent="0.2">
      <c r="F335" s="104"/>
    </row>
    <row r="336" spans="6:6" x14ac:dyDescent="0.2">
      <c r="F336" s="104"/>
    </row>
    <row r="337" spans="6:6" x14ac:dyDescent="0.2">
      <c r="F337" s="104"/>
    </row>
    <row r="338" spans="6:6" x14ac:dyDescent="0.2">
      <c r="F338" s="104"/>
    </row>
    <row r="339" spans="6:6" x14ac:dyDescent="0.2">
      <c r="F339" s="104"/>
    </row>
    <row r="340" spans="6:6" x14ac:dyDescent="0.2">
      <c r="F340" s="104"/>
    </row>
    <row r="341" spans="6:6" x14ac:dyDescent="0.2">
      <c r="F341" s="104"/>
    </row>
    <row r="342" spans="6:6" x14ac:dyDescent="0.2">
      <c r="F342" s="104"/>
    </row>
    <row r="343" spans="6:6" x14ac:dyDescent="0.2">
      <c r="F343" s="104"/>
    </row>
    <row r="344" spans="6:6" x14ac:dyDescent="0.2">
      <c r="F344" s="104"/>
    </row>
    <row r="345" spans="6:6" x14ac:dyDescent="0.2">
      <c r="F345" s="104"/>
    </row>
    <row r="346" spans="6:6" x14ac:dyDescent="0.2">
      <c r="F346" s="104"/>
    </row>
    <row r="347" spans="6:6" x14ac:dyDescent="0.2">
      <c r="F347" s="104"/>
    </row>
    <row r="348" spans="6:6" x14ac:dyDescent="0.2">
      <c r="F348" s="104"/>
    </row>
    <row r="349" spans="6:6" x14ac:dyDescent="0.2">
      <c r="F349" s="104"/>
    </row>
    <row r="350" spans="6:6" x14ac:dyDescent="0.2">
      <c r="F350" s="104"/>
    </row>
    <row r="351" spans="6:6" x14ac:dyDescent="0.2">
      <c r="F351" s="104"/>
    </row>
    <row r="352" spans="6:6" x14ac:dyDescent="0.2">
      <c r="F352" s="105"/>
    </row>
    <row r="353" spans="6:6" x14ac:dyDescent="0.2">
      <c r="F353" s="105"/>
    </row>
    <row r="354" spans="6:6" x14ac:dyDescent="0.2">
      <c r="F354" s="104"/>
    </row>
    <row r="355" spans="6:6" x14ac:dyDescent="0.2">
      <c r="F355" s="104"/>
    </row>
    <row r="356" spans="6:6" x14ac:dyDescent="0.2">
      <c r="F356" s="104"/>
    </row>
    <row r="357" spans="6:6" x14ac:dyDescent="0.2">
      <c r="F357" s="104"/>
    </row>
    <row r="358" spans="6:6" x14ac:dyDescent="0.2">
      <c r="F358" s="104"/>
    </row>
    <row r="359" spans="6:6" x14ac:dyDescent="0.2">
      <c r="F359" s="104"/>
    </row>
    <row r="360" spans="6:6" x14ac:dyDescent="0.2">
      <c r="F360" s="104"/>
    </row>
    <row r="361" spans="6:6" x14ac:dyDescent="0.2">
      <c r="F361" s="104"/>
    </row>
    <row r="362" spans="6:6" x14ac:dyDescent="0.2">
      <c r="F362" s="104"/>
    </row>
    <row r="363" spans="6:6" x14ac:dyDescent="0.2">
      <c r="F363" s="104"/>
    </row>
    <row r="364" spans="6:6" x14ac:dyDescent="0.2">
      <c r="F364" s="104"/>
    </row>
    <row r="365" spans="6:6" x14ac:dyDescent="0.2">
      <c r="F365" s="104"/>
    </row>
    <row r="366" spans="6:6" x14ac:dyDescent="0.2">
      <c r="F366" s="104"/>
    </row>
    <row r="367" spans="6:6" x14ac:dyDescent="0.2">
      <c r="F367" s="105"/>
    </row>
    <row r="368" spans="6:6" x14ac:dyDescent="0.2">
      <c r="F368" s="104"/>
    </row>
    <row r="369" spans="6:6" x14ac:dyDescent="0.2">
      <c r="F369" s="104"/>
    </row>
    <row r="370" spans="6:6" x14ac:dyDescent="0.2">
      <c r="F370" s="104"/>
    </row>
    <row r="371" spans="6:6" x14ac:dyDescent="0.2">
      <c r="F371" s="104"/>
    </row>
    <row r="372" spans="6:6" x14ac:dyDescent="0.2">
      <c r="F372" s="104"/>
    </row>
    <row r="373" spans="6:6" x14ac:dyDescent="0.2">
      <c r="F373" s="104"/>
    </row>
    <row r="374" spans="6:6" x14ac:dyDescent="0.2">
      <c r="F374" s="104"/>
    </row>
    <row r="375" spans="6:6" x14ac:dyDescent="0.2">
      <c r="F375" s="104"/>
    </row>
    <row r="376" spans="6:6" x14ac:dyDescent="0.2">
      <c r="F376" s="104"/>
    </row>
    <row r="377" spans="6:6" x14ac:dyDescent="0.2">
      <c r="F377" s="104"/>
    </row>
    <row r="378" spans="6:6" x14ac:dyDescent="0.2">
      <c r="F378" s="104"/>
    </row>
    <row r="379" spans="6:6" x14ac:dyDescent="0.2">
      <c r="F379" s="105"/>
    </row>
    <row r="380" spans="6:6" x14ac:dyDescent="0.2">
      <c r="F380" s="105"/>
    </row>
    <row r="381" spans="6:6" x14ac:dyDescent="0.2">
      <c r="F381" s="105"/>
    </row>
    <row r="382" spans="6:6" x14ac:dyDescent="0.2">
      <c r="F382" s="105"/>
    </row>
    <row r="383" spans="6:6" x14ac:dyDescent="0.2">
      <c r="F383" s="105"/>
    </row>
    <row r="384" spans="6:6" x14ac:dyDescent="0.2">
      <c r="F384" s="105"/>
    </row>
    <row r="385" spans="6:6" x14ac:dyDescent="0.2">
      <c r="F385" s="105"/>
    </row>
    <row r="386" spans="6:6" x14ac:dyDescent="0.2">
      <c r="F386" s="105"/>
    </row>
    <row r="387" spans="6:6" x14ac:dyDescent="0.2">
      <c r="F387" s="105"/>
    </row>
    <row r="388" spans="6:6" x14ac:dyDescent="0.2">
      <c r="F388" s="105"/>
    </row>
    <row r="389" spans="6:6" x14ac:dyDescent="0.2">
      <c r="F389" s="105"/>
    </row>
    <row r="390" spans="6:6" x14ac:dyDescent="0.2">
      <c r="F390" s="105"/>
    </row>
    <row r="391" spans="6:6" x14ac:dyDescent="0.2">
      <c r="F391" s="105"/>
    </row>
    <row r="392" spans="6:6" x14ac:dyDescent="0.2">
      <c r="F392" s="105"/>
    </row>
    <row r="393" spans="6:6" x14ac:dyDescent="0.2">
      <c r="F393" s="105"/>
    </row>
    <row r="394" spans="6:6" x14ac:dyDescent="0.2">
      <c r="F394" s="105"/>
    </row>
    <row r="395" spans="6:6" x14ac:dyDescent="0.2">
      <c r="F395" s="104"/>
    </row>
    <row r="396" spans="6:6" x14ac:dyDescent="0.2">
      <c r="F396" s="104"/>
    </row>
    <row r="397" spans="6:6" x14ac:dyDescent="0.2">
      <c r="F397" s="105"/>
    </row>
    <row r="398" spans="6:6" x14ac:dyDescent="0.2">
      <c r="F398" s="105"/>
    </row>
    <row r="399" spans="6:6" x14ac:dyDescent="0.2">
      <c r="F399" s="104"/>
    </row>
    <row r="400" spans="6:6" x14ac:dyDescent="0.2">
      <c r="F400" s="104"/>
    </row>
    <row r="401" spans="6:6" x14ac:dyDescent="0.2">
      <c r="F401" s="104"/>
    </row>
    <row r="402" spans="6:6" x14ac:dyDescent="0.2">
      <c r="F402" s="105"/>
    </row>
    <row r="403" spans="6:6" x14ac:dyDescent="0.2">
      <c r="F403" s="105"/>
    </row>
    <row r="404" spans="6:6" x14ac:dyDescent="0.2">
      <c r="F404" s="104"/>
    </row>
    <row r="405" spans="6:6" x14ac:dyDescent="0.2">
      <c r="F405" s="104"/>
    </row>
    <row r="406" spans="6:6" x14ac:dyDescent="0.2">
      <c r="F406" s="104"/>
    </row>
    <row r="407" spans="6:6" x14ac:dyDescent="0.2">
      <c r="F407" s="104"/>
    </row>
    <row r="408" spans="6:6" x14ac:dyDescent="0.2">
      <c r="F408" s="104"/>
    </row>
    <row r="409" spans="6:6" x14ac:dyDescent="0.2">
      <c r="F409" s="105"/>
    </row>
    <row r="410" spans="6:6" x14ac:dyDescent="0.2">
      <c r="F410" s="105"/>
    </row>
    <row r="411" spans="6:6" x14ac:dyDescent="0.2">
      <c r="F411" s="105"/>
    </row>
    <row r="412" spans="6:6" x14ac:dyDescent="0.2">
      <c r="F412" s="105"/>
    </row>
    <row r="413" spans="6:6" x14ac:dyDescent="0.2">
      <c r="F413" s="105"/>
    </row>
    <row r="414" spans="6:6" x14ac:dyDescent="0.2">
      <c r="F414" s="105"/>
    </row>
    <row r="415" spans="6:6" x14ac:dyDescent="0.2">
      <c r="F415" s="104"/>
    </row>
    <row r="416" spans="6:6" x14ac:dyDescent="0.2">
      <c r="F416" s="104"/>
    </row>
    <row r="417" spans="6:6" x14ac:dyDescent="0.2">
      <c r="F417" s="104"/>
    </row>
    <row r="418" spans="6:6" x14ac:dyDescent="0.2">
      <c r="F418" s="104"/>
    </row>
    <row r="419" spans="6:6" x14ac:dyDescent="0.2">
      <c r="F419" s="105"/>
    </row>
    <row r="420" spans="6:6" x14ac:dyDescent="0.2">
      <c r="F420" s="104"/>
    </row>
    <row r="421" spans="6:6" x14ac:dyDescent="0.2">
      <c r="F421" s="104"/>
    </row>
    <row r="422" spans="6:6" x14ac:dyDescent="0.2">
      <c r="F422" s="104"/>
    </row>
    <row r="423" spans="6:6" x14ac:dyDescent="0.2">
      <c r="F423" s="104"/>
    </row>
    <row r="424" spans="6:6" x14ac:dyDescent="0.2">
      <c r="F424" s="104"/>
    </row>
    <row r="425" spans="6:6" x14ac:dyDescent="0.2">
      <c r="F425" s="104"/>
    </row>
    <row r="426" spans="6:6" x14ac:dyDescent="0.2">
      <c r="F426" s="104"/>
    </row>
    <row r="427" spans="6:6" x14ac:dyDescent="0.2">
      <c r="F427" s="104"/>
    </row>
    <row r="428" spans="6:6" x14ac:dyDescent="0.2">
      <c r="F428" s="104"/>
    </row>
    <row r="429" spans="6:6" x14ac:dyDescent="0.2">
      <c r="F429" s="104"/>
    </row>
    <row r="430" spans="6:6" x14ac:dyDescent="0.2">
      <c r="F430" s="104"/>
    </row>
    <row r="431" spans="6:6" x14ac:dyDescent="0.2">
      <c r="F431" s="104"/>
    </row>
    <row r="432" spans="6:6" x14ac:dyDescent="0.2">
      <c r="F432" s="104"/>
    </row>
    <row r="433" spans="6:6" x14ac:dyDescent="0.2">
      <c r="F433" s="105"/>
    </row>
    <row r="434" spans="6:6" x14ac:dyDescent="0.2">
      <c r="F434" s="104"/>
    </row>
    <row r="435" spans="6:6" x14ac:dyDescent="0.2">
      <c r="F435" s="104"/>
    </row>
    <row r="436" spans="6:6" x14ac:dyDescent="0.2">
      <c r="F436" s="104"/>
    </row>
    <row r="437" spans="6:6" x14ac:dyDescent="0.2">
      <c r="F437" s="104"/>
    </row>
    <row r="438" spans="6:6" x14ac:dyDescent="0.2">
      <c r="F438" s="104"/>
    </row>
    <row r="439" spans="6:6" x14ac:dyDescent="0.2">
      <c r="F439" s="104"/>
    </row>
    <row r="440" spans="6:6" x14ac:dyDescent="0.2">
      <c r="F440" s="104"/>
    </row>
    <row r="441" spans="6:6" x14ac:dyDescent="0.2">
      <c r="F441" s="104"/>
    </row>
    <row r="442" spans="6:6" x14ac:dyDescent="0.2">
      <c r="F442" s="105"/>
    </row>
    <row r="443" spans="6:6" x14ac:dyDescent="0.2">
      <c r="F443" s="104"/>
    </row>
    <row r="444" spans="6:6" x14ac:dyDescent="0.2">
      <c r="F444" s="104"/>
    </row>
    <row r="445" spans="6:6" x14ac:dyDescent="0.2">
      <c r="F445" s="105"/>
    </row>
    <row r="446" spans="6:6" x14ac:dyDescent="0.2">
      <c r="F446" s="105"/>
    </row>
    <row r="447" spans="6:6" x14ac:dyDescent="0.2">
      <c r="F447" s="104"/>
    </row>
    <row r="448" spans="6:6" x14ac:dyDescent="0.2">
      <c r="F448" s="104"/>
    </row>
    <row r="449" spans="6:6" x14ac:dyDescent="0.2">
      <c r="F449" s="104"/>
    </row>
    <row r="450" spans="6:6" x14ac:dyDescent="0.2">
      <c r="F450" s="104"/>
    </row>
    <row r="451" spans="6:6" x14ac:dyDescent="0.2">
      <c r="F451" s="104"/>
    </row>
    <row r="452" spans="6:6" x14ac:dyDescent="0.2">
      <c r="F452" s="104"/>
    </row>
    <row r="453" spans="6:6" x14ac:dyDescent="0.2">
      <c r="F453" s="104"/>
    </row>
    <row r="454" spans="6:6" x14ac:dyDescent="0.2">
      <c r="F454" s="104"/>
    </row>
    <row r="455" spans="6:6" x14ac:dyDescent="0.2">
      <c r="F455" s="104"/>
    </row>
    <row r="456" spans="6:6" x14ac:dyDescent="0.2">
      <c r="F456" s="104"/>
    </row>
    <row r="457" spans="6:6" x14ac:dyDescent="0.2">
      <c r="F457" s="104"/>
    </row>
    <row r="458" spans="6:6" x14ac:dyDescent="0.2">
      <c r="F458" s="104"/>
    </row>
    <row r="459" spans="6:6" x14ac:dyDescent="0.2">
      <c r="F459" s="104"/>
    </row>
    <row r="460" spans="6:6" x14ac:dyDescent="0.2">
      <c r="F460" s="104"/>
    </row>
    <row r="461" spans="6:6" x14ac:dyDescent="0.2">
      <c r="F461" s="104"/>
    </row>
    <row r="462" spans="6:6" x14ac:dyDescent="0.2">
      <c r="F462" s="104"/>
    </row>
    <row r="463" spans="6:6" x14ac:dyDescent="0.2">
      <c r="F463" s="104"/>
    </row>
    <row r="464" spans="6:6" x14ac:dyDescent="0.2">
      <c r="F464" s="104"/>
    </row>
    <row r="465" spans="6:6" x14ac:dyDescent="0.2">
      <c r="F465" s="104"/>
    </row>
    <row r="466" spans="6:6" x14ac:dyDescent="0.2">
      <c r="F466" s="104"/>
    </row>
    <row r="467" spans="6:6" x14ac:dyDescent="0.2">
      <c r="F467" s="104"/>
    </row>
    <row r="468" spans="6:6" x14ac:dyDescent="0.2">
      <c r="F468" s="104"/>
    </row>
    <row r="469" spans="6:6" x14ac:dyDescent="0.2">
      <c r="F469" s="104"/>
    </row>
    <row r="470" spans="6:6" x14ac:dyDescent="0.2">
      <c r="F470" s="104"/>
    </row>
    <row r="471" spans="6:6" x14ac:dyDescent="0.2">
      <c r="F471" s="104"/>
    </row>
    <row r="472" spans="6:6" x14ac:dyDescent="0.2">
      <c r="F472" s="104"/>
    </row>
    <row r="473" spans="6:6" x14ac:dyDescent="0.2">
      <c r="F473" s="104"/>
    </row>
    <row r="474" spans="6:6" x14ac:dyDescent="0.2">
      <c r="F474" s="104"/>
    </row>
    <row r="475" spans="6:6" x14ac:dyDescent="0.2">
      <c r="F475" s="104"/>
    </row>
    <row r="476" spans="6:6" x14ac:dyDescent="0.2">
      <c r="F476" s="104"/>
    </row>
    <row r="477" spans="6:6" x14ac:dyDescent="0.2">
      <c r="F477" s="104"/>
    </row>
    <row r="478" spans="6:6" x14ac:dyDescent="0.2">
      <c r="F478" s="104"/>
    </row>
    <row r="479" spans="6:6" x14ac:dyDescent="0.2">
      <c r="F479" s="104"/>
    </row>
    <row r="480" spans="6:6" x14ac:dyDescent="0.2">
      <c r="F480" s="104"/>
    </row>
    <row r="481" spans="6:6" x14ac:dyDescent="0.2">
      <c r="F481" s="104"/>
    </row>
    <row r="482" spans="6:6" x14ac:dyDescent="0.2">
      <c r="F482" s="104"/>
    </row>
    <row r="483" spans="6:6" x14ac:dyDescent="0.2">
      <c r="F483" s="104"/>
    </row>
    <row r="484" spans="6:6" x14ac:dyDescent="0.2">
      <c r="F484" s="104"/>
    </row>
    <row r="485" spans="6:6" x14ac:dyDescent="0.2">
      <c r="F485" s="104"/>
    </row>
    <row r="486" spans="6:6" x14ac:dyDescent="0.2">
      <c r="F486" s="104"/>
    </row>
    <row r="487" spans="6:6" x14ac:dyDescent="0.2">
      <c r="F487" s="104"/>
    </row>
    <row r="488" spans="6:6" x14ac:dyDescent="0.2">
      <c r="F488" s="104"/>
    </row>
    <row r="489" spans="6:6" x14ac:dyDescent="0.2">
      <c r="F489" s="104"/>
    </row>
    <row r="490" spans="6:6" x14ac:dyDescent="0.2">
      <c r="F490" s="104"/>
    </row>
    <row r="491" spans="6:6" x14ac:dyDescent="0.2">
      <c r="F491" s="104"/>
    </row>
    <row r="492" spans="6:6" x14ac:dyDescent="0.2">
      <c r="F492" s="104"/>
    </row>
    <row r="493" spans="6:6" x14ac:dyDescent="0.2">
      <c r="F493" s="104"/>
    </row>
    <row r="494" spans="6:6" x14ac:dyDescent="0.2">
      <c r="F494" s="104"/>
    </row>
    <row r="495" spans="6:6" x14ac:dyDescent="0.2">
      <c r="F495" s="104"/>
    </row>
    <row r="496" spans="6:6" x14ac:dyDescent="0.2">
      <c r="F496" s="104"/>
    </row>
    <row r="497" spans="6:6" x14ac:dyDescent="0.2">
      <c r="F497" s="104"/>
    </row>
    <row r="498" spans="6:6" x14ac:dyDescent="0.2">
      <c r="F498" s="104"/>
    </row>
    <row r="499" spans="6:6" x14ac:dyDescent="0.2">
      <c r="F499" s="104"/>
    </row>
    <row r="500" spans="6:6" x14ac:dyDescent="0.2">
      <c r="F500" s="104"/>
    </row>
    <row r="501" spans="6:6" x14ac:dyDescent="0.2">
      <c r="F501" s="104"/>
    </row>
    <row r="502" spans="6:6" x14ac:dyDescent="0.2">
      <c r="F502" s="104"/>
    </row>
    <row r="503" spans="6:6" x14ac:dyDescent="0.2">
      <c r="F503" s="104"/>
    </row>
    <row r="504" spans="6:6" x14ac:dyDescent="0.2">
      <c r="F504" s="104"/>
    </row>
    <row r="505" spans="6:6" x14ac:dyDescent="0.2">
      <c r="F505" s="104"/>
    </row>
    <row r="506" spans="6:6" x14ac:dyDescent="0.2">
      <c r="F506" s="104"/>
    </row>
    <row r="507" spans="6:6" x14ac:dyDescent="0.2">
      <c r="F507" s="104"/>
    </row>
    <row r="508" spans="6:6" x14ac:dyDescent="0.2">
      <c r="F508" s="104"/>
    </row>
    <row r="509" spans="6:6" x14ac:dyDescent="0.2">
      <c r="F509" s="104"/>
    </row>
    <row r="510" spans="6:6" x14ac:dyDescent="0.2">
      <c r="F510" s="104"/>
    </row>
    <row r="511" spans="6:6" x14ac:dyDescent="0.2">
      <c r="F511" s="104"/>
    </row>
    <row r="512" spans="6:6" x14ac:dyDescent="0.2">
      <c r="F512" s="104"/>
    </row>
    <row r="513" spans="6:6" x14ac:dyDescent="0.2">
      <c r="F513" s="104"/>
    </row>
    <row r="514" spans="6:6" x14ac:dyDescent="0.2">
      <c r="F514" s="104"/>
    </row>
    <row r="515" spans="6:6" x14ac:dyDescent="0.2">
      <c r="F515" s="104"/>
    </row>
    <row r="516" spans="6:6" x14ac:dyDescent="0.2">
      <c r="F516" s="105"/>
    </row>
    <row r="517" spans="6:6" x14ac:dyDescent="0.2">
      <c r="F517" s="105"/>
    </row>
    <row r="518" spans="6:6" x14ac:dyDescent="0.2">
      <c r="F518" s="105"/>
    </row>
    <row r="519" spans="6:6" x14ac:dyDescent="0.2">
      <c r="F519" s="105"/>
    </row>
    <row r="520" spans="6:6" x14ac:dyDescent="0.2">
      <c r="F520" s="105"/>
    </row>
    <row r="521" spans="6:6" x14ac:dyDescent="0.2">
      <c r="F521" s="105"/>
    </row>
    <row r="522" spans="6:6" x14ac:dyDescent="0.2">
      <c r="F522" s="105"/>
    </row>
    <row r="523" spans="6:6" x14ac:dyDescent="0.2">
      <c r="F523" s="105"/>
    </row>
    <row r="524" spans="6:6" x14ac:dyDescent="0.2">
      <c r="F524" s="105"/>
    </row>
    <row r="525" spans="6:6" x14ac:dyDescent="0.2">
      <c r="F525" s="104"/>
    </row>
    <row r="526" spans="6:6" x14ac:dyDescent="0.2">
      <c r="F526" s="104"/>
    </row>
    <row r="527" spans="6:6" x14ac:dyDescent="0.2">
      <c r="F527" s="104"/>
    </row>
    <row r="528" spans="6:6" x14ac:dyDescent="0.2">
      <c r="F528" s="104"/>
    </row>
    <row r="529" spans="6:6" x14ac:dyDescent="0.2">
      <c r="F529" s="104"/>
    </row>
    <row r="530" spans="6:6" x14ac:dyDescent="0.2">
      <c r="F530" s="105"/>
    </row>
    <row r="531" spans="6:6" x14ac:dyDescent="0.2">
      <c r="F531" s="105"/>
    </row>
    <row r="532" spans="6:6" x14ac:dyDescent="0.2">
      <c r="F532" s="105"/>
    </row>
    <row r="533" spans="6:6" x14ac:dyDescent="0.2">
      <c r="F533" s="104"/>
    </row>
    <row r="534" spans="6:6" x14ac:dyDescent="0.2">
      <c r="F534" s="104"/>
    </row>
    <row r="535" spans="6:6" x14ac:dyDescent="0.2">
      <c r="F535" s="104"/>
    </row>
    <row r="536" spans="6:6" x14ac:dyDescent="0.2">
      <c r="F536" s="104"/>
    </row>
    <row r="537" spans="6:6" x14ac:dyDescent="0.2">
      <c r="F537" s="104"/>
    </row>
    <row r="538" spans="6:6" x14ac:dyDescent="0.2">
      <c r="F538" s="104"/>
    </row>
    <row r="539" spans="6:6" x14ac:dyDescent="0.2">
      <c r="F539" s="104"/>
    </row>
    <row r="540" spans="6:6" x14ac:dyDescent="0.2">
      <c r="F540" s="104"/>
    </row>
    <row r="541" spans="6:6" x14ac:dyDescent="0.2">
      <c r="F541" s="104"/>
    </row>
    <row r="542" spans="6:6" x14ac:dyDescent="0.2">
      <c r="F542" s="104"/>
    </row>
    <row r="543" spans="6:6" x14ac:dyDescent="0.2">
      <c r="F543" s="104"/>
    </row>
    <row r="544" spans="6:6" x14ac:dyDescent="0.2">
      <c r="F544" s="104"/>
    </row>
    <row r="545" spans="6:6" x14ac:dyDescent="0.2">
      <c r="F545" s="104"/>
    </row>
    <row r="546" spans="6:6" x14ac:dyDescent="0.2">
      <c r="F546" s="105"/>
    </row>
    <row r="547" spans="6:6" x14ac:dyDescent="0.2">
      <c r="F547" s="105"/>
    </row>
    <row r="548" spans="6:6" x14ac:dyDescent="0.2">
      <c r="F548" s="105"/>
    </row>
    <row r="549" spans="6:6" x14ac:dyDescent="0.2">
      <c r="F549" s="105"/>
    </row>
    <row r="550" spans="6:6" x14ac:dyDescent="0.2">
      <c r="F550" s="105"/>
    </row>
    <row r="551" spans="6:6" x14ac:dyDescent="0.2">
      <c r="F551" s="105"/>
    </row>
    <row r="552" spans="6:6" x14ac:dyDescent="0.2">
      <c r="F552" s="105"/>
    </row>
    <row r="553" spans="6:6" x14ac:dyDescent="0.2">
      <c r="F553" s="105"/>
    </row>
    <row r="554" spans="6:6" x14ac:dyDescent="0.2">
      <c r="F554" s="105"/>
    </row>
    <row r="555" spans="6:6" x14ac:dyDescent="0.2">
      <c r="F555" s="105"/>
    </row>
    <row r="556" spans="6:6" x14ac:dyDescent="0.2">
      <c r="F556" s="105"/>
    </row>
    <row r="557" spans="6:6" x14ac:dyDescent="0.2">
      <c r="F557" s="105"/>
    </row>
    <row r="558" spans="6:6" x14ac:dyDescent="0.2">
      <c r="F558" s="104"/>
    </row>
    <row r="559" spans="6:6" x14ac:dyDescent="0.2">
      <c r="F559" s="104"/>
    </row>
    <row r="560" spans="6:6" x14ac:dyDescent="0.2">
      <c r="F560" s="104"/>
    </row>
    <row r="561" spans="6:6" x14ac:dyDescent="0.2">
      <c r="F561" s="104"/>
    </row>
    <row r="562" spans="6:6" x14ac:dyDescent="0.2">
      <c r="F562" s="105"/>
    </row>
    <row r="563" spans="6:6" x14ac:dyDescent="0.2">
      <c r="F563" s="105"/>
    </row>
    <row r="564" spans="6:6" x14ac:dyDescent="0.2">
      <c r="F564" s="104"/>
    </row>
    <row r="565" spans="6:6" x14ac:dyDescent="0.2">
      <c r="F565" s="104"/>
    </row>
    <row r="566" spans="6:6" x14ac:dyDescent="0.2">
      <c r="F566" s="104"/>
    </row>
    <row r="567" spans="6:6" x14ac:dyDescent="0.2">
      <c r="F567" s="104"/>
    </row>
    <row r="568" spans="6:6" x14ac:dyDescent="0.2">
      <c r="F568" s="104"/>
    </row>
    <row r="569" spans="6:6" x14ac:dyDescent="0.2">
      <c r="F569" s="104"/>
    </row>
    <row r="570" spans="6:6" x14ac:dyDescent="0.2">
      <c r="F570" s="104"/>
    </row>
    <row r="571" spans="6:6" x14ac:dyDescent="0.2">
      <c r="F571" s="104"/>
    </row>
    <row r="572" spans="6:6" x14ac:dyDescent="0.2">
      <c r="F572" s="104"/>
    </row>
    <row r="573" spans="6:6" x14ac:dyDescent="0.2">
      <c r="F573" s="104"/>
    </row>
    <row r="574" spans="6:6" x14ac:dyDescent="0.2">
      <c r="F574" s="104"/>
    </row>
    <row r="575" spans="6:6" x14ac:dyDescent="0.2">
      <c r="F575" s="104"/>
    </row>
    <row r="576" spans="6:6" x14ac:dyDescent="0.2">
      <c r="F576" s="104"/>
    </row>
    <row r="577" spans="6:6" x14ac:dyDescent="0.2">
      <c r="F577" s="105"/>
    </row>
    <row r="578" spans="6:6" x14ac:dyDescent="0.2">
      <c r="F578" s="105"/>
    </row>
    <row r="579" spans="6:6" x14ac:dyDescent="0.2">
      <c r="F579" s="105"/>
    </row>
    <row r="580" spans="6:6" x14ac:dyDescent="0.2">
      <c r="F580" s="104"/>
    </row>
    <row r="581" spans="6:6" x14ac:dyDescent="0.2">
      <c r="F581" s="104"/>
    </row>
    <row r="582" spans="6:6" x14ac:dyDescent="0.2">
      <c r="F582" s="104"/>
    </row>
    <row r="583" spans="6:6" x14ac:dyDescent="0.2">
      <c r="F583" s="104"/>
    </row>
    <row r="584" spans="6:6" x14ac:dyDescent="0.2">
      <c r="F584" s="104"/>
    </row>
    <row r="585" spans="6:6" x14ac:dyDescent="0.2">
      <c r="F585" s="104"/>
    </row>
    <row r="586" spans="6:6" x14ac:dyDescent="0.2">
      <c r="F586" s="104"/>
    </row>
    <row r="587" spans="6:6" x14ac:dyDescent="0.2">
      <c r="F587" s="104"/>
    </row>
    <row r="588" spans="6:6" x14ac:dyDescent="0.2">
      <c r="F588" s="104"/>
    </row>
    <row r="589" spans="6:6" x14ac:dyDescent="0.2">
      <c r="F589" s="104"/>
    </row>
    <row r="590" spans="6:6" x14ac:dyDescent="0.2">
      <c r="F590" s="104"/>
    </row>
    <row r="591" spans="6:6" x14ac:dyDescent="0.2">
      <c r="F591" s="104"/>
    </row>
    <row r="592" spans="6:6" x14ac:dyDescent="0.2">
      <c r="F592" s="104"/>
    </row>
    <row r="593" spans="6:6" x14ac:dyDescent="0.2">
      <c r="F593" s="104"/>
    </row>
    <row r="594" spans="6:6" x14ac:dyDescent="0.2">
      <c r="F594" s="104"/>
    </row>
    <row r="595" spans="6:6" x14ac:dyDescent="0.2">
      <c r="F595" s="104"/>
    </row>
    <row r="596" spans="6:6" x14ac:dyDescent="0.2">
      <c r="F596" s="104"/>
    </row>
    <row r="597" spans="6:6" x14ac:dyDescent="0.2">
      <c r="F597" s="104"/>
    </row>
    <row r="598" spans="6:6" x14ac:dyDescent="0.2">
      <c r="F598" s="104"/>
    </row>
    <row r="599" spans="6:6" x14ac:dyDescent="0.2">
      <c r="F599" s="104"/>
    </row>
    <row r="600" spans="6:6" x14ac:dyDescent="0.2">
      <c r="F600" s="104"/>
    </row>
    <row r="601" spans="6:6" x14ac:dyDescent="0.2">
      <c r="F601" s="104"/>
    </row>
    <row r="602" spans="6:6" x14ac:dyDescent="0.2">
      <c r="F602" s="104"/>
    </row>
    <row r="603" spans="6:6" x14ac:dyDescent="0.2">
      <c r="F603" s="104"/>
    </row>
    <row r="604" spans="6:6" x14ac:dyDescent="0.2">
      <c r="F604" s="104"/>
    </row>
    <row r="605" spans="6:6" x14ac:dyDescent="0.2">
      <c r="F605" s="104"/>
    </row>
    <row r="606" spans="6:6" x14ac:dyDescent="0.2">
      <c r="F606" s="104"/>
    </row>
    <row r="607" spans="6:6" x14ac:dyDescent="0.2">
      <c r="F607" s="104"/>
    </row>
    <row r="608" spans="6:6" x14ac:dyDescent="0.2">
      <c r="F608" s="104"/>
    </row>
    <row r="609" spans="6:6" x14ac:dyDescent="0.2">
      <c r="F609" s="104"/>
    </row>
    <row r="610" spans="6:6" x14ac:dyDescent="0.2">
      <c r="F610" s="104"/>
    </row>
    <row r="611" spans="6:6" x14ac:dyDescent="0.2">
      <c r="F611" s="104"/>
    </row>
    <row r="612" spans="6:6" x14ac:dyDescent="0.2">
      <c r="F612" s="104"/>
    </row>
    <row r="613" spans="6:6" x14ac:dyDescent="0.2">
      <c r="F613" s="104"/>
    </row>
    <row r="614" spans="6:6" x14ac:dyDescent="0.2">
      <c r="F614" s="104"/>
    </row>
    <row r="615" spans="6:6" x14ac:dyDescent="0.2">
      <c r="F615" s="104"/>
    </row>
    <row r="616" spans="6:6" x14ac:dyDescent="0.2">
      <c r="F616" s="104"/>
    </row>
    <row r="617" spans="6:6" x14ac:dyDescent="0.2">
      <c r="F617" s="104"/>
    </row>
    <row r="618" spans="6:6" x14ac:dyDescent="0.2">
      <c r="F618" s="104"/>
    </row>
    <row r="619" spans="6:6" x14ac:dyDescent="0.2">
      <c r="F619" s="104"/>
    </row>
    <row r="620" spans="6:6" x14ac:dyDescent="0.2">
      <c r="F620" s="104"/>
    </row>
    <row r="621" spans="6:6" x14ac:dyDescent="0.2">
      <c r="F621" s="104"/>
    </row>
    <row r="622" spans="6:6" x14ac:dyDescent="0.2">
      <c r="F622" s="104"/>
    </row>
    <row r="623" spans="6:6" x14ac:dyDescent="0.2">
      <c r="F623" s="104"/>
    </row>
    <row r="624" spans="6:6" x14ac:dyDescent="0.2">
      <c r="F624" s="104"/>
    </row>
    <row r="625" spans="6:6" x14ac:dyDescent="0.2">
      <c r="F625" s="105"/>
    </row>
    <row r="626" spans="6:6" x14ac:dyDescent="0.2">
      <c r="F626" s="105"/>
    </row>
    <row r="627" spans="6:6" x14ac:dyDescent="0.2">
      <c r="F627" s="105"/>
    </row>
    <row r="628" spans="6:6" x14ac:dyDescent="0.2">
      <c r="F628" s="104"/>
    </row>
    <row r="629" spans="6:6" x14ac:dyDescent="0.2">
      <c r="F629" s="104"/>
    </row>
    <row r="630" spans="6:6" x14ac:dyDescent="0.2">
      <c r="F630" s="104"/>
    </row>
    <row r="631" spans="6:6" x14ac:dyDescent="0.2">
      <c r="F631" s="104"/>
    </row>
    <row r="632" spans="6:6" x14ac:dyDescent="0.2">
      <c r="F632" s="105"/>
    </row>
    <row r="633" spans="6:6" x14ac:dyDescent="0.2">
      <c r="F633" s="104"/>
    </row>
    <row r="634" spans="6:6" x14ac:dyDescent="0.2">
      <c r="F634" s="104"/>
    </row>
    <row r="635" spans="6:6" x14ac:dyDescent="0.2">
      <c r="F635" s="104"/>
    </row>
    <row r="636" spans="6:6" x14ac:dyDescent="0.2">
      <c r="F636" s="104"/>
    </row>
    <row r="637" spans="6:6" x14ac:dyDescent="0.2">
      <c r="F637" s="105"/>
    </row>
    <row r="638" spans="6:6" x14ac:dyDescent="0.2">
      <c r="F638" s="105"/>
    </row>
    <row r="639" spans="6:6" x14ac:dyDescent="0.2">
      <c r="F639" s="105"/>
    </row>
    <row r="640" spans="6:6" x14ac:dyDescent="0.2">
      <c r="F640" s="105"/>
    </row>
    <row r="641" spans="6:6" x14ac:dyDescent="0.2">
      <c r="F641" s="105"/>
    </row>
    <row r="642" spans="6:6" x14ac:dyDescent="0.2">
      <c r="F642" s="105"/>
    </row>
    <row r="643" spans="6:6" x14ac:dyDescent="0.2">
      <c r="F643" s="105"/>
    </row>
    <row r="644" spans="6:6" x14ac:dyDescent="0.2">
      <c r="F644" s="105"/>
    </row>
    <row r="645" spans="6:6" x14ac:dyDescent="0.2">
      <c r="F645" s="105"/>
    </row>
    <row r="646" spans="6:6" x14ac:dyDescent="0.2">
      <c r="F646" s="105"/>
    </row>
    <row r="647" spans="6:6" x14ac:dyDescent="0.2">
      <c r="F647" s="105"/>
    </row>
    <row r="648" spans="6:6" x14ac:dyDescent="0.2">
      <c r="F648" s="105"/>
    </row>
    <row r="649" spans="6:6" x14ac:dyDescent="0.2">
      <c r="F649" s="104"/>
    </row>
    <row r="650" spans="6:6" x14ac:dyDescent="0.2">
      <c r="F650" s="104"/>
    </row>
    <row r="651" spans="6:6" x14ac:dyDescent="0.2">
      <c r="F651" s="104"/>
    </row>
    <row r="652" spans="6:6" x14ac:dyDescent="0.2">
      <c r="F652" s="104"/>
    </row>
    <row r="653" spans="6:6" x14ac:dyDescent="0.2">
      <c r="F653" s="105"/>
    </row>
    <row r="654" spans="6:6" x14ac:dyDescent="0.2">
      <c r="F654" s="104"/>
    </row>
    <row r="655" spans="6:6" x14ac:dyDescent="0.2">
      <c r="F655" s="104"/>
    </row>
    <row r="656" spans="6:6" x14ac:dyDescent="0.2">
      <c r="F656" s="104"/>
    </row>
    <row r="657" spans="6:6" x14ac:dyDescent="0.2">
      <c r="F657" s="104"/>
    </row>
    <row r="658" spans="6:6" x14ac:dyDescent="0.2">
      <c r="F658" s="104"/>
    </row>
    <row r="659" spans="6:6" x14ac:dyDescent="0.2">
      <c r="F659" s="104"/>
    </row>
    <row r="660" spans="6:6" x14ac:dyDescent="0.2">
      <c r="F660" s="104"/>
    </row>
    <row r="661" spans="6:6" x14ac:dyDescent="0.2">
      <c r="F661" s="104"/>
    </row>
    <row r="662" spans="6:6" x14ac:dyDescent="0.2">
      <c r="F662" s="104"/>
    </row>
    <row r="663" spans="6:6" x14ac:dyDescent="0.2">
      <c r="F663" s="104"/>
    </row>
    <row r="664" spans="6:6" x14ac:dyDescent="0.2">
      <c r="F664" s="105"/>
    </row>
    <row r="665" spans="6:6" x14ac:dyDescent="0.2">
      <c r="F665" s="104"/>
    </row>
    <row r="666" spans="6:6" x14ac:dyDescent="0.2">
      <c r="F666" s="104"/>
    </row>
    <row r="667" spans="6:6" x14ac:dyDescent="0.2">
      <c r="F667" s="104"/>
    </row>
    <row r="668" spans="6:6" x14ac:dyDescent="0.2">
      <c r="F668" s="104"/>
    </row>
    <row r="669" spans="6:6" x14ac:dyDescent="0.2">
      <c r="F669" s="105"/>
    </row>
    <row r="670" spans="6:6" x14ac:dyDescent="0.2">
      <c r="F670" s="104"/>
    </row>
    <row r="671" spans="6:6" x14ac:dyDescent="0.2">
      <c r="F671" s="104"/>
    </row>
    <row r="672" spans="6:6" x14ac:dyDescent="0.2">
      <c r="F672" s="105"/>
    </row>
    <row r="673" spans="6:6" x14ac:dyDescent="0.2">
      <c r="F673" s="104"/>
    </row>
    <row r="674" spans="6:6" x14ac:dyDescent="0.2">
      <c r="F674" s="104"/>
    </row>
    <row r="675" spans="6:6" x14ac:dyDescent="0.2">
      <c r="F675" s="104"/>
    </row>
    <row r="676" spans="6:6" x14ac:dyDescent="0.2">
      <c r="F676" s="104"/>
    </row>
    <row r="677" spans="6:6" x14ac:dyDescent="0.2">
      <c r="F677" s="104"/>
    </row>
    <row r="678" spans="6:6" x14ac:dyDescent="0.2">
      <c r="F678" s="104"/>
    </row>
    <row r="679" spans="6:6" x14ac:dyDescent="0.2">
      <c r="F679" s="104"/>
    </row>
    <row r="680" spans="6:6" x14ac:dyDescent="0.2">
      <c r="F680" s="104"/>
    </row>
    <row r="681" spans="6:6" x14ac:dyDescent="0.2">
      <c r="F681" s="104"/>
    </row>
    <row r="682" spans="6:6" x14ac:dyDescent="0.2">
      <c r="F682" s="104"/>
    </row>
    <row r="683" spans="6:6" x14ac:dyDescent="0.2">
      <c r="F683" s="104"/>
    </row>
    <row r="684" spans="6:6" x14ac:dyDescent="0.2">
      <c r="F684" s="104"/>
    </row>
    <row r="685" spans="6:6" x14ac:dyDescent="0.2">
      <c r="F685" s="104"/>
    </row>
    <row r="686" spans="6:6" x14ac:dyDescent="0.2">
      <c r="F686" s="104"/>
    </row>
    <row r="687" spans="6:6" x14ac:dyDescent="0.2">
      <c r="F687" s="104"/>
    </row>
    <row r="688" spans="6:6" x14ac:dyDescent="0.2">
      <c r="F688" s="104"/>
    </row>
    <row r="689" spans="6:6" x14ac:dyDescent="0.2">
      <c r="F689" s="104"/>
    </row>
    <row r="690" spans="6:6" x14ac:dyDescent="0.2">
      <c r="F690" s="104"/>
    </row>
    <row r="691" spans="6:6" x14ac:dyDescent="0.2">
      <c r="F691" s="104"/>
    </row>
    <row r="692" spans="6:6" x14ac:dyDescent="0.2">
      <c r="F692" s="105"/>
    </row>
    <row r="693" spans="6:6" x14ac:dyDescent="0.2">
      <c r="F693" s="104"/>
    </row>
    <row r="694" spans="6:6" x14ac:dyDescent="0.2">
      <c r="F694" s="104"/>
    </row>
    <row r="695" spans="6:6" x14ac:dyDescent="0.2">
      <c r="F695" s="104"/>
    </row>
    <row r="696" spans="6:6" x14ac:dyDescent="0.2">
      <c r="F696" s="104"/>
    </row>
    <row r="697" spans="6:6" x14ac:dyDescent="0.2">
      <c r="F697" s="104"/>
    </row>
    <row r="698" spans="6:6" x14ac:dyDescent="0.2">
      <c r="F698" s="104"/>
    </row>
    <row r="699" spans="6:6" x14ac:dyDescent="0.2">
      <c r="F699" s="104"/>
    </row>
    <row r="700" spans="6:6" x14ac:dyDescent="0.2">
      <c r="F700" s="104"/>
    </row>
    <row r="701" spans="6:6" x14ac:dyDescent="0.2">
      <c r="F701" s="104"/>
    </row>
    <row r="702" spans="6:6" x14ac:dyDescent="0.2">
      <c r="F702" s="104"/>
    </row>
    <row r="703" spans="6:6" x14ac:dyDescent="0.2">
      <c r="F703" s="104"/>
    </row>
    <row r="704" spans="6:6" x14ac:dyDescent="0.2">
      <c r="F704" s="104"/>
    </row>
    <row r="705" spans="6:6" x14ac:dyDescent="0.2">
      <c r="F705" s="104"/>
    </row>
    <row r="706" spans="6:6" x14ac:dyDescent="0.2">
      <c r="F706" s="104"/>
    </row>
    <row r="707" spans="6:6" x14ac:dyDescent="0.2">
      <c r="F707" s="104"/>
    </row>
    <row r="708" spans="6:6" x14ac:dyDescent="0.2">
      <c r="F708" s="104"/>
    </row>
    <row r="709" spans="6:6" x14ac:dyDescent="0.2">
      <c r="F709" s="104"/>
    </row>
    <row r="710" spans="6:6" x14ac:dyDescent="0.2">
      <c r="F710" s="104"/>
    </row>
    <row r="711" spans="6:6" x14ac:dyDescent="0.2">
      <c r="F711" s="104"/>
    </row>
    <row r="712" spans="6:6" x14ac:dyDescent="0.2">
      <c r="F712" s="104"/>
    </row>
    <row r="713" spans="6:6" x14ac:dyDescent="0.2">
      <c r="F713" s="104"/>
    </row>
    <row r="714" spans="6:6" x14ac:dyDescent="0.2">
      <c r="F714" s="104"/>
    </row>
    <row r="715" spans="6:6" x14ac:dyDescent="0.2">
      <c r="F715" s="104"/>
    </row>
    <row r="716" spans="6:6" x14ac:dyDescent="0.2">
      <c r="F716" s="104"/>
    </row>
    <row r="717" spans="6:6" x14ac:dyDescent="0.2">
      <c r="F717" s="104"/>
    </row>
    <row r="718" spans="6:6" x14ac:dyDescent="0.2">
      <c r="F718" s="104"/>
    </row>
    <row r="719" spans="6:6" x14ac:dyDescent="0.2">
      <c r="F719" s="104"/>
    </row>
    <row r="720" spans="6:6" x14ac:dyDescent="0.2">
      <c r="F720" s="104"/>
    </row>
    <row r="721" spans="6:6" x14ac:dyDescent="0.2">
      <c r="F721" s="105"/>
    </row>
    <row r="722" spans="6:6" x14ac:dyDescent="0.2">
      <c r="F722" s="104"/>
    </row>
    <row r="723" spans="6:6" x14ac:dyDescent="0.2">
      <c r="F723" s="104"/>
    </row>
    <row r="724" spans="6:6" x14ac:dyDescent="0.2">
      <c r="F724" s="104"/>
    </row>
    <row r="725" spans="6:6" x14ac:dyDescent="0.2">
      <c r="F725" s="104"/>
    </row>
    <row r="726" spans="6:6" x14ac:dyDescent="0.2">
      <c r="F726" s="104"/>
    </row>
    <row r="727" spans="6:6" x14ac:dyDescent="0.2">
      <c r="F727" s="104"/>
    </row>
    <row r="728" spans="6:6" x14ac:dyDescent="0.2">
      <c r="F728" s="104"/>
    </row>
    <row r="729" spans="6:6" x14ac:dyDescent="0.2">
      <c r="F729" s="104"/>
    </row>
    <row r="730" spans="6:6" x14ac:dyDescent="0.2">
      <c r="F730" s="104"/>
    </row>
    <row r="731" spans="6:6" x14ac:dyDescent="0.2">
      <c r="F731" s="104"/>
    </row>
    <row r="732" spans="6:6" x14ac:dyDescent="0.2">
      <c r="F732" s="104"/>
    </row>
    <row r="733" spans="6:6" x14ac:dyDescent="0.2">
      <c r="F733" s="104"/>
    </row>
    <row r="734" spans="6:6" x14ac:dyDescent="0.2">
      <c r="F734" s="104"/>
    </row>
    <row r="735" spans="6:6" x14ac:dyDescent="0.2">
      <c r="F735" s="104"/>
    </row>
    <row r="736" spans="6:6" x14ac:dyDescent="0.2">
      <c r="F736" s="104"/>
    </row>
    <row r="737" spans="6:6" x14ac:dyDescent="0.2">
      <c r="F737" s="104"/>
    </row>
    <row r="738" spans="6:6" x14ac:dyDescent="0.2">
      <c r="F738" s="104"/>
    </row>
    <row r="739" spans="6:6" x14ac:dyDescent="0.2">
      <c r="F739" s="104"/>
    </row>
    <row r="740" spans="6:6" x14ac:dyDescent="0.2">
      <c r="F740" s="104"/>
    </row>
    <row r="741" spans="6:6" x14ac:dyDescent="0.2">
      <c r="F741" s="104"/>
    </row>
    <row r="742" spans="6:6" x14ac:dyDescent="0.2">
      <c r="F742" s="104"/>
    </row>
    <row r="743" spans="6:6" x14ac:dyDescent="0.2">
      <c r="F743" s="104"/>
    </row>
    <row r="744" spans="6:6" x14ac:dyDescent="0.2">
      <c r="F744" s="104"/>
    </row>
    <row r="745" spans="6:6" x14ac:dyDescent="0.2">
      <c r="F745" s="104"/>
    </row>
    <row r="746" spans="6:6" x14ac:dyDescent="0.2">
      <c r="F746" s="104"/>
    </row>
    <row r="747" spans="6:6" x14ac:dyDescent="0.2">
      <c r="F747" s="104"/>
    </row>
    <row r="748" spans="6:6" x14ac:dyDescent="0.2">
      <c r="F748" s="104"/>
    </row>
    <row r="749" spans="6:6" x14ac:dyDescent="0.2">
      <c r="F749" s="104"/>
    </row>
    <row r="750" spans="6:6" x14ac:dyDescent="0.2">
      <c r="F750" s="104"/>
    </row>
    <row r="751" spans="6:6" x14ac:dyDescent="0.2">
      <c r="F751" s="104"/>
    </row>
    <row r="752" spans="6:6" x14ac:dyDescent="0.2">
      <c r="F752" s="104"/>
    </row>
    <row r="753" spans="6:6" x14ac:dyDescent="0.2">
      <c r="F753" s="104"/>
    </row>
    <row r="754" spans="6:6" x14ac:dyDescent="0.2">
      <c r="F754" s="104"/>
    </row>
    <row r="755" spans="6:6" x14ac:dyDescent="0.2">
      <c r="F755" s="104"/>
    </row>
    <row r="756" spans="6:6" x14ac:dyDescent="0.2">
      <c r="F756" s="104"/>
    </row>
    <row r="757" spans="6:6" x14ac:dyDescent="0.2">
      <c r="F757" s="104"/>
    </row>
    <row r="758" spans="6:6" x14ac:dyDescent="0.2">
      <c r="F758" s="104"/>
    </row>
    <row r="759" spans="6:6" x14ac:dyDescent="0.2">
      <c r="F759" s="104"/>
    </row>
    <row r="760" spans="6:6" x14ac:dyDescent="0.2">
      <c r="F760" s="104"/>
    </row>
    <row r="761" spans="6:6" x14ac:dyDescent="0.2">
      <c r="F761" s="104"/>
    </row>
    <row r="762" spans="6:6" x14ac:dyDescent="0.2">
      <c r="F762" s="104"/>
    </row>
    <row r="763" spans="6:6" x14ac:dyDescent="0.2">
      <c r="F763" s="104"/>
    </row>
    <row r="764" spans="6:6" x14ac:dyDescent="0.2">
      <c r="F764" s="104"/>
    </row>
    <row r="765" spans="6:6" x14ac:dyDescent="0.2">
      <c r="F765" s="104"/>
    </row>
    <row r="766" spans="6:6" x14ac:dyDescent="0.2">
      <c r="F766" s="104"/>
    </row>
    <row r="767" spans="6:6" x14ac:dyDescent="0.2">
      <c r="F767" s="104"/>
    </row>
    <row r="768" spans="6:6" x14ac:dyDescent="0.2">
      <c r="F768" s="104"/>
    </row>
    <row r="769" spans="6:6" x14ac:dyDescent="0.2">
      <c r="F769" s="104"/>
    </row>
    <row r="770" spans="6:6" x14ac:dyDescent="0.2">
      <c r="F770" s="104"/>
    </row>
    <row r="771" spans="6:6" x14ac:dyDescent="0.2">
      <c r="F771" s="104"/>
    </row>
    <row r="772" spans="6:6" x14ac:dyDescent="0.2">
      <c r="F772" s="104"/>
    </row>
    <row r="773" spans="6:6" x14ac:dyDescent="0.2">
      <c r="F773" s="104"/>
    </row>
    <row r="774" spans="6:6" x14ac:dyDescent="0.2">
      <c r="F774" s="104"/>
    </row>
    <row r="775" spans="6:6" x14ac:dyDescent="0.2">
      <c r="F775" s="104"/>
    </row>
    <row r="776" spans="6:6" x14ac:dyDescent="0.2">
      <c r="F776" s="104"/>
    </row>
    <row r="777" spans="6:6" x14ac:dyDescent="0.2">
      <c r="F777" s="104"/>
    </row>
    <row r="778" spans="6:6" x14ac:dyDescent="0.2">
      <c r="F778" s="104"/>
    </row>
    <row r="779" spans="6:6" x14ac:dyDescent="0.2">
      <c r="F779" s="104"/>
    </row>
    <row r="780" spans="6:6" x14ac:dyDescent="0.2">
      <c r="F780" s="104"/>
    </row>
    <row r="781" spans="6:6" x14ac:dyDescent="0.2">
      <c r="F781" s="104"/>
    </row>
    <row r="782" spans="6:6" x14ac:dyDescent="0.2">
      <c r="F782" s="104"/>
    </row>
    <row r="783" spans="6:6" x14ac:dyDescent="0.2">
      <c r="F783" s="104"/>
    </row>
    <row r="784" spans="6:6" x14ac:dyDescent="0.2">
      <c r="F784" s="104"/>
    </row>
    <row r="785" spans="6:6" x14ac:dyDescent="0.2">
      <c r="F785" s="104"/>
    </row>
    <row r="786" spans="6:6" x14ac:dyDescent="0.2">
      <c r="F786" s="104"/>
    </row>
    <row r="787" spans="6:6" x14ac:dyDescent="0.2">
      <c r="F787" s="104"/>
    </row>
    <row r="788" spans="6:6" x14ac:dyDescent="0.2">
      <c r="F788" s="104"/>
    </row>
    <row r="789" spans="6:6" x14ac:dyDescent="0.2">
      <c r="F789" s="104"/>
    </row>
    <row r="790" spans="6:6" x14ac:dyDescent="0.2">
      <c r="F790" s="104"/>
    </row>
    <row r="791" spans="6:6" x14ac:dyDescent="0.2">
      <c r="F791" s="104"/>
    </row>
    <row r="792" spans="6:6" x14ac:dyDescent="0.2">
      <c r="F792" s="104"/>
    </row>
    <row r="793" spans="6:6" x14ac:dyDescent="0.2">
      <c r="F793" s="104"/>
    </row>
    <row r="794" spans="6:6" x14ac:dyDescent="0.2">
      <c r="F794" s="104"/>
    </row>
    <row r="795" spans="6:6" x14ac:dyDescent="0.2">
      <c r="F795" s="104"/>
    </row>
    <row r="796" spans="6:6" x14ac:dyDescent="0.2">
      <c r="F796" s="105"/>
    </row>
    <row r="797" spans="6:6" x14ac:dyDescent="0.2">
      <c r="F797" s="105"/>
    </row>
    <row r="798" spans="6:6" x14ac:dyDescent="0.2">
      <c r="F798" s="105"/>
    </row>
    <row r="799" spans="6:6" x14ac:dyDescent="0.2">
      <c r="F799" s="104"/>
    </row>
    <row r="800" spans="6:6" x14ac:dyDescent="0.2">
      <c r="F800" s="104"/>
    </row>
    <row r="801" spans="6:6" x14ac:dyDescent="0.2">
      <c r="F801" s="104"/>
    </row>
    <row r="802" spans="6:6" x14ac:dyDescent="0.2">
      <c r="F802" s="104"/>
    </row>
    <row r="803" spans="6:6" x14ac:dyDescent="0.2">
      <c r="F803" s="104"/>
    </row>
    <row r="804" spans="6:6" x14ac:dyDescent="0.2">
      <c r="F804" s="104"/>
    </row>
    <row r="805" spans="6:6" x14ac:dyDescent="0.2">
      <c r="F805" s="104"/>
    </row>
    <row r="806" spans="6:6" x14ac:dyDescent="0.2">
      <c r="F806" s="104"/>
    </row>
    <row r="807" spans="6:6" x14ac:dyDescent="0.2">
      <c r="F807" s="104"/>
    </row>
    <row r="808" spans="6:6" x14ac:dyDescent="0.2">
      <c r="F808" s="104"/>
    </row>
    <row r="809" spans="6:6" x14ac:dyDescent="0.2">
      <c r="F809" s="104"/>
    </row>
    <row r="810" spans="6:6" x14ac:dyDescent="0.2">
      <c r="F810" s="104"/>
    </row>
    <row r="811" spans="6:6" x14ac:dyDescent="0.2">
      <c r="F811" s="104"/>
    </row>
    <row r="812" spans="6:6" x14ac:dyDescent="0.2">
      <c r="F812" s="104"/>
    </row>
    <row r="813" spans="6:6" x14ac:dyDescent="0.2">
      <c r="F813" s="104"/>
    </row>
    <row r="814" spans="6:6" x14ac:dyDescent="0.2">
      <c r="F814" s="104"/>
    </row>
    <row r="815" spans="6:6" x14ac:dyDescent="0.2">
      <c r="F815" s="104"/>
    </row>
    <row r="816" spans="6:6" x14ac:dyDescent="0.2">
      <c r="F816" s="104"/>
    </row>
    <row r="817" spans="6:6" x14ac:dyDescent="0.2">
      <c r="F817" s="104"/>
    </row>
    <row r="818" spans="6:6" x14ac:dyDescent="0.2">
      <c r="F818" s="104"/>
    </row>
    <row r="819" spans="6:6" x14ac:dyDescent="0.2">
      <c r="F819" s="104"/>
    </row>
    <row r="820" spans="6:6" x14ac:dyDescent="0.2">
      <c r="F820" s="104"/>
    </row>
    <row r="821" spans="6:6" x14ac:dyDescent="0.2">
      <c r="F821" s="104"/>
    </row>
    <row r="822" spans="6:6" x14ac:dyDescent="0.2">
      <c r="F822" s="104"/>
    </row>
    <row r="823" spans="6:6" x14ac:dyDescent="0.2">
      <c r="F823" s="104"/>
    </row>
    <row r="824" spans="6:6" x14ac:dyDescent="0.2">
      <c r="F824" s="104"/>
    </row>
    <row r="825" spans="6:6" x14ac:dyDescent="0.2">
      <c r="F825" s="104"/>
    </row>
    <row r="826" spans="6:6" x14ac:dyDescent="0.2">
      <c r="F826" s="104"/>
    </row>
    <row r="827" spans="6:6" x14ac:dyDescent="0.2">
      <c r="F827" s="104"/>
    </row>
    <row r="828" spans="6:6" x14ac:dyDescent="0.2">
      <c r="F828" s="104"/>
    </row>
    <row r="829" spans="6:6" x14ac:dyDescent="0.2">
      <c r="F829" s="104"/>
    </row>
    <row r="830" spans="6:6" x14ac:dyDescent="0.2">
      <c r="F830" s="104"/>
    </row>
    <row r="831" spans="6:6" x14ac:dyDescent="0.2">
      <c r="F831" s="104"/>
    </row>
    <row r="832" spans="6:6" x14ac:dyDescent="0.2">
      <c r="F832" s="104"/>
    </row>
    <row r="833" spans="6:6" x14ac:dyDescent="0.2">
      <c r="F833" s="104"/>
    </row>
    <row r="834" spans="6:6" x14ac:dyDescent="0.2">
      <c r="F834" s="104"/>
    </row>
    <row r="835" spans="6:6" x14ac:dyDescent="0.2">
      <c r="F835" s="104"/>
    </row>
    <row r="836" spans="6:6" x14ac:dyDescent="0.2">
      <c r="F836" s="104"/>
    </row>
    <row r="837" spans="6:6" x14ac:dyDescent="0.2">
      <c r="F837" s="104"/>
    </row>
    <row r="838" spans="6:6" x14ac:dyDescent="0.2">
      <c r="F838" s="104"/>
    </row>
    <row r="839" spans="6:6" x14ac:dyDescent="0.2">
      <c r="F839" s="104"/>
    </row>
    <row r="840" spans="6:6" x14ac:dyDescent="0.2">
      <c r="F840" s="104"/>
    </row>
    <row r="841" spans="6:6" x14ac:dyDescent="0.2">
      <c r="F841" s="104"/>
    </row>
    <row r="842" spans="6:6" x14ac:dyDescent="0.2">
      <c r="F842" s="104"/>
    </row>
    <row r="843" spans="6:6" x14ac:dyDescent="0.2">
      <c r="F843" s="104"/>
    </row>
    <row r="844" spans="6:6" x14ac:dyDescent="0.2">
      <c r="F844" s="104"/>
    </row>
    <row r="845" spans="6:6" x14ac:dyDescent="0.2">
      <c r="F845" s="104"/>
    </row>
    <row r="846" spans="6:6" x14ac:dyDescent="0.2">
      <c r="F846" s="104"/>
    </row>
    <row r="847" spans="6:6" x14ac:dyDescent="0.2">
      <c r="F847" s="104"/>
    </row>
    <row r="848" spans="6:6" x14ac:dyDescent="0.2">
      <c r="F848" s="104"/>
    </row>
    <row r="849" spans="6:6" x14ac:dyDescent="0.2">
      <c r="F849" s="104"/>
    </row>
    <row r="850" spans="6:6" x14ac:dyDescent="0.2">
      <c r="F850" s="104"/>
    </row>
    <row r="851" spans="6:6" x14ac:dyDescent="0.2">
      <c r="F851" s="104"/>
    </row>
    <row r="852" spans="6:6" x14ac:dyDescent="0.2">
      <c r="F852" s="104"/>
    </row>
    <row r="853" spans="6:6" x14ac:dyDescent="0.2">
      <c r="F853" s="104"/>
    </row>
    <row r="854" spans="6:6" x14ac:dyDescent="0.2">
      <c r="F854" s="105"/>
    </row>
    <row r="855" spans="6:6" x14ac:dyDescent="0.2">
      <c r="F855" s="105"/>
    </row>
    <row r="856" spans="6:6" x14ac:dyDescent="0.2">
      <c r="F856" s="105"/>
    </row>
    <row r="857" spans="6:6" x14ac:dyDescent="0.2">
      <c r="F857" s="105"/>
    </row>
    <row r="858" spans="6:6" x14ac:dyDescent="0.2">
      <c r="F858" s="105"/>
    </row>
    <row r="859" spans="6:6" x14ac:dyDescent="0.2">
      <c r="F859" s="105"/>
    </row>
    <row r="860" spans="6:6" x14ac:dyDescent="0.2">
      <c r="F860" s="104"/>
    </row>
    <row r="861" spans="6:6" x14ac:dyDescent="0.2">
      <c r="F861" s="104"/>
    </row>
    <row r="862" spans="6:6" x14ac:dyDescent="0.2">
      <c r="F862" s="104"/>
    </row>
    <row r="863" spans="6:6" x14ac:dyDescent="0.2">
      <c r="F863" s="104"/>
    </row>
    <row r="864" spans="6:6" x14ac:dyDescent="0.2">
      <c r="F864" s="104"/>
    </row>
    <row r="865" spans="6:6" x14ac:dyDescent="0.2">
      <c r="F865" s="104"/>
    </row>
    <row r="866" spans="6:6" x14ac:dyDescent="0.2">
      <c r="F866" s="104"/>
    </row>
    <row r="867" spans="6:6" x14ac:dyDescent="0.2">
      <c r="F867" s="104"/>
    </row>
    <row r="868" spans="6:6" x14ac:dyDescent="0.2">
      <c r="F868" s="104"/>
    </row>
    <row r="869" spans="6:6" x14ac:dyDescent="0.2">
      <c r="F869" s="104"/>
    </row>
    <row r="870" spans="6:6" x14ac:dyDescent="0.2">
      <c r="F870" s="104"/>
    </row>
    <row r="871" spans="6:6" x14ac:dyDescent="0.2">
      <c r="F871" s="104"/>
    </row>
    <row r="872" spans="6:6" x14ac:dyDescent="0.2">
      <c r="F872" s="104"/>
    </row>
    <row r="873" spans="6:6" x14ac:dyDescent="0.2">
      <c r="F873" s="104"/>
    </row>
    <row r="874" spans="6:6" x14ac:dyDescent="0.2">
      <c r="F874" s="104"/>
    </row>
    <row r="875" spans="6:6" x14ac:dyDescent="0.2">
      <c r="F875" s="104"/>
    </row>
    <row r="876" spans="6:6" x14ac:dyDescent="0.2">
      <c r="F876" s="104"/>
    </row>
    <row r="877" spans="6:6" x14ac:dyDescent="0.2">
      <c r="F877" s="104"/>
    </row>
    <row r="878" spans="6:6" x14ac:dyDescent="0.2">
      <c r="F878" s="104"/>
    </row>
    <row r="879" spans="6:6" x14ac:dyDescent="0.2">
      <c r="F879" s="104"/>
    </row>
    <row r="880" spans="6:6" x14ac:dyDescent="0.2">
      <c r="F880" s="104"/>
    </row>
    <row r="881" spans="6:6" x14ac:dyDescent="0.2">
      <c r="F881" s="104"/>
    </row>
    <row r="882" spans="6:6" x14ac:dyDescent="0.2">
      <c r="F882" s="104"/>
    </row>
    <row r="883" spans="6:6" x14ac:dyDescent="0.2">
      <c r="F883" s="104"/>
    </row>
    <row r="884" spans="6:6" x14ac:dyDescent="0.2">
      <c r="F884" s="104"/>
    </row>
    <row r="885" spans="6:6" x14ac:dyDescent="0.2">
      <c r="F885" s="104"/>
    </row>
    <row r="886" spans="6:6" x14ac:dyDescent="0.2">
      <c r="F886" s="104"/>
    </row>
    <row r="887" spans="6:6" x14ac:dyDescent="0.2">
      <c r="F887" s="104"/>
    </row>
    <row r="888" spans="6:6" x14ac:dyDescent="0.2">
      <c r="F888" s="104"/>
    </row>
    <row r="889" spans="6:6" x14ac:dyDescent="0.2">
      <c r="F889" s="104"/>
    </row>
    <row r="890" spans="6:6" x14ac:dyDescent="0.2">
      <c r="F890" s="104"/>
    </row>
    <row r="891" spans="6:6" x14ac:dyDescent="0.2">
      <c r="F891" s="104"/>
    </row>
    <row r="892" spans="6:6" x14ac:dyDescent="0.2">
      <c r="F892" s="104"/>
    </row>
    <row r="893" spans="6:6" x14ac:dyDescent="0.2">
      <c r="F893" s="104"/>
    </row>
    <row r="894" spans="6:6" x14ac:dyDescent="0.2">
      <c r="F894" s="104"/>
    </row>
    <row r="895" spans="6:6" x14ac:dyDescent="0.2">
      <c r="F895" s="104"/>
    </row>
    <row r="896" spans="6:6" x14ac:dyDescent="0.2">
      <c r="F896" s="104"/>
    </row>
    <row r="897" spans="6:6" x14ac:dyDescent="0.2">
      <c r="F897" s="104"/>
    </row>
    <row r="898" spans="6:6" x14ac:dyDescent="0.2">
      <c r="F898" s="104"/>
    </row>
    <row r="899" spans="6:6" x14ac:dyDescent="0.2">
      <c r="F899" s="104"/>
    </row>
    <row r="900" spans="6:6" x14ac:dyDescent="0.2">
      <c r="F900" s="104"/>
    </row>
    <row r="901" spans="6:6" x14ac:dyDescent="0.2">
      <c r="F901" s="104"/>
    </row>
    <row r="902" spans="6:6" x14ac:dyDescent="0.2">
      <c r="F902" s="104"/>
    </row>
    <row r="903" spans="6:6" x14ac:dyDescent="0.2">
      <c r="F903" s="104"/>
    </row>
    <row r="904" spans="6:6" x14ac:dyDescent="0.2">
      <c r="F904" s="104"/>
    </row>
    <row r="905" spans="6:6" x14ac:dyDescent="0.2">
      <c r="F905" s="104"/>
    </row>
    <row r="906" spans="6:6" x14ac:dyDescent="0.2">
      <c r="F906" s="104"/>
    </row>
    <row r="907" spans="6:6" x14ac:dyDescent="0.2">
      <c r="F907" s="104"/>
    </row>
    <row r="908" spans="6:6" x14ac:dyDescent="0.2">
      <c r="F908" s="104"/>
    </row>
    <row r="909" spans="6:6" x14ac:dyDescent="0.2">
      <c r="F909" s="105"/>
    </row>
    <row r="910" spans="6:6" x14ac:dyDescent="0.2">
      <c r="F910" s="104"/>
    </row>
    <row r="911" spans="6:6" x14ac:dyDescent="0.2">
      <c r="F911" s="104"/>
    </row>
    <row r="912" spans="6:6" x14ac:dyDescent="0.2">
      <c r="F912" s="104"/>
    </row>
    <row r="913" spans="6:6" x14ac:dyDescent="0.2">
      <c r="F913" s="104"/>
    </row>
    <row r="914" spans="6:6" x14ac:dyDescent="0.2">
      <c r="F914" s="104"/>
    </row>
    <row r="915" spans="6:6" x14ac:dyDescent="0.2">
      <c r="F915" s="104"/>
    </row>
    <row r="916" spans="6:6" x14ac:dyDescent="0.2">
      <c r="F916" s="104"/>
    </row>
    <row r="917" spans="6:6" x14ac:dyDescent="0.2">
      <c r="F917" s="104"/>
    </row>
    <row r="918" spans="6:6" x14ac:dyDescent="0.2">
      <c r="F918" s="104"/>
    </row>
    <row r="919" spans="6:6" x14ac:dyDescent="0.2">
      <c r="F919" s="104"/>
    </row>
    <row r="920" spans="6:6" x14ac:dyDescent="0.2">
      <c r="F920" s="104"/>
    </row>
    <row r="921" spans="6:6" x14ac:dyDescent="0.2">
      <c r="F921" s="104"/>
    </row>
    <row r="922" spans="6:6" x14ac:dyDescent="0.2">
      <c r="F922" s="104"/>
    </row>
    <row r="923" spans="6:6" x14ac:dyDescent="0.2">
      <c r="F923" s="104"/>
    </row>
    <row r="924" spans="6:6" x14ac:dyDescent="0.2">
      <c r="F924" s="104"/>
    </row>
    <row r="925" spans="6:6" x14ac:dyDescent="0.2">
      <c r="F925" s="104"/>
    </row>
    <row r="926" spans="6:6" x14ac:dyDescent="0.2">
      <c r="F926" s="104"/>
    </row>
    <row r="927" spans="6:6" x14ac:dyDescent="0.2">
      <c r="F927" s="104"/>
    </row>
    <row r="928" spans="6:6" x14ac:dyDescent="0.2">
      <c r="F928" s="104"/>
    </row>
    <row r="929" spans="6:6" x14ac:dyDescent="0.2">
      <c r="F929" s="104"/>
    </row>
    <row r="930" spans="6:6" x14ac:dyDescent="0.2">
      <c r="F930" s="104"/>
    </row>
    <row r="931" spans="6:6" x14ac:dyDescent="0.2">
      <c r="F931" s="104"/>
    </row>
    <row r="932" spans="6:6" x14ac:dyDescent="0.2">
      <c r="F932" s="104"/>
    </row>
    <row r="933" spans="6:6" x14ac:dyDescent="0.2">
      <c r="F933" s="104"/>
    </row>
    <row r="934" spans="6:6" x14ac:dyDescent="0.2">
      <c r="F934" s="104"/>
    </row>
    <row r="935" spans="6:6" x14ac:dyDescent="0.2">
      <c r="F935" s="104"/>
    </row>
    <row r="936" spans="6:6" x14ac:dyDescent="0.2">
      <c r="F936" s="104"/>
    </row>
    <row r="937" spans="6:6" x14ac:dyDescent="0.2">
      <c r="F937" s="104"/>
    </row>
    <row r="938" spans="6:6" x14ac:dyDescent="0.2">
      <c r="F938" s="104"/>
    </row>
    <row r="939" spans="6:6" x14ac:dyDescent="0.2">
      <c r="F939" s="104"/>
    </row>
    <row r="940" spans="6:6" x14ac:dyDescent="0.2">
      <c r="F940" s="104"/>
    </row>
    <row r="941" spans="6:6" x14ac:dyDescent="0.2">
      <c r="F941" s="104"/>
    </row>
    <row r="942" spans="6:6" x14ac:dyDescent="0.2">
      <c r="F942" s="104"/>
    </row>
    <row r="943" spans="6:6" x14ac:dyDescent="0.2">
      <c r="F943" s="104"/>
    </row>
    <row r="944" spans="6:6" x14ac:dyDescent="0.2">
      <c r="F944" s="104"/>
    </row>
    <row r="945" spans="6:6" x14ac:dyDescent="0.2">
      <c r="F945" s="104"/>
    </row>
    <row r="946" spans="6:6" x14ac:dyDescent="0.2">
      <c r="F946" s="104"/>
    </row>
    <row r="947" spans="6:6" x14ac:dyDescent="0.2">
      <c r="F947" s="104"/>
    </row>
    <row r="948" spans="6:6" x14ac:dyDescent="0.2">
      <c r="F948" s="104"/>
    </row>
    <row r="949" spans="6:6" x14ac:dyDescent="0.2">
      <c r="F949" s="104"/>
    </row>
    <row r="950" spans="6:6" x14ac:dyDescent="0.2">
      <c r="F950" s="104"/>
    </row>
    <row r="951" spans="6:6" x14ac:dyDescent="0.2">
      <c r="F951" s="104"/>
    </row>
    <row r="952" spans="6:6" x14ac:dyDescent="0.2">
      <c r="F952" s="104"/>
    </row>
    <row r="953" spans="6:6" x14ac:dyDescent="0.2">
      <c r="F953" s="104"/>
    </row>
    <row r="954" spans="6:6" x14ac:dyDescent="0.2">
      <c r="F954" s="104"/>
    </row>
    <row r="955" spans="6:6" x14ac:dyDescent="0.2">
      <c r="F955" s="104"/>
    </row>
    <row r="956" spans="6:6" x14ac:dyDescent="0.2">
      <c r="F956" s="104"/>
    </row>
    <row r="957" spans="6:6" x14ac:dyDescent="0.2">
      <c r="F957" s="105"/>
    </row>
    <row r="958" spans="6:6" x14ac:dyDescent="0.2">
      <c r="F958" s="105"/>
    </row>
    <row r="959" spans="6:6" x14ac:dyDescent="0.2">
      <c r="F959" s="105"/>
    </row>
    <row r="960" spans="6:6" x14ac:dyDescent="0.2">
      <c r="F960" s="105"/>
    </row>
    <row r="961" spans="6:6" x14ac:dyDescent="0.2">
      <c r="F961" s="105"/>
    </row>
    <row r="962" spans="6:6" x14ac:dyDescent="0.2">
      <c r="F962" s="104"/>
    </row>
    <row r="963" spans="6:6" x14ac:dyDescent="0.2">
      <c r="F963" s="104"/>
    </row>
    <row r="964" spans="6:6" x14ac:dyDescent="0.2">
      <c r="F964" s="104"/>
    </row>
    <row r="965" spans="6:6" x14ac:dyDescent="0.2">
      <c r="F965" s="104"/>
    </row>
    <row r="966" spans="6:6" x14ac:dyDescent="0.2">
      <c r="F966" s="104"/>
    </row>
    <row r="967" spans="6:6" x14ac:dyDescent="0.2">
      <c r="F967" s="104"/>
    </row>
    <row r="968" spans="6:6" x14ac:dyDescent="0.2">
      <c r="F968" s="104"/>
    </row>
    <row r="969" spans="6:6" x14ac:dyDescent="0.2">
      <c r="F969" s="104"/>
    </row>
    <row r="970" spans="6:6" x14ac:dyDescent="0.2">
      <c r="F970" s="104"/>
    </row>
    <row r="971" spans="6:6" x14ac:dyDescent="0.2">
      <c r="F971" s="104"/>
    </row>
    <row r="972" spans="6:6" x14ac:dyDescent="0.2">
      <c r="F972" s="104"/>
    </row>
    <row r="973" spans="6:6" x14ac:dyDescent="0.2">
      <c r="F973" s="105"/>
    </row>
    <row r="974" spans="6:6" x14ac:dyDescent="0.2">
      <c r="F974" s="105"/>
    </row>
    <row r="975" spans="6:6" x14ac:dyDescent="0.2">
      <c r="F975" s="105"/>
    </row>
    <row r="976" spans="6:6" x14ac:dyDescent="0.2">
      <c r="F976" s="105"/>
    </row>
    <row r="977" spans="6:6" x14ac:dyDescent="0.2">
      <c r="F977" s="105"/>
    </row>
    <row r="978" spans="6:6" x14ac:dyDescent="0.2">
      <c r="F978" s="105"/>
    </row>
    <row r="979" spans="6:6" x14ac:dyDescent="0.2">
      <c r="F979" s="105"/>
    </row>
    <row r="980" spans="6:6" x14ac:dyDescent="0.2">
      <c r="F980" s="105"/>
    </row>
    <row r="981" spans="6:6" x14ac:dyDescent="0.2">
      <c r="F981" s="104"/>
    </row>
    <row r="982" spans="6:6" x14ac:dyDescent="0.2">
      <c r="F982" s="104"/>
    </row>
    <row r="983" spans="6:6" x14ac:dyDescent="0.2">
      <c r="F983" s="104"/>
    </row>
    <row r="984" spans="6:6" x14ac:dyDescent="0.2">
      <c r="F984" s="104"/>
    </row>
    <row r="985" spans="6:6" x14ac:dyDescent="0.2">
      <c r="F985" s="104"/>
    </row>
    <row r="986" spans="6:6" x14ac:dyDescent="0.2">
      <c r="F986" s="104"/>
    </row>
    <row r="987" spans="6:6" x14ac:dyDescent="0.2">
      <c r="F987" s="104"/>
    </row>
    <row r="988" spans="6:6" x14ac:dyDescent="0.2">
      <c r="F988" s="104"/>
    </row>
    <row r="989" spans="6:6" x14ac:dyDescent="0.2">
      <c r="F989" s="104"/>
    </row>
    <row r="990" spans="6:6" x14ac:dyDescent="0.2">
      <c r="F990" s="104"/>
    </row>
    <row r="991" spans="6:6" x14ac:dyDescent="0.2">
      <c r="F991" s="104"/>
    </row>
    <row r="992" spans="6:6" x14ac:dyDescent="0.2">
      <c r="F992" s="104"/>
    </row>
    <row r="993" spans="6:6" x14ac:dyDescent="0.2">
      <c r="F993" s="104"/>
    </row>
    <row r="994" spans="6:6" x14ac:dyDescent="0.2">
      <c r="F994" s="104"/>
    </row>
    <row r="995" spans="6:6" x14ac:dyDescent="0.2">
      <c r="F995" s="104"/>
    </row>
    <row r="996" spans="6:6" x14ac:dyDescent="0.2">
      <c r="F996" s="104"/>
    </row>
    <row r="997" spans="6:6" x14ac:dyDescent="0.2">
      <c r="F997" s="104"/>
    </row>
    <row r="998" spans="6:6" x14ac:dyDescent="0.2">
      <c r="F998" s="104"/>
    </row>
    <row r="999" spans="6:6" x14ac:dyDescent="0.2">
      <c r="F999" s="104"/>
    </row>
    <row r="1000" spans="6:6" x14ac:dyDescent="0.2">
      <c r="F1000" s="104"/>
    </row>
    <row r="1001" spans="6:6" x14ac:dyDescent="0.2">
      <c r="F1001" s="104"/>
    </row>
    <row r="1002" spans="6:6" x14ac:dyDescent="0.2">
      <c r="F1002" s="104"/>
    </row>
    <row r="1003" spans="6:6" x14ac:dyDescent="0.2">
      <c r="F1003" s="104"/>
    </row>
    <row r="1004" spans="6:6" x14ac:dyDescent="0.2">
      <c r="F1004" s="104"/>
    </row>
    <row r="1005" spans="6:6" x14ac:dyDescent="0.2">
      <c r="F1005" s="104"/>
    </row>
    <row r="1006" spans="6:6" x14ac:dyDescent="0.2">
      <c r="F1006" s="104"/>
    </row>
    <row r="1007" spans="6:6" x14ac:dyDescent="0.2">
      <c r="F1007" s="104"/>
    </row>
    <row r="1008" spans="6:6" x14ac:dyDescent="0.2">
      <c r="F1008" s="104"/>
    </row>
    <row r="1009" spans="6:6" x14ac:dyDescent="0.2">
      <c r="F1009" s="104"/>
    </row>
    <row r="1010" spans="6:6" x14ac:dyDescent="0.2">
      <c r="F1010" s="104"/>
    </row>
    <row r="1011" spans="6:6" x14ac:dyDescent="0.2">
      <c r="F1011" s="104"/>
    </row>
    <row r="1012" spans="6:6" x14ac:dyDescent="0.2">
      <c r="F1012" s="104"/>
    </row>
    <row r="1013" spans="6:6" x14ac:dyDescent="0.2">
      <c r="F1013" s="104"/>
    </row>
    <row r="1014" spans="6:6" x14ac:dyDescent="0.2">
      <c r="F1014" s="104"/>
    </row>
    <row r="1015" spans="6:6" x14ac:dyDescent="0.2">
      <c r="F1015" s="104"/>
    </row>
    <row r="1016" spans="6:6" x14ac:dyDescent="0.2">
      <c r="F1016" s="104"/>
    </row>
    <row r="1017" spans="6:6" x14ac:dyDescent="0.2">
      <c r="F1017" s="104"/>
    </row>
    <row r="1018" spans="6:6" x14ac:dyDescent="0.2">
      <c r="F1018" s="104"/>
    </row>
    <row r="1019" spans="6:6" x14ac:dyDescent="0.2">
      <c r="F1019" s="104"/>
    </row>
    <row r="1020" spans="6:6" x14ac:dyDescent="0.2">
      <c r="F1020" s="104"/>
    </row>
    <row r="1021" spans="6:6" x14ac:dyDescent="0.2">
      <c r="F1021" s="104"/>
    </row>
    <row r="1022" spans="6:6" x14ac:dyDescent="0.2">
      <c r="F1022" s="104"/>
    </row>
    <row r="1023" spans="6:6" x14ac:dyDescent="0.2">
      <c r="F1023" s="104"/>
    </row>
    <row r="1024" spans="6:6" x14ac:dyDescent="0.2">
      <c r="F1024" s="104"/>
    </row>
    <row r="1025" spans="6:6" x14ac:dyDescent="0.2">
      <c r="F1025" s="104"/>
    </row>
    <row r="1026" spans="6:6" x14ac:dyDescent="0.2">
      <c r="F1026" s="104"/>
    </row>
    <row r="1027" spans="6:6" x14ac:dyDescent="0.2">
      <c r="F1027" s="104"/>
    </row>
    <row r="1028" spans="6:6" x14ac:dyDescent="0.2">
      <c r="F1028" s="104"/>
    </row>
    <row r="1029" spans="6:6" x14ac:dyDescent="0.2">
      <c r="F1029" s="104"/>
    </row>
    <row r="1030" spans="6:6" x14ac:dyDescent="0.2">
      <c r="F1030" s="104"/>
    </row>
    <row r="1031" spans="6:6" x14ac:dyDescent="0.2">
      <c r="F1031" s="104"/>
    </row>
    <row r="1032" spans="6:6" x14ac:dyDescent="0.2">
      <c r="F1032" s="104"/>
    </row>
    <row r="1033" spans="6:6" x14ac:dyDescent="0.2">
      <c r="F1033" s="104"/>
    </row>
    <row r="1034" spans="6:6" x14ac:dyDescent="0.2">
      <c r="F1034" s="104"/>
    </row>
    <row r="1035" spans="6:6" x14ac:dyDescent="0.2">
      <c r="F1035" s="104"/>
    </row>
    <row r="1036" spans="6:6" x14ac:dyDescent="0.2">
      <c r="F1036" s="104"/>
    </row>
    <row r="1037" spans="6:6" x14ac:dyDescent="0.2">
      <c r="F1037" s="104"/>
    </row>
    <row r="1038" spans="6:6" x14ac:dyDescent="0.2">
      <c r="F1038" s="104"/>
    </row>
    <row r="1039" spans="6:6" x14ac:dyDescent="0.2">
      <c r="F1039" s="104"/>
    </row>
    <row r="1040" spans="6:6" x14ac:dyDescent="0.2">
      <c r="F1040" s="104"/>
    </row>
    <row r="1041" spans="6:6" x14ac:dyDescent="0.2">
      <c r="F1041" s="104"/>
    </row>
    <row r="1042" spans="6:6" x14ac:dyDescent="0.2">
      <c r="F1042" s="104"/>
    </row>
    <row r="1043" spans="6:6" x14ac:dyDescent="0.2">
      <c r="F1043" s="104"/>
    </row>
    <row r="1044" spans="6:6" x14ac:dyDescent="0.2">
      <c r="F1044" s="104"/>
    </row>
    <row r="1045" spans="6:6" x14ac:dyDescent="0.2">
      <c r="F1045" s="104"/>
    </row>
    <row r="1046" spans="6:6" x14ac:dyDescent="0.2">
      <c r="F1046" s="104"/>
    </row>
    <row r="1047" spans="6:6" x14ac:dyDescent="0.2">
      <c r="F1047" s="104"/>
    </row>
    <row r="1048" spans="6:6" x14ac:dyDescent="0.2">
      <c r="F1048" s="104"/>
    </row>
    <row r="1049" spans="6:6" x14ac:dyDescent="0.2">
      <c r="F1049" s="104"/>
    </row>
    <row r="1050" spans="6:6" x14ac:dyDescent="0.2">
      <c r="F1050" s="104"/>
    </row>
    <row r="1051" spans="6:6" x14ac:dyDescent="0.2">
      <c r="F1051" s="104"/>
    </row>
    <row r="1052" spans="6:6" x14ac:dyDescent="0.2">
      <c r="F1052" s="104"/>
    </row>
    <row r="1053" spans="6:6" x14ac:dyDescent="0.2">
      <c r="F1053" s="104"/>
    </row>
    <row r="1054" spans="6:6" x14ac:dyDescent="0.2">
      <c r="F1054" s="104"/>
    </row>
    <row r="1055" spans="6:6" x14ac:dyDescent="0.2">
      <c r="F1055" s="104"/>
    </row>
    <row r="1056" spans="6:6" x14ac:dyDescent="0.2">
      <c r="F1056" s="104"/>
    </row>
    <row r="1057" spans="6:6" x14ac:dyDescent="0.2">
      <c r="F1057" s="104"/>
    </row>
    <row r="1058" spans="6:6" x14ac:dyDescent="0.2">
      <c r="F1058" s="104"/>
    </row>
    <row r="1059" spans="6:6" x14ac:dyDescent="0.2">
      <c r="F1059" s="104"/>
    </row>
    <row r="1060" spans="6:6" x14ac:dyDescent="0.2">
      <c r="F1060" s="104"/>
    </row>
    <row r="1061" spans="6:6" x14ac:dyDescent="0.2">
      <c r="F1061" s="104"/>
    </row>
    <row r="1062" spans="6:6" x14ac:dyDescent="0.2">
      <c r="F1062" s="104"/>
    </row>
    <row r="1063" spans="6:6" x14ac:dyDescent="0.2">
      <c r="F1063" s="104"/>
    </row>
    <row r="1064" spans="6:6" x14ac:dyDescent="0.2">
      <c r="F1064" s="104"/>
    </row>
    <row r="1065" spans="6:6" x14ac:dyDescent="0.2">
      <c r="F1065" s="104"/>
    </row>
    <row r="1066" spans="6:6" x14ac:dyDescent="0.2">
      <c r="F1066" s="104"/>
    </row>
    <row r="1067" spans="6:6" x14ac:dyDescent="0.2">
      <c r="F1067" s="104"/>
    </row>
    <row r="1068" spans="6:6" x14ac:dyDescent="0.2">
      <c r="F1068" s="104"/>
    </row>
    <row r="1069" spans="6:6" x14ac:dyDescent="0.2">
      <c r="F1069" s="104"/>
    </row>
    <row r="1070" spans="6:6" x14ac:dyDescent="0.2">
      <c r="F1070" s="104"/>
    </row>
    <row r="1071" spans="6:6" x14ac:dyDescent="0.2">
      <c r="F1071" s="104"/>
    </row>
    <row r="1072" spans="6:6" x14ac:dyDescent="0.2">
      <c r="F1072" s="104"/>
    </row>
    <row r="1073" spans="6:6" x14ac:dyDescent="0.2">
      <c r="F1073" s="104"/>
    </row>
    <row r="1074" spans="6:6" x14ac:dyDescent="0.2">
      <c r="F1074" s="104"/>
    </row>
    <row r="1075" spans="6:6" x14ac:dyDescent="0.2">
      <c r="F1075" s="104"/>
    </row>
    <row r="1076" spans="6:6" x14ac:dyDescent="0.2">
      <c r="F1076" s="104"/>
    </row>
    <row r="1077" spans="6:6" x14ac:dyDescent="0.2">
      <c r="F1077" s="104"/>
    </row>
    <row r="1078" spans="6:6" x14ac:dyDescent="0.2">
      <c r="F1078" s="104"/>
    </row>
    <row r="1079" spans="6:6" x14ac:dyDescent="0.2">
      <c r="F1079" s="104"/>
    </row>
    <row r="1080" spans="6:6" x14ac:dyDescent="0.2">
      <c r="F1080" s="104"/>
    </row>
    <row r="1081" spans="6:6" x14ac:dyDescent="0.2">
      <c r="F1081" s="104"/>
    </row>
    <row r="1082" spans="6:6" x14ac:dyDescent="0.2">
      <c r="F1082" s="104"/>
    </row>
    <row r="1083" spans="6:6" x14ac:dyDescent="0.2">
      <c r="F1083" s="104"/>
    </row>
    <row r="1084" spans="6:6" x14ac:dyDescent="0.2">
      <c r="F1084" s="104"/>
    </row>
    <row r="1085" spans="6:6" x14ac:dyDescent="0.2">
      <c r="F1085" s="104"/>
    </row>
    <row r="1086" spans="6:6" x14ac:dyDescent="0.2">
      <c r="F1086" s="104"/>
    </row>
    <row r="1087" spans="6:6" x14ac:dyDescent="0.2">
      <c r="F1087" s="104"/>
    </row>
    <row r="1088" spans="6:6" x14ac:dyDescent="0.2">
      <c r="F1088" s="104"/>
    </row>
    <row r="1089" spans="6:6" x14ac:dyDescent="0.2">
      <c r="F1089" s="104"/>
    </row>
    <row r="1090" spans="6:6" x14ac:dyDescent="0.2">
      <c r="F1090" s="104"/>
    </row>
    <row r="1091" spans="6:6" x14ac:dyDescent="0.2">
      <c r="F1091" s="104"/>
    </row>
    <row r="1092" spans="6:6" x14ac:dyDescent="0.2">
      <c r="F1092" s="104"/>
    </row>
    <row r="1093" spans="6:6" x14ac:dyDescent="0.2">
      <c r="F1093" s="104"/>
    </row>
    <row r="1094" spans="6:6" x14ac:dyDescent="0.2">
      <c r="F1094" s="104"/>
    </row>
    <row r="1095" spans="6:6" x14ac:dyDescent="0.2">
      <c r="F1095" s="104"/>
    </row>
    <row r="1096" spans="6:6" x14ac:dyDescent="0.2">
      <c r="F1096" s="104"/>
    </row>
    <row r="1097" spans="6:6" x14ac:dyDescent="0.2">
      <c r="F1097" s="104"/>
    </row>
    <row r="1098" spans="6:6" x14ac:dyDescent="0.2">
      <c r="F1098" s="104"/>
    </row>
    <row r="1099" spans="6:6" x14ac:dyDescent="0.2">
      <c r="F1099" s="104"/>
    </row>
    <row r="1100" spans="6:6" x14ac:dyDescent="0.2">
      <c r="F1100" s="104"/>
    </row>
    <row r="1101" spans="6:6" x14ac:dyDescent="0.2">
      <c r="F1101" s="104"/>
    </row>
    <row r="1102" spans="6:6" x14ac:dyDescent="0.2">
      <c r="F1102" s="104"/>
    </row>
    <row r="1103" spans="6:6" x14ac:dyDescent="0.2">
      <c r="F1103" s="104"/>
    </row>
    <row r="1104" spans="6:6" x14ac:dyDescent="0.2">
      <c r="F1104" s="104"/>
    </row>
    <row r="1105" spans="6:6" x14ac:dyDescent="0.2">
      <c r="F1105" s="104"/>
    </row>
    <row r="1106" spans="6:6" x14ac:dyDescent="0.2">
      <c r="F1106" s="104"/>
    </row>
    <row r="1107" spans="6:6" x14ac:dyDescent="0.2">
      <c r="F1107" s="104"/>
    </row>
    <row r="1108" spans="6:6" x14ac:dyDescent="0.2">
      <c r="F1108" s="104"/>
    </row>
    <row r="1109" spans="6:6" x14ac:dyDescent="0.2">
      <c r="F1109" s="104"/>
    </row>
    <row r="1110" spans="6:6" x14ac:dyDescent="0.2">
      <c r="F1110" s="104"/>
    </row>
    <row r="1111" spans="6:6" x14ac:dyDescent="0.2">
      <c r="F1111" s="104"/>
    </row>
    <row r="1112" spans="6:6" x14ac:dyDescent="0.2">
      <c r="F1112" s="104"/>
    </row>
    <row r="1113" spans="6:6" x14ac:dyDescent="0.2">
      <c r="F1113" s="104"/>
    </row>
    <row r="1114" spans="6:6" x14ac:dyDescent="0.2">
      <c r="F1114" s="104"/>
    </row>
    <row r="1115" spans="6:6" x14ac:dyDescent="0.2">
      <c r="F1115" s="104"/>
    </row>
    <row r="1116" spans="6:6" x14ac:dyDescent="0.2">
      <c r="F1116" s="104"/>
    </row>
    <row r="1117" spans="6:6" x14ac:dyDescent="0.2">
      <c r="F1117" s="104"/>
    </row>
    <row r="1118" spans="6:6" x14ac:dyDescent="0.2">
      <c r="F1118" s="104"/>
    </row>
    <row r="1119" spans="6:6" x14ac:dyDescent="0.2">
      <c r="F1119" s="104"/>
    </row>
    <row r="1120" spans="6:6" x14ac:dyDescent="0.2">
      <c r="F1120" s="104"/>
    </row>
    <row r="1121" spans="6:6" x14ac:dyDescent="0.2">
      <c r="F1121" s="104"/>
    </row>
    <row r="1122" spans="6:6" x14ac:dyDescent="0.2">
      <c r="F1122" s="104"/>
    </row>
    <row r="1123" spans="6:6" x14ac:dyDescent="0.2">
      <c r="F1123" s="104"/>
    </row>
    <row r="1124" spans="6:6" x14ac:dyDescent="0.2">
      <c r="F1124" s="104"/>
    </row>
    <row r="1125" spans="6:6" x14ac:dyDescent="0.2">
      <c r="F1125" s="104"/>
    </row>
    <row r="1126" spans="6:6" x14ac:dyDescent="0.2">
      <c r="F1126" s="104"/>
    </row>
    <row r="1127" spans="6:6" x14ac:dyDescent="0.2">
      <c r="F1127" s="104"/>
    </row>
    <row r="1128" spans="6:6" x14ac:dyDescent="0.2">
      <c r="F1128" s="104"/>
    </row>
    <row r="1129" spans="6:6" x14ac:dyDescent="0.2">
      <c r="F1129" s="104"/>
    </row>
    <row r="1130" spans="6:6" x14ac:dyDescent="0.2">
      <c r="F1130" s="104"/>
    </row>
    <row r="1131" spans="6:6" x14ac:dyDescent="0.2">
      <c r="F1131" s="104"/>
    </row>
    <row r="1132" spans="6:6" x14ac:dyDescent="0.2">
      <c r="F1132" s="104"/>
    </row>
    <row r="1133" spans="6:6" x14ac:dyDescent="0.2">
      <c r="F1133" s="104"/>
    </row>
    <row r="1134" spans="6:6" x14ac:dyDescent="0.2">
      <c r="F1134" s="104"/>
    </row>
    <row r="1135" spans="6:6" x14ac:dyDescent="0.2">
      <c r="F1135" s="104"/>
    </row>
    <row r="1136" spans="6:6" x14ac:dyDescent="0.2">
      <c r="F1136" s="104"/>
    </row>
    <row r="1137" spans="6:6" x14ac:dyDescent="0.2">
      <c r="F1137" s="104"/>
    </row>
    <row r="1138" spans="6:6" x14ac:dyDescent="0.2">
      <c r="F1138" s="104"/>
    </row>
    <row r="1139" spans="6:6" x14ac:dyDescent="0.2">
      <c r="F1139" s="104"/>
    </row>
    <row r="1140" spans="6:6" x14ac:dyDescent="0.2">
      <c r="F1140" s="104"/>
    </row>
    <row r="1141" spans="6:6" x14ac:dyDescent="0.2">
      <c r="F1141" s="104"/>
    </row>
    <row r="1142" spans="6:6" x14ac:dyDescent="0.2">
      <c r="F1142" s="104"/>
    </row>
    <row r="1143" spans="6:6" x14ac:dyDescent="0.2">
      <c r="F1143" s="104"/>
    </row>
    <row r="1144" spans="6:6" x14ac:dyDescent="0.2">
      <c r="F1144" s="104"/>
    </row>
    <row r="1145" spans="6:6" x14ac:dyDescent="0.2">
      <c r="F1145" s="104"/>
    </row>
    <row r="1146" spans="6:6" x14ac:dyDescent="0.2">
      <c r="F1146" s="104"/>
    </row>
    <row r="1147" spans="6:6" x14ac:dyDescent="0.2">
      <c r="F1147" s="104"/>
    </row>
    <row r="1148" spans="6:6" x14ac:dyDescent="0.2">
      <c r="F1148" s="104"/>
    </row>
    <row r="1149" spans="6:6" x14ac:dyDescent="0.2">
      <c r="F1149" s="104"/>
    </row>
    <row r="1150" spans="6:6" x14ac:dyDescent="0.2">
      <c r="F1150" s="104"/>
    </row>
    <row r="1151" spans="6:6" x14ac:dyDescent="0.2">
      <c r="F1151" s="104"/>
    </row>
    <row r="1152" spans="6:6" x14ac:dyDescent="0.2">
      <c r="F1152" s="104"/>
    </row>
    <row r="1153" spans="6:6" x14ac:dyDescent="0.2">
      <c r="F1153" s="104"/>
    </row>
    <row r="1154" spans="6:6" x14ac:dyDescent="0.2">
      <c r="F1154" s="104"/>
    </row>
    <row r="1155" spans="6:6" x14ac:dyDescent="0.2">
      <c r="F1155" s="104"/>
    </row>
    <row r="1156" spans="6:6" x14ac:dyDescent="0.2">
      <c r="F1156" s="104"/>
    </row>
    <row r="1157" spans="6:6" x14ac:dyDescent="0.2">
      <c r="F1157" s="104"/>
    </row>
    <row r="1158" spans="6:6" x14ac:dyDescent="0.2">
      <c r="F1158" s="104"/>
    </row>
    <row r="1159" spans="6:6" x14ac:dyDescent="0.2">
      <c r="F1159" s="104"/>
    </row>
    <row r="1160" spans="6:6" x14ac:dyDescent="0.2">
      <c r="F1160" s="104"/>
    </row>
    <row r="1161" spans="6:6" x14ac:dyDescent="0.2">
      <c r="F1161" s="104"/>
    </row>
    <row r="1162" spans="6:6" x14ac:dyDescent="0.2">
      <c r="F1162" s="104"/>
    </row>
    <row r="1163" spans="6:6" x14ac:dyDescent="0.2">
      <c r="F1163" s="104"/>
    </row>
    <row r="1164" spans="6:6" x14ac:dyDescent="0.2">
      <c r="F1164" s="104"/>
    </row>
    <row r="1165" spans="6:6" x14ac:dyDescent="0.2">
      <c r="F1165" s="104"/>
    </row>
    <row r="1166" spans="6:6" x14ac:dyDescent="0.2">
      <c r="F1166" s="104"/>
    </row>
    <row r="1167" spans="6:6" x14ac:dyDescent="0.2">
      <c r="F1167" s="104"/>
    </row>
    <row r="1168" spans="6:6" x14ac:dyDescent="0.2">
      <c r="F1168" s="104"/>
    </row>
    <row r="1169" spans="6:6" x14ac:dyDescent="0.2">
      <c r="F1169" s="104"/>
    </row>
    <row r="1170" spans="6:6" x14ac:dyDescent="0.2">
      <c r="F1170" s="104"/>
    </row>
    <row r="1171" spans="6:6" x14ac:dyDescent="0.2">
      <c r="F1171" s="104"/>
    </row>
    <row r="1172" spans="6:6" x14ac:dyDescent="0.2">
      <c r="F1172" s="104"/>
    </row>
    <row r="1173" spans="6:6" x14ac:dyDescent="0.2">
      <c r="F1173" s="104"/>
    </row>
    <row r="1174" spans="6:6" x14ac:dyDescent="0.2">
      <c r="F1174" s="104"/>
    </row>
    <row r="1175" spans="6:6" x14ac:dyDescent="0.2">
      <c r="F1175" s="104"/>
    </row>
    <row r="1176" spans="6:6" x14ac:dyDescent="0.2">
      <c r="F1176" s="104"/>
    </row>
    <row r="1177" spans="6:6" x14ac:dyDescent="0.2">
      <c r="F1177" s="104"/>
    </row>
    <row r="1178" spans="6:6" x14ac:dyDescent="0.2">
      <c r="F1178" s="104"/>
    </row>
    <row r="1179" spans="6:6" x14ac:dyDescent="0.2">
      <c r="F1179" s="104"/>
    </row>
    <row r="1180" spans="6:6" x14ac:dyDescent="0.2">
      <c r="F1180" s="104"/>
    </row>
    <row r="1181" spans="6:6" x14ac:dyDescent="0.2">
      <c r="F1181" s="104"/>
    </row>
    <row r="1182" spans="6:6" x14ac:dyDescent="0.2">
      <c r="F1182" s="104"/>
    </row>
    <row r="1183" spans="6:6" x14ac:dyDescent="0.2">
      <c r="F1183" s="104"/>
    </row>
    <row r="1184" spans="6:6" x14ac:dyDescent="0.2">
      <c r="F1184" s="104"/>
    </row>
    <row r="1185" spans="6:6" x14ac:dyDescent="0.2">
      <c r="F1185" s="104"/>
    </row>
    <row r="1186" spans="6:6" x14ac:dyDescent="0.2">
      <c r="F1186" s="104"/>
    </row>
    <row r="1187" spans="6:6" x14ac:dyDescent="0.2">
      <c r="F1187" s="104"/>
    </row>
    <row r="1188" spans="6:6" x14ac:dyDescent="0.2">
      <c r="F1188" s="105"/>
    </row>
    <row r="1189" spans="6:6" x14ac:dyDescent="0.2">
      <c r="F1189" s="105"/>
    </row>
    <row r="1190" spans="6:6" x14ac:dyDescent="0.2">
      <c r="F1190" s="105"/>
    </row>
    <row r="1191" spans="6:6" x14ac:dyDescent="0.2">
      <c r="F1191" s="105"/>
    </row>
    <row r="1192" spans="6:6" x14ac:dyDescent="0.2">
      <c r="F1192" s="105"/>
    </row>
    <row r="1193" spans="6:6" x14ac:dyDescent="0.2">
      <c r="F1193" s="105"/>
    </row>
    <row r="1194" spans="6:6" x14ac:dyDescent="0.2">
      <c r="F1194" s="105"/>
    </row>
    <row r="1195" spans="6:6" x14ac:dyDescent="0.2">
      <c r="F1195" s="105"/>
    </row>
    <row r="1196" spans="6:6" x14ac:dyDescent="0.2">
      <c r="F1196" s="105"/>
    </row>
    <row r="1197" spans="6:6" x14ac:dyDescent="0.2">
      <c r="F1197" s="105"/>
    </row>
    <row r="1198" spans="6:6" x14ac:dyDescent="0.2">
      <c r="F1198" s="105"/>
    </row>
    <row r="1199" spans="6:6" x14ac:dyDescent="0.2">
      <c r="F1199" s="105"/>
    </row>
    <row r="1200" spans="6:6" x14ac:dyDescent="0.2">
      <c r="F1200" s="105"/>
    </row>
    <row r="1201" spans="6:6" x14ac:dyDescent="0.2">
      <c r="F1201" s="105"/>
    </row>
    <row r="1202" spans="6:6" x14ac:dyDescent="0.2">
      <c r="F1202" s="105"/>
    </row>
    <row r="1203" spans="6:6" x14ac:dyDescent="0.2">
      <c r="F1203" s="105"/>
    </row>
    <row r="1204" spans="6:6" x14ac:dyDescent="0.2">
      <c r="F1204" s="105"/>
    </row>
    <row r="1205" spans="6:6" x14ac:dyDescent="0.2">
      <c r="F1205" s="105"/>
    </row>
    <row r="1206" spans="6:6" x14ac:dyDescent="0.2">
      <c r="F1206" s="104"/>
    </row>
    <row r="1207" spans="6:6" x14ac:dyDescent="0.2">
      <c r="F1207" s="104"/>
    </row>
    <row r="1208" spans="6:6" x14ac:dyDescent="0.2">
      <c r="F1208" s="104"/>
    </row>
    <row r="1209" spans="6:6" x14ac:dyDescent="0.2">
      <c r="F1209" s="104"/>
    </row>
    <row r="1210" spans="6:6" x14ac:dyDescent="0.2">
      <c r="F1210" s="104"/>
    </row>
    <row r="1211" spans="6:6" x14ac:dyDescent="0.2">
      <c r="F1211" s="104"/>
    </row>
    <row r="1212" spans="6:6" x14ac:dyDescent="0.2">
      <c r="F1212" s="104"/>
    </row>
    <row r="1213" spans="6:6" x14ac:dyDescent="0.2">
      <c r="F1213" s="104"/>
    </row>
    <row r="1214" spans="6:6" x14ac:dyDescent="0.2">
      <c r="F1214" s="104"/>
    </row>
    <row r="1215" spans="6:6" x14ac:dyDescent="0.2">
      <c r="F1215" s="104"/>
    </row>
    <row r="1216" spans="6:6" x14ac:dyDescent="0.2">
      <c r="F1216" s="104"/>
    </row>
    <row r="1217" spans="6:6" x14ac:dyDescent="0.2">
      <c r="F1217" s="104"/>
    </row>
    <row r="1218" spans="6:6" x14ac:dyDescent="0.2">
      <c r="F1218" s="104"/>
    </row>
    <row r="1219" spans="6:6" x14ac:dyDescent="0.2">
      <c r="F1219" s="104"/>
    </row>
    <row r="1220" spans="6:6" x14ac:dyDescent="0.2">
      <c r="F1220" s="104"/>
    </row>
    <row r="1221" spans="6:6" x14ac:dyDescent="0.2">
      <c r="F1221" s="104"/>
    </row>
    <row r="1222" spans="6:6" x14ac:dyDescent="0.2">
      <c r="F1222" s="104"/>
    </row>
    <row r="1223" spans="6:6" x14ac:dyDescent="0.2">
      <c r="F1223" s="104"/>
    </row>
    <row r="1224" spans="6:6" x14ac:dyDescent="0.2">
      <c r="F1224" s="104"/>
    </row>
    <row r="1225" spans="6:6" x14ac:dyDescent="0.2">
      <c r="F1225" s="104"/>
    </row>
    <row r="1226" spans="6:6" x14ac:dyDescent="0.2">
      <c r="F1226" s="104"/>
    </row>
    <row r="1227" spans="6:6" x14ac:dyDescent="0.2">
      <c r="F1227" s="105"/>
    </row>
    <row r="1228" spans="6:6" x14ac:dyDescent="0.2">
      <c r="F1228" s="105"/>
    </row>
    <row r="1229" spans="6:6" x14ac:dyDescent="0.2">
      <c r="F1229" s="105"/>
    </row>
    <row r="1230" spans="6:6" x14ac:dyDescent="0.2">
      <c r="F1230" s="105"/>
    </row>
    <row r="1231" spans="6:6" x14ac:dyDescent="0.2">
      <c r="F1231" s="105"/>
    </row>
    <row r="1232" spans="6:6" x14ac:dyDescent="0.2">
      <c r="F1232" s="105"/>
    </row>
    <row r="1233" spans="6:6" x14ac:dyDescent="0.2">
      <c r="F1233" s="104"/>
    </row>
    <row r="1234" spans="6:6" x14ac:dyDescent="0.2">
      <c r="F1234" s="105"/>
    </row>
    <row r="1235" spans="6:6" x14ac:dyDescent="0.2">
      <c r="F1235" s="104"/>
    </row>
    <row r="1236" spans="6:6" x14ac:dyDescent="0.2">
      <c r="F1236" s="104"/>
    </row>
    <row r="1237" spans="6:6" x14ac:dyDescent="0.2">
      <c r="F1237" s="104"/>
    </row>
    <row r="1238" spans="6:6" x14ac:dyDescent="0.2">
      <c r="F1238" s="104"/>
    </row>
    <row r="1239" spans="6:6" x14ac:dyDescent="0.2">
      <c r="F1239" s="104"/>
    </row>
    <row r="1240" spans="6:6" x14ac:dyDescent="0.2">
      <c r="F1240" s="104"/>
    </row>
    <row r="1241" spans="6:6" x14ac:dyDescent="0.2">
      <c r="F1241" s="104"/>
    </row>
    <row r="1242" spans="6:6" x14ac:dyDescent="0.2">
      <c r="F1242" s="104"/>
    </row>
    <row r="1243" spans="6:6" x14ac:dyDescent="0.2">
      <c r="F1243" s="104"/>
    </row>
    <row r="1244" spans="6:6" x14ac:dyDescent="0.2">
      <c r="F1244" s="104"/>
    </row>
    <row r="1245" spans="6:6" x14ac:dyDescent="0.2">
      <c r="F1245" s="104"/>
    </row>
    <row r="1246" spans="6:6" x14ac:dyDescent="0.2">
      <c r="F1246" s="104"/>
    </row>
    <row r="1247" spans="6:6" x14ac:dyDescent="0.2">
      <c r="F1247" s="104"/>
    </row>
    <row r="1248" spans="6:6" x14ac:dyDescent="0.2">
      <c r="F1248" s="104"/>
    </row>
    <row r="1249" spans="6:6" x14ac:dyDescent="0.2">
      <c r="F1249" s="104"/>
    </row>
    <row r="1250" spans="6:6" x14ac:dyDescent="0.2">
      <c r="F1250" s="105"/>
    </row>
    <row r="1251" spans="6:6" x14ac:dyDescent="0.2">
      <c r="F1251" s="104"/>
    </row>
    <row r="1252" spans="6:6" x14ac:dyDescent="0.2">
      <c r="F1252" s="104"/>
    </row>
    <row r="1253" spans="6:6" x14ac:dyDescent="0.2">
      <c r="F1253" s="104"/>
    </row>
    <row r="1254" spans="6:6" x14ac:dyDescent="0.2">
      <c r="F1254" s="104"/>
    </row>
    <row r="1255" spans="6:6" x14ac:dyDescent="0.2">
      <c r="F1255" s="104"/>
    </row>
    <row r="1256" spans="6:6" x14ac:dyDescent="0.2">
      <c r="F1256" s="104"/>
    </row>
    <row r="1257" spans="6:6" x14ac:dyDescent="0.2">
      <c r="F1257" s="104"/>
    </row>
    <row r="1258" spans="6:6" x14ac:dyDescent="0.2">
      <c r="F1258" s="104"/>
    </row>
    <row r="1259" spans="6:6" x14ac:dyDescent="0.2">
      <c r="F1259" s="104"/>
    </row>
    <row r="1260" spans="6:6" x14ac:dyDescent="0.2">
      <c r="F1260" s="104"/>
    </row>
    <row r="1261" spans="6:6" x14ac:dyDescent="0.2">
      <c r="F1261" s="104"/>
    </row>
    <row r="1262" spans="6:6" x14ac:dyDescent="0.2">
      <c r="F1262" s="104"/>
    </row>
    <row r="1263" spans="6:6" x14ac:dyDescent="0.2">
      <c r="F1263" s="104"/>
    </row>
    <row r="1264" spans="6:6" x14ac:dyDescent="0.2">
      <c r="F1264" s="104"/>
    </row>
    <row r="1265" spans="6:6" x14ac:dyDescent="0.2">
      <c r="F1265" s="104"/>
    </row>
    <row r="1266" spans="6:6" x14ac:dyDescent="0.2">
      <c r="F1266" s="104"/>
    </row>
    <row r="1267" spans="6:6" x14ac:dyDescent="0.2">
      <c r="F1267" s="104"/>
    </row>
    <row r="1268" spans="6:6" x14ac:dyDescent="0.2">
      <c r="F1268" s="104"/>
    </row>
    <row r="1269" spans="6:6" x14ac:dyDescent="0.2">
      <c r="F1269" s="104"/>
    </row>
    <row r="1270" spans="6:6" x14ac:dyDescent="0.2">
      <c r="F1270" s="104"/>
    </row>
    <row r="1271" spans="6:6" x14ac:dyDescent="0.2">
      <c r="F1271" s="104"/>
    </row>
    <row r="1272" spans="6:6" x14ac:dyDescent="0.2">
      <c r="F1272" s="104"/>
    </row>
    <row r="1273" spans="6:6" x14ac:dyDescent="0.2">
      <c r="F1273" s="104"/>
    </row>
    <row r="1274" spans="6:6" x14ac:dyDescent="0.2">
      <c r="F1274" s="104"/>
    </row>
    <row r="1275" spans="6:6" x14ac:dyDescent="0.2">
      <c r="F1275" s="104"/>
    </row>
    <row r="1276" spans="6:6" x14ac:dyDescent="0.2">
      <c r="F1276" s="104"/>
    </row>
    <row r="1277" spans="6:6" x14ac:dyDescent="0.2">
      <c r="F1277" s="104"/>
    </row>
    <row r="1278" spans="6:6" x14ac:dyDescent="0.2">
      <c r="F1278" s="104"/>
    </row>
    <row r="1279" spans="6:6" x14ac:dyDescent="0.2">
      <c r="F1279" s="104"/>
    </row>
    <row r="1280" spans="6:6" x14ac:dyDescent="0.2">
      <c r="F1280" s="104"/>
    </row>
    <row r="1281" spans="6:6" x14ac:dyDescent="0.2">
      <c r="F1281" s="105"/>
    </row>
    <row r="1282" spans="6:6" x14ac:dyDescent="0.2">
      <c r="F1282" s="104"/>
    </row>
    <row r="1283" spans="6:6" x14ac:dyDescent="0.2">
      <c r="F1283" s="104"/>
    </row>
    <row r="1284" spans="6:6" x14ac:dyDescent="0.2">
      <c r="F1284" s="104"/>
    </row>
    <row r="1285" spans="6:6" x14ac:dyDescent="0.2">
      <c r="F1285" s="104"/>
    </row>
    <row r="1286" spans="6:6" x14ac:dyDescent="0.2">
      <c r="F1286" s="104"/>
    </row>
    <row r="1287" spans="6:6" x14ac:dyDescent="0.2">
      <c r="F1287" s="104"/>
    </row>
    <row r="1288" spans="6:6" x14ac:dyDescent="0.2">
      <c r="F1288" s="105"/>
    </row>
    <row r="1289" spans="6:6" x14ac:dyDescent="0.2">
      <c r="F1289" s="104"/>
    </row>
    <row r="1290" spans="6:6" x14ac:dyDescent="0.2">
      <c r="F1290" s="104"/>
    </row>
    <row r="1291" spans="6:6" x14ac:dyDescent="0.2">
      <c r="F1291" s="104"/>
    </row>
    <row r="1292" spans="6:6" x14ac:dyDescent="0.2">
      <c r="F1292" s="104"/>
    </row>
    <row r="1293" spans="6:6" x14ac:dyDescent="0.2">
      <c r="F1293" s="104"/>
    </row>
    <row r="1294" spans="6:6" x14ac:dyDescent="0.2">
      <c r="F1294" s="104"/>
    </row>
    <row r="1295" spans="6:6" x14ac:dyDescent="0.2">
      <c r="F1295" s="104"/>
    </row>
    <row r="1296" spans="6:6" x14ac:dyDescent="0.2">
      <c r="F1296" s="104"/>
    </row>
    <row r="1297" spans="6:6" x14ac:dyDescent="0.2">
      <c r="F1297" s="104"/>
    </row>
    <row r="1298" spans="6:6" x14ac:dyDescent="0.2">
      <c r="F1298" s="104"/>
    </row>
    <row r="1299" spans="6:6" x14ac:dyDescent="0.2">
      <c r="F1299" s="104"/>
    </row>
    <row r="1300" spans="6:6" x14ac:dyDescent="0.2">
      <c r="F1300" s="104"/>
    </row>
    <row r="1301" spans="6:6" x14ac:dyDescent="0.2">
      <c r="F1301" s="104"/>
    </row>
    <row r="1302" spans="6:6" x14ac:dyDescent="0.2">
      <c r="F1302" s="104"/>
    </row>
    <row r="1303" spans="6:6" x14ac:dyDescent="0.2">
      <c r="F1303" s="104"/>
    </row>
    <row r="1304" spans="6:6" x14ac:dyDescent="0.2">
      <c r="F1304" s="104"/>
    </row>
    <row r="1305" spans="6:6" x14ac:dyDescent="0.2">
      <c r="F1305" s="104"/>
    </row>
    <row r="1306" spans="6:6" x14ac:dyDescent="0.2">
      <c r="F1306" s="104"/>
    </row>
    <row r="1307" spans="6:6" x14ac:dyDescent="0.2">
      <c r="F1307" s="104"/>
    </row>
    <row r="1308" spans="6:6" x14ac:dyDescent="0.2">
      <c r="F1308" s="104"/>
    </row>
    <row r="1309" spans="6:6" x14ac:dyDescent="0.2">
      <c r="F1309" s="104"/>
    </row>
    <row r="1310" spans="6:6" x14ac:dyDescent="0.2">
      <c r="F1310" s="104"/>
    </row>
    <row r="1311" spans="6:6" x14ac:dyDescent="0.2">
      <c r="F1311" s="104"/>
    </row>
    <row r="1312" spans="6:6" x14ac:dyDescent="0.2">
      <c r="F1312" s="104"/>
    </row>
    <row r="1313" spans="6:6" x14ac:dyDescent="0.2">
      <c r="F1313" s="104"/>
    </row>
    <row r="1314" spans="6:6" x14ac:dyDescent="0.2">
      <c r="F1314" s="104"/>
    </row>
    <row r="1315" spans="6:6" x14ac:dyDescent="0.2">
      <c r="F1315" s="104"/>
    </row>
    <row r="1316" spans="6:6" x14ac:dyDescent="0.2">
      <c r="F1316" s="104"/>
    </row>
    <row r="1317" spans="6:6" x14ac:dyDescent="0.2">
      <c r="F1317" s="104"/>
    </row>
    <row r="1318" spans="6:6" x14ac:dyDescent="0.2">
      <c r="F1318" s="104"/>
    </row>
    <row r="1319" spans="6:6" x14ac:dyDescent="0.2">
      <c r="F1319" s="104"/>
    </row>
    <row r="1320" spans="6:6" x14ac:dyDescent="0.2">
      <c r="F1320" s="104"/>
    </row>
    <row r="1321" spans="6:6" x14ac:dyDescent="0.2">
      <c r="F1321" s="104"/>
    </row>
    <row r="1322" spans="6:6" x14ac:dyDescent="0.2">
      <c r="F1322" s="104"/>
    </row>
    <row r="1323" spans="6:6" x14ac:dyDescent="0.2">
      <c r="F1323" s="104"/>
    </row>
    <row r="1324" spans="6:6" x14ac:dyDescent="0.2">
      <c r="F1324" s="104"/>
    </row>
    <row r="1325" spans="6:6" x14ac:dyDescent="0.2">
      <c r="F1325" s="104"/>
    </row>
    <row r="1326" spans="6:6" x14ac:dyDescent="0.2">
      <c r="F1326" s="104"/>
    </row>
    <row r="1327" spans="6:6" x14ac:dyDescent="0.2">
      <c r="F1327" s="104"/>
    </row>
    <row r="1328" spans="6:6" x14ac:dyDescent="0.2">
      <c r="F1328" s="104"/>
    </row>
    <row r="1329" spans="6:6" x14ac:dyDescent="0.2">
      <c r="F1329" s="104"/>
    </row>
    <row r="1330" spans="6:6" x14ac:dyDescent="0.2">
      <c r="F1330" s="104"/>
    </row>
    <row r="1331" spans="6:6" x14ac:dyDescent="0.2">
      <c r="F1331" s="104"/>
    </row>
    <row r="1332" spans="6:6" x14ac:dyDescent="0.2">
      <c r="F1332" s="104"/>
    </row>
    <row r="1333" spans="6:6" x14ac:dyDescent="0.2">
      <c r="F1333" s="104"/>
    </row>
    <row r="1334" spans="6:6" x14ac:dyDescent="0.2">
      <c r="F1334" s="105"/>
    </row>
    <row r="1335" spans="6:6" x14ac:dyDescent="0.2">
      <c r="F1335" s="104"/>
    </row>
    <row r="1336" spans="6:6" x14ac:dyDescent="0.2">
      <c r="F1336" s="104"/>
    </row>
    <row r="1337" spans="6:6" x14ac:dyDescent="0.2">
      <c r="F1337" s="105"/>
    </row>
    <row r="1338" spans="6:6" x14ac:dyDescent="0.2">
      <c r="F1338" s="105"/>
    </row>
    <row r="1339" spans="6:6" x14ac:dyDescent="0.2">
      <c r="F1339" s="105"/>
    </row>
    <row r="1340" spans="6:6" x14ac:dyDescent="0.2">
      <c r="F1340" s="104"/>
    </row>
    <row r="1341" spans="6:6" x14ac:dyDescent="0.2">
      <c r="F1341" s="104"/>
    </row>
    <row r="1342" spans="6:6" x14ac:dyDescent="0.2">
      <c r="F1342" s="104"/>
    </row>
    <row r="1343" spans="6:6" x14ac:dyDescent="0.2">
      <c r="F1343" s="104"/>
    </row>
    <row r="1344" spans="6:6" x14ac:dyDescent="0.2">
      <c r="F1344" s="104"/>
    </row>
    <row r="1345" spans="6:6" x14ac:dyDescent="0.2">
      <c r="F1345" s="105"/>
    </row>
    <row r="1346" spans="6:6" x14ac:dyDescent="0.2">
      <c r="F1346" s="104"/>
    </row>
    <row r="1347" spans="6:6" x14ac:dyDescent="0.2">
      <c r="F1347" s="104"/>
    </row>
    <row r="1348" spans="6:6" x14ac:dyDescent="0.2">
      <c r="F1348" s="104"/>
    </row>
    <row r="1349" spans="6:6" x14ac:dyDescent="0.2">
      <c r="F1349" s="104"/>
    </row>
    <row r="1350" spans="6:6" x14ac:dyDescent="0.2">
      <c r="F1350" s="104"/>
    </row>
    <row r="1351" spans="6:6" x14ac:dyDescent="0.2">
      <c r="F1351" s="104"/>
    </row>
    <row r="1352" spans="6:6" x14ac:dyDescent="0.2">
      <c r="F1352" s="104"/>
    </row>
    <row r="1353" spans="6:6" x14ac:dyDescent="0.2">
      <c r="F1353" s="104"/>
    </row>
    <row r="1354" spans="6:6" x14ac:dyDescent="0.2">
      <c r="F1354" s="104"/>
    </row>
    <row r="1355" spans="6:6" x14ac:dyDescent="0.2">
      <c r="F1355" s="104"/>
    </row>
    <row r="1356" spans="6:6" x14ac:dyDescent="0.2">
      <c r="F1356" s="104"/>
    </row>
    <row r="1357" spans="6:6" x14ac:dyDescent="0.2">
      <c r="F1357" s="104"/>
    </row>
    <row r="1358" spans="6:6" x14ac:dyDescent="0.2">
      <c r="F1358" s="104"/>
    </row>
    <row r="1359" spans="6:6" x14ac:dyDescent="0.2">
      <c r="F1359" s="104"/>
    </row>
    <row r="1360" spans="6:6" x14ac:dyDescent="0.2">
      <c r="F1360" s="104"/>
    </row>
    <row r="1361" spans="6:6" x14ac:dyDescent="0.2">
      <c r="F1361" s="104"/>
    </row>
    <row r="1362" spans="6:6" x14ac:dyDescent="0.2">
      <c r="F1362" s="104"/>
    </row>
    <row r="1363" spans="6:6" x14ac:dyDescent="0.2">
      <c r="F1363" s="104"/>
    </row>
    <row r="1364" spans="6:6" x14ac:dyDescent="0.2">
      <c r="F1364" s="104"/>
    </row>
    <row r="1365" spans="6:6" x14ac:dyDescent="0.2">
      <c r="F1365" s="104"/>
    </row>
    <row r="1366" spans="6:6" x14ac:dyDescent="0.2">
      <c r="F1366" s="104"/>
    </row>
    <row r="1367" spans="6:6" x14ac:dyDescent="0.2">
      <c r="F1367" s="104"/>
    </row>
    <row r="1368" spans="6:6" x14ac:dyDescent="0.2">
      <c r="F1368" s="104"/>
    </row>
    <row r="1369" spans="6:6" x14ac:dyDescent="0.2">
      <c r="F1369" s="104"/>
    </row>
    <row r="1370" spans="6:6" x14ac:dyDescent="0.2">
      <c r="F1370" s="104"/>
    </row>
    <row r="1371" spans="6:6" x14ac:dyDescent="0.2">
      <c r="F1371" s="104"/>
    </row>
    <row r="1372" spans="6:6" x14ac:dyDescent="0.2">
      <c r="F1372" s="104"/>
    </row>
    <row r="1373" spans="6:6" x14ac:dyDescent="0.2">
      <c r="F1373" s="104"/>
    </row>
    <row r="1374" spans="6:6" x14ac:dyDescent="0.2">
      <c r="F1374" s="104"/>
    </row>
    <row r="1375" spans="6:6" x14ac:dyDescent="0.2">
      <c r="F1375" s="104"/>
    </row>
    <row r="1376" spans="6:6" x14ac:dyDescent="0.2">
      <c r="F1376" s="104"/>
    </row>
    <row r="1377" spans="6:6" x14ac:dyDescent="0.2">
      <c r="F1377" s="104"/>
    </row>
    <row r="1378" spans="6:6" x14ac:dyDescent="0.2">
      <c r="F1378" s="104"/>
    </row>
    <row r="1379" spans="6:6" x14ac:dyDescent="0.2">
      <c r="F1379" s="104"/>
    </row>
    <row r="1380" spans="6:6" x14ac:dyDescent="0.2">
      <c r="F1380" s="104"/>
    </row>
    <row r="1381" spans="6:6" x14ac:dyDescent="0.2">
      <c r="F1381" s="104"/>
    </row>
    <row r="1382" spans="6:6" x14ac:dyDescent="0.2">
      <c r="F1382" s="104"/>
    </row>
    <row r="1383" spans="6:6" x14ac:dyDescent="0.2">
      <c r="F1383" s="104"/>
    </row>
    <row r="1384" spans="6:6" x14ac:dyDescent="0.2">
      <c r="F1384" s="104"/>
    </row>
    <row r="1385" spans="6:6" x14ac:dyDescent="0.2">
      <c r="F1385" s="104"/>
    </row>
    <row r="1386" spans="6:6" x14ac:dyDescent="0.2">
      <c r="F1386" s="104"/>
    </row>
    <row r="1387" spans="6:6" x14ac:dyDescent="0.2">
      <c r="F1387" s="104"/>
    </row>
    <row r="1388" spans="6:6" x14ac:dyDescent="0.2">
      <c r="F1388" s="104"/>
    </row>
    <row r="1389" spans="6:6" x14ac:dyDescent="0.2">
      <c r="F1389" s="104"/>
    </row>
    <row r="1390" spans="6:6" x14ac:dyDescent="0.2">
      <c r="F1390" s="104"/>
    </row>
    <row r="1391" spans="6:6" x14ac:dyDescent="0.2">
      <c r="F1391" s="104"/>
    </row>
    <row r="1392" spans="6:6" x14ac:dyDescent="0.2">
      <c r="F1392" s="104"/>
    </row>
    <row r="1393" spans="6:6" x14ac:dyDescent="0.2">
      <c r="F1393" s="104"/>
    </row>
    <row r="1394" spans="6:6" x14ac:dyDescent="0.2">
      <c r="F1394" s="104"/>
    </row>
    <row r="1395" spans="6:6" x14ac:dyDescent="0.2">
      <c r="F1395" s="104"/>
    </row>
    <row r="1396" spans="6:6" x14ac:dyDescent="0.2">
      <c r="F1396" s="104"/>
    </row>
    <row r="1397" spans="6:6" x14ac:dyDescent="0.2">
      <c r="F1397" s="104"/>
    </row>
    <row r="1398" spans="6:6" x14ac:dyDescent="0.2">
      <c r="F1398" s="104"/>
    </row>
    <row r="1399" spans="6:6" x14ac:dyDescent="0.2">
      <c r="F1399" s="104"/>
    </row>
    <row r="1400" spans="6:6" x14ac:dyDescent="0.2">
      <c r="F1400" s="104"/>
    </row>
    <row r="1401" spans="6:6" x14ac:dyDescent="0.2">
      <c r="F1401" s="104"/>
    </row>
    <row r="1402" spans="6:6" x14ac:dyDescent="0.2">
      <c r="F1402" s="104"/>
    </row>
    <row r="1403" spans="6:6" x14ac:dyDescent="0.2">
      <c r="F1403" s="104"/>
    </row>
    <row r="1404" spans="6:6" x14ac:dyDescent="0.2">
      <c r="F1404" s="104"/>
    </row>
    <row r="1405" spans="6:6" x14ac:dyDescent="0.2">
      <c r="F1405" s="104"/>
    </row>
    <row r="1406" spans="6:6" x14ac:dyDescent="0.2">
      <c r="F1406" s="104"/>
    </row>
    <row r="1407" spans="6:6" x14ac:dyDescent="0.2">
      <c r="F1407" s="104"/>
    </row>
    <row r="1408" spans="6:6" x14ac:dyDescent="0.2">
      <c r="F1408" s="104"/>
    </row>
    <row r="1409" spans="6:6" x14ac:dyDescent="0.2">
      <c r="F1409" s="104"/>
    </row>
    <row r="1410" spans="6:6" x14ac:dyDescent="0.2">
      <c r="F1410" s="104"/>
    </row>
    <row r="1411" spans="6:6" x14ac:dyDescent="0.2">
      <c r="F1411" s="104"/>
    </row>
    <row r="1412" spans="6:6" x14ac:dyDescent="0.2">
      <c r="F1412" s="104"/>
    </row>
    <row r="1413" spans="6:6" x14ac:dyDescent="0.2">
      <c r="F1413" s="104"/>
    </row>
    <row r="1414" spans="6:6" x14ac:dyDescent="0.2">
      <c r="F1414" s="104"/>
    </row>
    <row r="1415" spans="6:6" x14ac:dyDescent="0.2">
      <c r="F1415" s="104"/>
    </row>
    <row r="1416" spans="6:6" x14ac:dyDescent="0.2">
      <c r="F1416" s="104"/>
    </row>
    <row r="1417" spans="6:6" x14ac:dyDescent="0.2">
      <c r="F1417" s="104"/>
    </row>
    <row r="1418" spans="6:6" x14ac:dyDescent="0.2">
      <c r="F1418" s="104"/>
    </row>
    <row r="1419" spans="6:6" x14ac:dyDescent="0.2">
      <c r="F1419" s="104"/>
    </row>
    <row r="1420" spans="6:6" x14ac:dyDescent="0.2">
      <c r="F1420" s="104"/>
    </row>
    <row r="1421" spans="6:6" x14ac:dyDescent="0.2">
      <c r="F1421" s="104"/>
    </row>
    <row r="1422" spans="6:6" x14ac:dyDescent="0.2">
      <c r="F1422" s="104"/>
    </row>
    <row r="1423" spans="6:6" x14ac:dyDescent="0.2">
      <c r="F1423" s="105"/>
    </row>
    <row r="1424" spans="6:6" x14ac:dyDescent="0.2">
      <c r="F1424" s="105"/>
    </row>
    <row r="1425" spans="6:6" x14ac:dyDescent="0.2">
      <c r="F1425" s="105"/>
    </row>
    <row r="1426" spans="6:6" x14ac:dyDescent="0.2">
      <c r="F1426" s="105"/>
    </row>
    <row r="1427" spans="6:6" x14ac:dyDescent="0.2">
      <c r="F1427" s="104"/>
    </row>
    <row r="1428" spans="6:6" x14ac:dyDescent="0.2">
      <c r="F1428" s="104"/>
    </row>
    <row r="1429" spans="6:6" x14ac:dyDescent="0.2">
      <c r="F1429" s="104"/>
    </row>
    <row r="1430" spans="6:6" x14ac:dyDescent="0.2">
      <c r="F1430" s="104"/>
    </row>
    <row r="1431" spans="6:6" x14ac:dyDescent="0.2">
      <c r="F1431" s="104"/>
    </row>
    <row r="1432" spans="6:6" x14ac:dyDescent="0.2">
      <c r="F1432" s="104"/>
    </row>
    <row r="1433" spans="6:6" x14ac:dyDescent="0.2">
      <c r="F1433" s="104"/>
    </row>
    <row r="1434" spans="6:6" x14ac:dyDescent="0.2">
      <c r="F1434" s="104"/>
    </row>
    <row r="1435" spans="6:6" x14ac:dyDescent="0.2">
      <c r="F1435" s="104"/>
    </row>
    <row r="1436" spans="6:6" x14ac:dyDescent="0.2">
      <c r="F1436" s="104"/>
    </row>
    <row r="1437" spans="6:6" x14ac:dyDescent="0.2">
      <c r="F1437" s="104"/>
    </row>
    <row r="1438" spans="6:6" x14ac:dyDescent="0.2">
      <c r="F1438" s="104"/>
    </row>
    <row r="1439" spans="6:6" x14ac:dyDescent="0.2">
      <c r="F1439" s="104"/>
    </row>
    <row r="1440" spans="6:6" x14ac:dyDescent="0.2">
      <c r="F1440" s="104"/>
    </row>
    <row r="1441" spans="6:6" x14ac:dyDescent="0.2">
      <c r="F1441" s="104"/>
    </row>
    <row r="1442" spans="6:6" x14ac:dyDescent="0.2">
      <c r="F1442" s="104"/>
    </row>
    <row r="1443" spans="6:6" x14ac:dyDescent="0.2">
      <c r="F1443" s="104"/>
    </row>
    <row r="1444" spans="6:6" x14ac:dyDescent="0.2">
      <c r="F1444" s="104"/>
    </row>
    <row r="1445" spans="6:6" x14ac:dyDescent="0.2">
      <c r="F1445" s="104"/>
    </row>
    <row r="1446" spans="6:6" x14ac:dyDescent="0.2">
      <c r="F1446" s="104"/>
    </row>
    <row r="1447" spans="6:6" x14ac:dyDescent="0.2">
      <c r="F1447" s="104"/>
    </row>
    <row r="1448" spans="6:6" x14ac:dyDescent="0.2">
      <c r="F1448" s="104"/>
    </row>
    <row r="1449" spans="6:6" x14ac:dyDescent="0.2">
      <c r="F1449" s="104"/>
    </row>
    <row r="1450" spans="6:6" x14ac:dyDescent="0.2">
      <c r="F1450" s="104"/>
    </row>
    <row r="1451" spans="6:6" x14ac:dyDescent="0.2">
      <c r="F1451" s="104"/>
    </row>
    <row r="1452" spans="6:6" x14ac:dyDescent="0.2">
      <c r="F1452" s="104"/>
    </row>
    <row r="1453" spans="6:6" x14ac:dyDescent="0.2">
      <c r="F1453" s="104"/>
    </row>
    <row r="1454" spans="6:6" x14ac:dyDescent="0.2">
      <c r="F1454" s="104"/>
    </row>
    <row r="1455" spans="6:6" x14ac:dyDescent="0.2">
      <c r="F1455" s="105"/>
    </row>
    <row r="1456" spans="6:6" x14ac:dyDescent="0.2">
      <c r="F1456" s="104"/>
    </row>
    <row r="1457" spans="6:6" x14ac:dyDescent="0.2">
      <c r="F1457" s="105"/>
    </row>
    <row r="1458" spans="6:6" x14ac:dyDescent="0.2">
      <c r="F1458" s="104"/>
    </row>
    <row r="1459" spans="6:6" x14ac:dyDescent="0.2">
      <c r="F1459" s="104"/>
    </row>
    <row r="1460" spans="6:6" x14ac:dyDescent="0.2">
      <c r="F1460" s="104"/>
    </row>
    <row r="1461" spans="6:6" x14ac:dyDescent="0.2">
      <c r="F1461" s="104"/>
    </row>
    <row r="1462" spans="6:6" x14ac:dyDescent="0.2">
      <c r="F1462" s="104"/>
    </row>
    <row r="1463" spans="6:6" x14ac:dyDescent="0.2">
      <c r="F1463" s="104"/>
    </row>
    <row r="1464" spans="6:6" x14ac:dyDescent="0.2">
      <c r="F1464" s="104"/>
    </row>
    <row r="1465" spans="6:6" x14ac:dyDescent="0.2">
      <c r="F1465" s="104"/>
    </row>
    <row r="1466" spans="6:6" x14ac:dyDescent="0.2">
      <c r="F1466" s="104"/>
    </row>
    <row r="1467" spans="6:6" x14ac:dyDescent="0.2">
      <c r="F1467" s="104"/>
    </row>
    <row r="1468" spans="6:6" x14ac:dyDescent="0.2">
      <c r="F1468" s="104"/>
    </row>
    <row r="1469" spans="6:6" x14ac:dyDescent="0.2">
      <c r="F1469" s="104"/>
    </row>
    <row r="1470" spans="6:6" x14ac:dyDescent="0.2">
      <c r="F1470" s="104"/>
    </row>
    <row r="1471" spans="6:6" x14ac:dyDescent="0.2">
      <c r="F1471" s="104"/>
    </row>
    <row r="1472" spans="6:6" x14ac:dyDescent="0.2">
      <c r="F1472" s="104"/>
    </row>
    <row r="1473" spans="6:6" x14ac:dyDescent="0.2">
      <c r="F1473" s="104"/>
    </row>
    <row r="1474" spans="6:6" x14ac:dyDescent="0.2">
      <c r="F1474" s="104"/>
    </row>
    <row r="1475" spans="6:6" x14ac:dyDescent="0.2">
      <c r="F1475" s="104"/>
    </row>
    <row r="1476" spans="6:6" x14ac:dyDescent="0.2">
      <c r="F1476" s="104"/>
    </row>
    <row r="1477" spans="6:6" x14ac:dyDescent="0.2">
      <c r="F1477" s="104"/>
    </row>
    <row r="1478" spans="6:6" x14ac:dyDescent="0.2">
      <c r="F1478" s="104"/>
    </row>
    <row r="1479" spans="6:6" x14ac:dyDescent="0.2">
      <c r="F1479" s="104"/>
    </row>
    <row r="1480" spans="6:6" x14ac:dyDescent="0.2">
      <c r="F1480" s="104"/>
    </row>
    <row r="1481" spans="6:6" x14ac:dyDescent="0.2">
      <c r="F1481" s="105"/>
    </row>
    <row r="1482" spans="6:6" x14ac:dyDescent="0.2">
      <c r="F1482" s="104"/>
    </row>
    <row r="1483" spans="6:6" x14ac:dyDescent="0.2">
      <c r="F1483" s="104"/>
    </row>
    <row r="1484" spans="6:6" x14ac:dyDescent="0.2">
      <c r="F1484" s="104"/>
    </row>
    <row r="1485" spans="6:6" x14ac:dyDescent="0.2">
      <c r="F1485" s="104"/>
    </row>
    <row r="1486" spans="6:6" x14ac:dyDescent="0.2">
      <c r="F1486" s="104"/>
    </row>
    <row r="1487" spans="6:6" x14ac:dyDescent="0.2">
      <c r="F1487" s="104"/>
    </row>
    <row r="1488" spans="6:6" x14ac:dyDescent="0.2">
      <c r="F1488" s="104"/>
    </row>
    <row r="1489" spans="6:6" x14ac:dyDescent="0.2">
      <c r="F1489" s="104"/>
    </row>
    <row r="1490" spans="6:6" x14ac:dyDescent="0.2">
      <c r="F1490" s="104"/>
    </row>
    <row r="1491" spans="6:6" x14ac:dyDescent="0.2">
      <c r="F1491" s="104"/>
    </row>
    <row r="1492" spans="6:6" x14ac:dyDescent="0.2">
      <c r="F1492" s="104"/>
    </row>
    <row r="1493" spans="6:6" x14ac:dyDescent="0.2">
      <c r="F1493" s="104"/>
    </row>
    <row r="1494" spans="6:6" x14ac:dyDescent="0.2">
      <c r="F1494" s="105"/>
    </row>
    <row r="1495" spans="6:6" x14ac:dyDescent="0.2">
      <c r="F1495" s="105"/>
    </row>
    <row r="1496" spans="6:6" x14ac:dyDescent="0.2">
      <c r="F1496" s="104"/>
    </row>
    <row r="1497" spans="6:6" x14ac:dyDescent="0.2">
      <c r="F1497" s="105"/>
    </row>
    <row r="1498" spans="6:6" x14ac:dyDescent="0.2">
      <c r="F1498" s="105"/>
    </row>
    <row r="1499" spans="6:6" x14ac:dyDescent="0.2">
      <c r="F1499" s="104"/>
    </row>
    <row r="1500" spans="6:6" x14ac:dyDescent="0.2">
      <c r="F1500" s="104"/>
    </row>
    <row r="1501" spans="6:6" x14ac:dyDescent="0.2">
      <c r="F1501" s="104"/>
    </row>
    <row r="1502" spans="6:6" x14ac:dyDescent="0.2">
      <c r="F1502" s="104"/>
    </row>
    <row r="1503" spans="6:6" x14ac:dyDescent="0.2">
      <c r="F1503" s="104"/>
    </row>
    <row r="1504" spans="6:6" x14ac:dyDescent="0.2">
      <c r="F1504" s="104"/>
    </row>
    <row r="1505" spans="6:6" x14ac:dyDescent="0.2">
      <c r="F1505" s="104"/>
    </row>
    <row r="1506" spans="6:6" x14ac:dyDescent="0.2">
      <c r="F1506" s="104"/>
    </row>
    <row r="1507" spans="6:6" x14ac:dyDescent="0.2">
      <c r="F1507" s="104"/>
    </row>
    <row r="1508" spans="6:6" x14ac:dyDescent="0.2">
      <c r="F1508" s="104"/>
    </row>
    <row r="1509" spans="6:6" x14ac:dyDescent="0.2">
      <c r="F1509" s="104"/>
    </row>
    <row r="1510" spans="6:6" x14ac:dyDescent="0.2">
      <c r="F1510" s="104"/>
    </row>
    <row r="1511" spans="6:6" x14ac:dyDescent="0.2">
      <c r="F1511" s="104"/>
    </row>
    <row r="1512" spans="6:6" x14ac:dyDescent="0.2">
      <c r="F1512" s="104"/>
    </row>
    <row r="1513" spans="6:6" x14ac:dyDescent="0.2">
      <c r="F1513" s="104"/>
    </row>
    <row r="1514" spans="6:6" x14ac:dyDescent="0.2">
      <c r="F1514" s="104"/>
    </row>
    <row r="1515" spans="6:6" x14ac:dyDescent="0.2">
      <c r="F1515" s="104"/>
    </row>
    <row r="1516" spans="6:6" x14ac:dyDescent="0.2">
      <c r="F1516" s="104"/>
    </row>
    <row r="1517" spans="6:6" x14ac:dyDescent="0.2">
      <c r="F1517" s="104"/>
    </row>
    <row r="1518" spans="6:6" x14ac:dyDescent="0.2">
      <c r="F1518" s="104"/>
    </row>
    <row r="1519" spans="6:6" x14ac:dyDescent="0.2">
      <c r="F1519" s="104"/>
    </row>
    <row r="1520" spans="6:6" x14ac:dyDescent="0.2">
      <c r="F1520" s="104"/>
    </row>
    <row r="1521" spans="6:6" x14ac:dyDescent="0.2">
      <c r="F1521" s="104"/>
    </row>
    <row r="1522" spans="6:6" x14ac:dyDescent="0.2">
      <c r="F1522" s="104"/>
    </row>
    <row r="1523" spans="6:6" x14ac:dyDescent="0.2">
      <c r="F1523" s="104"/>
    </row>
    <row r="1524" spans="6:6" x14ac:dyDescent="0.2">
      <c r="F1524" s="105"/>
    </row>
    <row r="1525" spans="6:6" x14ac:dyDescent="0.2">
      <c r="F1525" s="105"/>
    </row>
    <row r="1526" spans="6:6" x14ac:dyDescent="0.2">
      <c r="F1526" s="105"/>
    </row>
    <row r="1527" spans="6:6" x14ac:dyDescent="0.2">
      <c r="F1527" s="105"/>
    </row>
    <row r="1528" spans="6:6" x14ac:dyDescent="0.2">
      <c r="F1528" s="105"/>
    </row>
    <row r="1529" spans="6:6" x14ac:dyDescent="0.2">
      <c r="F1529" s="105"/>
    </row>
    <row r="1530" spans="6:6" x14ac:dyDescent="0.2">
      <c r="F1530" s="105"/>
    </row>
    <row r="1531" spans="6:6" x14ac:dyDescent="0.2">
      <c r="F1531" s="105"/>
    </row>
    <row r="1532" spans="6:6" x14ac:dyDescent="0.2">
      <c r="F1532" s="105"/>
    </row>
    <row r="1533" spans="6:6" x14ac:dyDescent="0.2">
      <c r="F1533" s="105"/>
    </row>
    <row r="1534" spans="6:6" x14ac:dyDescent="0.2">
      <c r="F1534" s="105"/>
    </row>
    <row r="1535" spans="6:6" x14ac:dyDescent="0.2">
      <c r="F1535" s="105"/>
    </row>
    <row r="1536" spans="6:6" x14ac:dyDescent="0.2">
      <c r="F1536" s="105"/>
    </row>
    <row r="1537" spans="6:6" x14ac:dyDescent="0.2">
      <c r="F1537" s="105"/>
    </row>
    <row r="1538" spans="6:6" x14ac:dyDescent="0.2">
      <c r="F1538" s="104"/>
    </row>
    <row r="1539" spans="6:6" x14ac:dyDescent="0.2">
      <c r="F1539" s="104"/>
    </row>
    <row r="1540" spans="6:6" x14ac:dyDescent="0.2">
      <c r="F1540" s="104"/>
    </row>
    <row r="1541" spans="6:6" x14ac:dyDescent="0.2">
      <c r="F1541" s="104"/>
    </row>
    <row r="1542" spans="6:6" x14ac:dyDescent="0.2">
      <c r="F1542" s="104"/>
    </row>
    <row r="1543" spans="6:6" x14ac:dyDescent="0.2">
      <c r="F1543" s="104"/>
    </row>
    <row r="1544" spans="6:6" x14ac:dyDescent="0.2">
      <c r="F1544" s="104"/>
    </row>
    <row r="1545" spans="6:6" x14ac:dyDescent="0.2">
      <c r="F1545" s="104"/>
    </row>
    <row r="1546" spans="6:6" x14ac:dyDescent="0.2">
      <c r="F1546" s="104"/>
    </row>
    <row r="1547" spans="6:6" x14ac:dyDescent="0.2">
      <c r="F1547" s="104"/>
    </row>
    <row r="1548" spans="6:6" x14ac:dyDescent="0.2">
      <c r="F1548" s="104"/>
    </row>
    <row r="1549" spans="6:6" x14ac:dyDescent="0.2">
      <c r="F1549" s="104"/>
    </row>
    <row r="1550" spans="6:6" x14ac:dyDescent="0.2">
      <c r="F1550" s="104"/>
    </row>
    <row r="1551" spans="6:6" x14ac:dyDescent="0.2">
      <c r="F1551" s="104"/>
    </row>
    <row r="1552" spans="6:6" x14ac:dyDescent="0.2">
      <c r="F1552" s="104"/>
    </row>
    <row r="1553" spans="6:6" x14ac:dyDescent="0.2">
      <c r="F1553" s="104"/>
    </row>
    <row r="1554" spans="6:6" x14ac:dyDescent="0.2">
      <c r="F1554" s="104"/>
    </row>
    <row r="1555" spans="6:6" x14ac:dyDescent="0.2">
      <c r="F1555" s="105"/>
    </row>
    <row r="1556" spans="6:6" x14ac:dyDescent="0.2">
      <c r="F1556" s="104"/>
    </row>
    <row r="1557" spans="6:6" x14ac:dyDescent="0.2">
      <c r="F1557" s="104"/>
    </row>
    <row r="1558" spans="6:6" x14ac:dyDescent="0.2">
      <c r="F1558" s="104"/>
    </row>
    <row r="1559" spans="6:6" x14ac:dyDescent="0.2">
      <c r="F1559" s="104"/>
    </row>
    <row r="1560" spans="6:6" x14ac:dyDescent="0.2">
      <c r="F1560" s="104"/>
    </row>
    <row r="1561" spans="6:6" x14ac:dyDescent="0.2">
      <c r="F1561" s="104"/>
    </row>
    <row r="1562" spans="6:6" x14ac:dyDescent="0.2">
      <c r="F1562" s="104"/>
    </row>
    <row r="1563" spans="6:6" x14ac:dyDescent="0.2">
      <c r="F1563" s="104"/>
    </row>
    <row r="1564" spans="6:6" x14ac:dyDescent="0.2">
      <c r="F1564" s="104"/>
    </row>
    <row r="1565" spans="6:6" x14ac:dyDescent="0.2">
      <c r="F1565" s="104"/>
    </row>
    <row r="1566" spans="6:6" x14ac:dyDescent="0.2">
      <c r="F1566" s="104"/>
    </row>
    <row r="1567" spans="6:6" x14ac:dyDescent="0.2">
      <c r="F1567" s="105"/>
    </row>
    <row r="1568" spans="6:6" x14ac:dyDescent="0.2">
      <c r="F1568" s="104"/>
    </row>
    <row r="1569" spans="6:6" x14ac:dyDescent="0.2">
      <c r="F1569" s="104"/>
    </row>
    <row r="1570" spans="6:6" x14ac:dyDescent="0.2">
      <c r="F1570" s="104"/>
    </row>
    <row r="1571" spans="6:6" x14ac:dyDescent="0.2">
      <c r="F1571" s="104"/>
    </row>
    <row r="1572" spans="6:6" x14ac:dyDescent="0.2">
      <c r="F1572" s="104"/>
    </row>
    <row r="1573" spans="6:6" x14ac:dyDescent="0.2">
      <c r="F1573" s="104"/>
    </row>
    <row r="1574" spans="6:6" x14ac:dyDescent="0.2">
      <c r="F1574" s="105"/>
    </row>
    <row r="1575" spans="6:6" x14ac:dyDescent="0.2">
      <c r="F1575" s="105"/>
    </row>
    <row r="1576" spans="6:6" x14ac:dyDescent="0.2">
      <c r="F1576" s="105"/>
    </row>
    <row r="1577" spans="6:6" x14ac:dyDescent="0.2">
      <c r="F1577" s="105"/>
    </row>
    <row r="1578" spans="6:6" x14ac:dyDescent="0.2">
      <c r="F1578" s="105"/>
    </row>
    <row r="1579" spans="6:6" x14ac:dyDescent="0.2">
      <c r="F1579" s="105"/>
    </row>
    <row r="1580" spans="6:6" x14ac:dyDescent="0.2">
      <c r="F1580" s="105"/>
    </row>
    <row r="1581" spans="6:6" x14ac:dyDescent="0.2">
      <c r="F1581" s="104"/>
    </row>
    <row r="1582" spans="6:6" x14ac:dyDescent="0.2">
      <c r="F1582" s="104"/>
    </row>
    <row r="1583" spans="6:6" x14ac:dyDescent="0.2">
      <c r="F1583" s="104"/>
    </row>
    <row r="1584" spans="6:6" x14ac:dyDescent="0.2">
      <c r="F1584" s="104"/>
    </row>
    <row r="1585" spans="6:6" x14ac:dyDescent="0.2">
      <c r="F1585" s="104"/>
    </row>
    <row r="1586" spans="6:6" x14ac:dyDescent="0.2">
      <c r="F1586" s="104"/>
    </row>
    <row r="1587" spans="6:6" x14ac:dyDescent="0.2">
      <c r="F1587" s="104"/>
    </row>
    <row r="1588" spans="6:6" x14ac:dyDescent="0.2">
      <c r="F1588" s="104"/>
    </row>
    <row r="1589" spans="6:6" x14ac:dyDescent="0.2">
      <c r="F1589" s="104"/>
    </row>
    <row r="1590" spans="6:6" x14ac:dyDescent="0.2">
      <c r="F1590" s="104"/>
    </row>
    <row r="1591" spans="6:6" x14ac:dyDescent="0.2">
      <c r="F1591" s="104"/>
    </row>
    <row r="1592" spans="6:6" x14ac:dyDescent="0.2">
      <c r="F1592" s="104"/>
    </row>
    <row r="1593" spans="6:6" x14ac:dyDescent="0.2">
      <c r="F1593" s="104"/>
    </row>
    <row r="1594" spans="6:6" x14ac:dyDescent="0.2">
      <c r="F1594" s="104"/>
    </row>
    <row r="1595" spans="6:6" x14ac:dyDescent="0.2">
      <c r="F1595" s="104"/>
    </row>
    <row r="1596" spans="6:6" x14ac:dyDescent="0.2">
      <c r="F1596" s="104"/>
    </row>
    <row r="1597" spans="6:6" x14ac:dyDescent="0.2">
      <c r="F1597" s="104"/>
    </row>
    <row r="1598" spans="6:6" x14ac:dyDescent="0.2">
      <c r="F1598" s="104"/>
    </row>
    <row r="1599" spans="6:6" x14ac:dyDescent="0.2">
      <c r="F1599" s="104"/>
    </row>
    <row r="1600" spans="6:6" x14ac:dyDescent="0.2">
      <c r="F1600" s="104"/>
    </row>
    <row r="1601" spans="6:6" x14ac:dyDescent="0.2">
      <c r="F1601" s="104"/>
    </row>
    <row r="1602" spans="6:6" x14ac:dyDescent="0.2">
      <c r="F1602" s="104"/>
    </row>
    <row r="1603" spans="6:6" x14ac:dyDescent="0.2">
      <c r="F1603" s="104"/>
    </row>
    <row r="1604" spans="6:6" x14ac:dyDescent="0.2">
      <c r="F1604" s="104"/>
    </row>
    <row r="1605" spans="6:6" x14ac:dyDescent="0.2">
      <c r="F1605" s="105"/>
    </row>
    <row r="1606" spans="6:6" x14ac:dyDescent="0.2">
      <c r="F1606" s="105"/>
    </row>
    <row r="1607" spans="6:6" x14ac:dyDescent="0.2">
      <c r="F1607" s="105"/>
    </row>
    <row r="1608" spans="6:6" x14ac:dyDescent="0.2">
      <c r="F1608" s="105"/>
    </row>
    <row r="1609" spans="6:6" x14ac:dyDescent="0.2">
      <c r="F1609" s="105"/>
    </row>
    <row r="1610" spans="6:6" x14ac:dyDescent="0.2">
      <c r="F1610" s="105"/>
    </row>
    <row r="1611" spans="6:6" x14ac:dyDescent="0.2">
      <c r="F1611" s="104"/>
    </row>
    <row r="1612" spans="6:6" x14ac:dyDescent="0.2">
      <c r="F1612" s="104"/>
    </row>
    <row r="1613" spans="6:6" x14ac:dyDescent="0.2">
      <c r="F1613" s="104"/>
    </row>
    <row r="1614" spans="6:6" x14ac:dyDescent="0.2">
      <c r="F1614" s="104"/>
    </row>
    <row r="1615" spans="6:6" x14ac:dyDescent="0.2">
      <c r="F1615" s="104"/>
    </row>
    <row r="1616" spans="6:6" x14ac:dyDescent="0.2">
      <c r="F1616" s="104"/>
    </row>
    <row r="1617" spans="6:6" x14ac:dyDescent="0.2">
      <c r="F1617" s="104"/>
    </row>
    <row r="1618" spans="6:6" x14ac:dyDescent="0.2">
      <c r="F1618" s="104"/>
    </row>
    <row r="1619" spans="6:6" x14ac:dyDescent="0.2">
      <c r="F1619" s="104"/>
    </row>
    <row r="1620" spans="6:6" x14ac:dyDescent="0.2">
      <c r="F1620" s="104"/>
    </row>
    <row r="1621" spans="6:6" x14ac:dyDescent="0.2">
      <c r="F1621" s="104"/>
    </row>
    <row r="1622" spans="6:6" x14ac:dyDescent="0.2">
      <c r="F1622" s="104"/>
    </row>
    <row r="1623" spans="6:6" x14ac:dyDescent="0.2">
      <c r="F1623" s="104"/>
    </row>
    <row r="1624" spans="6:6" x14ac:dyDescent="0.2">
      <c r="F1624" s="104"/>
    </row>
    <row r="1625" spans="6:6" x14ac:dyDescent="0.2">
      <c r="F1625" s="104"/>
    </row>
    <row r="1626" spans="6:6" x14ac:dyDescent="0.2">
      <c r="F1626" s="105"/>
    </row>
    <row r="1627" spans="6:6" x14ac:dyDescent="0.2">
      <c r="F1627" s="105"/>
    </row>
    <row r="1628" spans="6:6" x14ac:dyDescent="0.2">
      <c r="F1628" s="104"/>
    </row>
    <row r="1629" spans="6:6" x14ac:dyDescent="0.2">
      <c r="F1629" s="104"/>
    </row>
    <row r="1630" spans="6:6" x14ac:dyDescent="0.2">
      <c r="F1630" s="104"/>
    </row>
    <row r="1631" spans="6:6" x14ac:dyDescent="0.2">
      <c r="F1631" s="104"/>
    </row>
    <row r="1632" spans="6:6" x14ac:dyDescent="0.2">
      <c r="F1632" s="104"/>
    </row>
    <row r="1633" spans="6:6" x14ac:dyDescent="0.2">
      <c r="F1633" s="104"/>
    </row>
    <row r="1634" spans="6:6" x14ac:dyDescent="0.2">
      <c r="F1634" s="104"/>
    </row>
    <row r="1635" spans="6:6" x14ac:dyDescent="0.2">
      <c r="F1635" s="104"/>
    </row>
    <row r="1636" spans="6:6" x14ac:dyDescent="0.2">
      <c r="F1636" s="104"/>
    </row>
    <row r="1637" spans="6:6" x14ac:dyDescent="0.2">
      <c r="F1637" s="104"/>
    </row>
    <row r="1638" spans="6:6" x14ac:dyDescent="0.2">
      <c r="F1638" s="104"/>
    </row>
    <row r="1639" spans="6:6" x14ac:dyDescent="0.2">
      <c r="F1639" s="104"/>
    </row>
    <row r="1640" spans="6:6" x14ac:dyDescent="0.2">
      <c r="F1640" s="104"/>
    </row>
    <row r="1641" spans="6:6" x14ac:dyDescent="0.2">
      <c r="F1641" s="104"/>
    </row>
    <row r="1642" spans="6:6" x14ac:dyDescent="0.2">
      <c r="F1642" s="104"/>
    </row>
    <row r="1643" spans="6:6" x14ac:dyDescent="0.2">
      <c r="F1643" s="104"/>
    </row>
    <row r="1644" spans="6:6" x14ac:dyDescent="0.2">
      <c r="F1644" s="104"/>
    </row>
    <row r="1645" spans="6:6" x14ac:dyDescent="0.2">
      <c r="F1645" s="104"/>
    </row>
    <row r="1646" spans="6:6" x14ac:dyDescent="0.2">
      <c r="F1646" s="104"/>
    </row>
    <row r="1647" spans="6:6" x14ac:dyDescent="0.2">
      <c r="F1647" s="104"/>
    </row>
    <row r="1648" spans="6:6" x14ac:dyDescent="0.2">
      <c r="F1648" s="104"/>
    </row>
    <row r="1649" spans="6:6" x14ac:dyDescent="0.2">
      <c r="F1649" s="104"/>
    </row>
    <row r="1650" spans="6:6" x14ac:dyDescent="0.2">
      <c r="F1650" s="104"/>
    </row>
    <row r="1651" spans="6:6" x14ac:dyDescent="0.2">
      <c r="F1651" s="104"/>
    </row>
    <row r="1652" spans="6:6" x14ac:dyDescent="0.2">
      <c r="F1652" s="104"/>
    </row>
    <row r="1653" spans="6:6" x14ac:dyDescent="0.2">
      <c r="F1653" s="104"/>
    </row>
    <row r="1654" spans="6:6" x14ac:dyDescent="0.2">
      <c r="F1654" s="104"/>
    </row>
    <row r="1655" spans="6:6" x14ac:dyDescent="0.2">
      <c r="F1655" s="104"/>
    </row>
    <row r="1656" spans="6:6" x14ac:dyDescent="0.2">
      <c r="F1656" s="104"/>
    </row>
    <row r="1657" spans="6:6" x14ac:dyDescent="0.2">
      <c r="F1657" s="104"/>
    </row>
    <row r="1658" spans="6:6" x14ac:dyDescent="0.2">
      <c r="F1658" s="104"/>
    </row>
    <row r="1659" spans="6:6" x14ac:dyDescent="0.2">
      <c r="F1659" s="104"/>
    </row>
    <row r="1660" spans="6:6" x14ac:dyDescent="0.2">
      <c r="F1660" s="105"/>
    </row>
    <row r="1661" spans="6:6" x14ac:dyDescent="0.2">
      <c r="F1661" s="104"/>
    </row>
    <row r="1662" spans="6:6" x14ac:dyDescent="0.2">
      <c r="F1662" s="104"/>
    </row>
    <row r="1663" spans="6:6" x14ac:dyDescent="0.2">
      <c r="F1663" s="104"/>
    </row>
    <row r="1664" spans="6:6" x14ac:dyDescent="0.2">
      <c r="F1664" s="104"/>
    </row>
    <row r="1665" spans="6:6" x14ac:dyDescent="0.2">
      <c r="F1665" s="105"/>
    </row>
    <row r="1666" spans="6:6" x14ac:dyDescent="0.2">
      <c r="F1666" s="105"/>
    </row>
    <row r="1667" spans="6:6" x14ac:dyDescent="0.2">
      <c r="F1667" s="104"/>
    </row>
    <row r="1668" spans="6:6" x14ac:dyDescent="0.2">
      <c r="F1668" s="104"/>
    </row>
    <row r="1669" spans="6:6" x14ac:dyDescent="0.2">
      <c r="F1669" s="104"/>
    </row>
    <row r="1670" spans="6:6" x14ac:dyDescent="0.2">
      <c r="F1670" s="104"/>
    </row>
    <row r="1671" spans="6:6" x14ac:dyDescent="0.2">
      <c r="F1671" s="104"/>
    </row>
    <row r="1672" spans="6:6" x14ac:dyDescent="0.2">
      <c r="F1672" s="104"/>
    </row>
    <row r="1673" spans="6:6" x14ac:dyDescent="0.2">
      <c r="F1673" s="104"/>
    </row>
    <row r="1674" spans="6:6" x14ac:dyDescent="0.2">
      <c r="F1674" s="104"/>
    </row>
    <row r="1675" spans="6:6" x14ac:dyDescent="0.2">
      <c r="F1675" s="104"/>
    </row>
    <row r="1676" spans="6:6" x14ac:dyDescent="0.2">
      <c r="F1676" s="104"/>
    </row>
    <row r="1677" spans="6:6" x14ac:dyDescent="0.2">
      <c r="F1677" s="104"/>
    </row>
    <row r="1678" spans="6:6" x14ac:dyDescent="0.2">
      <c r="F1678" s="104"/>
    </row>
    <row r="1679" spans="6:6" x14ac:dyDescent="0.2">
      <c r="F1679" s="104"/>
    </row>
    <row r="1680" spans="6:6" x14ac:dyDescent="0.2">
      <c r="F1680" s="104"/>
    </row>
    <row r="1681" spans="6:6" x14ac:dyDescent="0.2">
      <c r="F1681" s="104"/>
    </row>
    <row r="1682" spans="6:6" x14ac:dyDescent="0.2">
      <c r="F1682" s="105"/>
    </row>
    <row r="1683" spans="6:6" x14ac:dyDescent="0.2">
      <c r="F1683" s="105"/>
    </row>
    <row r="1684" spans="6:6" x14ac:dyDescent="0.2">
      <c r="F1684" s="105"/>
    </row>
    <row r="1685" spans="6:6" x14ac:dyDescent="0.2">
      <c r="F1685" s="105"/>
    </row>
    <row r="1686" spans="6:6" x14ac:dyDescent="0.2">
      <c r="F1686" s="104"/>
    </row>
    <row r="1687" spans="6:6" x14ac:dyDescent="0.2">
      <c r="F1687" s="104"/>
    </row>
    <row r="1688" spans="6:6" x14ac:dyDescent="0.2">
      <c r="F1688" s="104"/>
    </row>
    <row r="1689" spans="6:6" x14ac:dyDescent="0.2">
      <c r="F1689" s="104"/>
    </row>
    <row r="1690" spans="6:6" x14ac:dyDescent="0.2">
      <c r="F1690" s="104"/>
    </row>
    <row r="1691" spans="6:6" x14ac:dyDescent="0.2">
      <c r="F1691" s="104"/>
    </row>
    <row r="1692" spans="6:6" x14ac:dyDescent="0.2">
      <c r="F1692" s="104"/>
    </row>
    <row r="1693" spans="6:6" x14ac:dyDescent="0.2">
      <c r="F1693" s="104"/>
    </row>
    <row r="1694" spans="6:6" x14ac:dyDescent="0.2">
      <c r="F1694" s="104"/>
    </row>
    <row r="1695" spans="6:6" x14ac:dyDescent="0.2">
      <c r="F1695" s="104"/>
    </row>
    <row r="1696" spans="6:6" x14ac:dyDescent="0.2">
      <c r="F1696" s="104"/>
    </row>
    <row r="1697" spans="6:6" x14ac:dyDescent="0.2">
      <c r="F1697" s="104"/>
    </row>
    <row r="1698" spans="6:6" x14ac:dyDescent="0.2">
      <c r="F1698" s="104"/>
    </row>
    <row r="1699" spans="6:6" x14ac:dyDescent="0.2">
      <c r="F1699" s="104"/>
    </row>
    <row r="1700" spans="6:6" x14ac:dyDescent="0.2">
      <c r="F1700" s="104"/>
    </row>
    <row r="1701" spans="6:6" x14ac:dyDescent="0.2">
      <c r="F1701" s="104"/>
    </row>
    <row r="1702" spans="6:6" x14ac:dyDescent="0.2">
      <c r="F1702" s="105"/>
    </row>
    <row r="1703" spans="6:6" x14ac:dyDescent="0.2">
      <c r="F1703" s="104"/>
    </row>
    <row r="1704" spans="6:6" x14ac:dyDescent="0.2">
      <c r="F1704" s="104"/>
    </row>
    <row r="1705" spans="6:6" x14ac:dyDescent="0.2">
      <c r="F1705" s="104"/>
    </row>
    <row r="1706" spans="6:6" x14ac:dyDescent="0.2">
      <c r="F1706" s="104"/>
    </row>
    <row r="1707" spans="6:6" x14ac:dyDescent="0.2">
      <c r="F1707" s="104"/>
    </row>
    <row r="1708" spans="6:6" x14ac:dyDescent="0.2">
      <c r="F1708" s="104"/>
    </row>
    <row r="1709" spans="6:6" x14ac:dyDescent="0.2">
      <c r="F1709" s="105"/>
    </row>
    <row r="1710" spans="6:6" x14ac:dyDescent="0.2">
      <c r="F1710" s="105"/>
    </row>
    <row r="1711" spans="6:6" x14ac:dyDescent="0.2">
      <c r="F1711" s="104"/>
    </row>
    <row r="1712" spans="6:6" x14ac:dyDescent="0.2">
      <c r="F1712" s="104"/>
    </row>
    <row r="1713" spans="6:6" x14ac:dyDescent="0.2">
      <c r="F1713" s="104"/>
    </row>
    <row r="1714" spans="6:6" x14ac:dyDescent="0.2">
      <c r="F1714" s="104"/>
    </row>
    <row r="1715" spans="6:6" x14ac:dyDescent="0.2">
      <c r="F1715" s="104"/>
    </row>
    <row r="1716" spans="6:6" x14ac:dyDescent="0.2">
      <c r="F1716" s="104"/>
    </row>
    <row r="1717" spans="6:6" x14ac:dyDescent="0.2">
      <c r="F1717" s="104"/>
    </row>
    <row r="1718" spans="6:6" x14ac:dyDescent="0.2">
      <c r="F1718" s="104"/>
    </row>
    <row r="1719" spans="6:6" x14ac:dyDescent="0.2">
      <c r="F1719" s="104"/>
    </row>
    <row r="1720" spans="6:6" x14ac:dyDescent="0.2">
      <c r="F1720" s="104"/>
    </row>
    <row r="1721" spans="6:6" x14ac:dyDescent="0.2">
      <c r="F1721" s="105"/>
    </row>
    <row r="1722" spans="6:6" x14ac:dyDescent="0.2">
      <c r="F1722" s="105"/>
    </row>
    <row r="1723" spans="6:6" x14ac:dyDescent="0.2">
      <c r="F1723" s="104"/>
    </row>
    <row r="1724" spans="6:6" x14ac:dyDescent="0.2">
      <c r="F1724" s="105"/>
    </row>
    <row r="1725" spans="6:6" x14ac:dyDescent="0.2">
      <c r="F1725" s="105"/>
    </row>
    <row r="1726" spans="6:6" x14ac:dyDescent="0.2">
      <c r="F1726" s="104"/>
    </row>
    <row r="1727" spans="6:6" x14ac:dyDescent="0.2">
      <c r="F1727" s="105"/>
    </row>
    <row r="1728" spans="6:6" x14ac:dyDescent="0.2">
      <c r="F1728" s="104"/>
    </row>
    <row r="1729" spans="6:6" x14ac:dyDescent="0.2">
      <c r="F1729" s="104"/>
    </row>
    <row r="1730" spans="6:6" x14ac:dyDescent="0.2">
      <c r="F1730" s="104"/>
    </row>
    <row r="1731" spans="6:6" x14ac:dyDescent="0.2">
      <c r="F1731" s="104"/>
    </row>
    <row r="1732" spans="6:6" x14ac:dyDescent="0.2">
      <c r="F1732" s="105"/>
    </row>
    <row r="1733" spans="6:6" x14ac:dyDescent="0.2">
      <c r="F1733" s="104"/>
    </row>
    <row r="1734" spans="6:6" x14ac:dyDescent="0.2">
      <c r="F1734" s="104"/>
    </row>
    <row r="1735" spans="6:6" x14ac:dyDescent="0.2">
      <c r="F1735" s="104"/>
    </row>
    <row r="1736" spans="6:6" x14ac:dyDescent="0.2">
      <c r="F1736" s="104"/>
    </row>
    <row r="1737" spans="6:6" x14ac:dyDescent="0.2">
      <c r="F1737" s="104"/>
    </row>
    <row r="1738" spans="6:6" x14ac:dyDescent="0.2">
      <c r="F1738" s="104"/>
    </row>
    <row r="1739" spans="6:6" x14ac:dyDescent="0.2">
      <c r="F1739" s="104"/>
    </row>
    <row r="1740" spans="6:6" x14ac:dyDescent="0.2">
      <c r="F1740" s="104"/>
    </row>
    <row r="1741" spans="6:6" x14ac:dyDescent="0.2">
      <c r="F1741" s="104"/>
    </row>
    <row r="1742" spans="6:6" x14ac:dyDescent="0.2">
      <c r="F1742" s="104"/>
    </row>
    <row r="1743" spans="6:6" x14ac:dyDescent="0.2">
      <c r="F1743" s="104"/>
    </row>
    <row r="1744" spans="6:6" x14ac:dyDescent="0.2">
      <c r="F1744" s="104"/>
    </row>
    <row r="1745" spans="6:6" x14ac:dyDescent="0.2">
      <c r="F1745" s="104"/>
    </row>
    <row r="1746" spans="6:6" x14ac:dyDescent="0.2">
      <c r="F1746" s="104"/>
    </row>
    <row r="1747" spans="6:6" x14ac:dyDescent="0.2">
      <c r="F1747" s="104"/>
    </row>
    <row r="1748" spans="6:6" x14ac:dyDescent="0.2">
      <c r="F1748" s="104"/>
    </row>
    <row r="1749" spans="6:6" x14ac:dyDescent="0.2">
      <c r="F1749" s="104"/>
    </row>
    <row r="1750" spans="6:6" x14ac:dyDescent="0.2">
      <c r="F1750" s="104"/>
    </row>
    <row r="1751" spans="6:6" x14ac:dyDescent="0.2">
      <c r="F1751" s="104"/>
    </row>
    <row r="1752" spans="6:6" x14ac:dyDescent="0.2">
      <c r="F1752" s="104"/>
    </row>
    <row r="1753" spans="6:6" x14ac:dyDescent="0.2">
      <c r="F1753" s="104"/>
    </row>
    <row r="1754" spans="6:6" x14ac:dyDescent="0.2">
      <c r="F1754" s="104"/>
    </row>
    <row r="1755" spans="6:6" x14ac:dyDescent="0.2">
      <c r="F1755" s="105"/>
    </row>
    <row r="1756" spans="6:6" x14ac:dyDescent="0.2">
      <c r="F1756" s="105"/>
    </row>
    <row r="1757" spans="6:6" x14ac:dyDescent="0.2">
      <c r="F1757" s="105"/>
    </row>
    <row r="1758" spans="6:6" x14ac:dyDescent="0.2">
      <c r="F1758" s="104"/>
    </row>
    <row r="1759" spans="6:6" x14ac:dyDescent="0.2">
      <c r="F1759" s="105"/>
    </row>
    <row r="1760" spans="6:6" x14ac:dyDescent="0.2">
      <c r="F1760" s="105"/>
    </row>
    <row r="1761" spans="6:6" x14ac:dyDescent="0.2">
      <c r="F1761" s="105"/>
    </row>
    <row r="1762" spans="6:6" x14ac:dyDescent="0.2">
      <c r="F1762" s="104"/>
    </row>
    <row r="1763" spans="6:6" x14ac:dyDescent="0.2">
      <c r="F1763" s="104"/>
    </row>
    <row r="1764" spans="6:6" x14ac:dyDescent="0.2">
      <c r="F1764" s="104"/>
    </row>
    <row r="1765" spans="6:6" x14ac:dyDescent="0.2">
      <c r="F1765" s="104"/>
    </row>
    <row r="1766" spans="6:6" x14ac:dyDescent="0.2">
      <c r="F1766" s="104"/>
    </row>
    <row r="1767" spans="6:6" x14ac:dyDescent="0.2">
      <c r="F1767" s="104"/>
    </row>
    <row r="1768" spans="6:6" x14ac:dyDescent="0.2">
      <c r="F1768" s="104"/>
    </row>
    <row r="1769" spans="6:6" x14ac:dyDescent="0.2">
      <c r="F1769" s="104"/>
    </row>
    <row r="1770" spans="6:6" x14ac:dyDescent="0.2">
      <c r="F1770" s="104"/>
    </row>
    <row r="1771" spans="6:6" x14ac:dyDescent="0.2">
      <c r="F1771" s="104"/>
    </row>
    <row r="1772" spans="6:6" x14ac:dyDescent="0.2">
      <c r="F1772" s="104"/>
    </row>
    <row r="1773" spans="6:6" x14ac:dyDescent="0.2">
      <c r="F1773" s="104"/>
    </row>
    <row r="1774" spans="6:6" x14ac:dyDescent="0.2">
      <c r="F1774" s="104"/>
    </row>
    <row r="1775" spans="6:6" x14ac:dyDescent="0.2">
      <c r="F1775" s="104"/>
    </row>
    <row r="1776" spans="6:6" x14ac:dyDescent="0.2">
      <c r="F1776" s="104"/>
    </row>
    <row r="1777" spans="6:6" x14ac:dyDescent="0.2">
      <c r="F1777" s="104"/>
    </row>
    <row r="1778" spans="6:6" x14ac:dyDescent="0.2">
      <c r="F1778" s="104"/>
    </row>
    <row r="1779" spans="6:6" x14ac:dyDescent="0.2">
      <c r="F1779" s="104"/>
    </row>
    <row r="1780" spans="6:6" x14ac:dyDescent="0.2">
      <c r="F1780" s="104"/>
    </row>
    <row r="1781" spans="6:6" x14ac:dyDescent="0.2">
      <c r="F1781" s="104"/>
    </row>
    <row r="1782" spans="6:6" x14ac:dyDescent="0.2">
      <c r="F1782" s="104"/>
    </row>
    <row r="1783" spans="6:6" x14ac:dyDescent="0.2">
      <c r="F1783" s="104"/>
    </row>
    <row r="1784" spans="6:6" x14ac:dyDescent="0.2">
      <c r="F1784" s="104"/>
    </row>
    <row r="1785" spans="6:6" x14ac:dyDescent="0.2">
      <c r="F1785" s="104"/>
    </row>
    <row r="1786" spans="6:6" x14ac:dyDescent="0.2">
      <c r="F1786" s="104"/>
    </row>
    <row r="1787" spans="6:6" x14ac:dyDescent="0.2">
      <c r="F1787" s="105"/>
    </row>
    <row r="1788" spans="6:6" x14ac:dyDescent="0.2">
      <c r="F1788" s="104"/>
    </row>
    <row r="1789" spans="6:6" x14ac:dyDescent="0.2">
      <c r="F1789" s="104"/>
    </row>
    <row r="1790" spans="6:6" x14ac:dyDescent="0.2">
      <c r="F1790" s="104"/>
    </row>
    <row r="1791" spans="6:6" x14ac:dyDescent="0.2">
      <c r="F1791" s="104"/>
    </row>
    <row r="1792" spans="6:6" x14ac:dyDescent="0.2">
      <c r="F1792" s="104"/>
    </row>
    <row r="1793" spans="6:6" x14ac:dyDescent="0.2">
      <c r="F1793" s="104"/>
    </row>
    <row r="1794" spans="6:6" x14ac:dyDescent="0.2">
      <c r="F1794" s="105"/>
    </row>
    <row r="1795" spans="6:6" x14ac:dyDescent="0.2">
      <c r="F1795" s="104"/>
    </row>
    <row r="1796" spans="6:6" x14ac:dyDescent="0.2">
      <c r="F1796" s="104"/>
    </row>
    <row r="1797" spans="6:6" x14ac:dyDescent="0.2">
      <c r="F1797" s="104"/>
    </row>
    <row r="1798" spans="6:6" x14ac:dyDescent="0.2">
      <c r="F1798" s="104"/>
    </row>
    <row r="1799" spans="6:6" x14ac:dyDescent="0.2">
      <c r="F1799" s="105"/>
    </row>
    <row r="1800" spans="6:6" x14ac:dyDescent="0.2">
      <c r="F1800" s="105"/>
    </row>
    <row r="1801" spans="6:6" x14ac:dyDescent="0.2">
      <c r="F1801" s="104"/>
    </row>
    <row r="1802" spans="6:6" x14ac:dyDescent="0.2">
      <c r="F1802" s="104"/>
    </row>
    <row r="1803" spans="6:6" x14ac:dyDescent="0.2">
      <c r="F1803" s="104"/>
    </row>
    <row r="1804" spans="6:6" x14ac:dyDescent="0.2">
      <c r="F1804" s="104"/>
    </row>
    <row r="1805" spans="6:6" x14ac:dyDescent="0.2">
      <c r="F1805" s="104"/>
    </row>
    <row r="1806" spans="6:6" x14ac:dyDescent="0.2">
      <c r="F1806" s="104"/>
    </row>
    <row r="1807" spans="6:6" x14ac:dyDescent="0.2">
      <c r="F1807" s="104"/>
    </row>
    <row r="1808" spans="6:6" x14ac:dyDescent="0.2">
      <c r="F1808" s="104"/>
    </row>
    <row r="1809" spans="6:6" x14ac:dyDescent="0.2">
      <c r="F1809" s="104"/>
    </row>
    <row r="1810" spans="6:6" x14ac:dyDescent="0.2">
      <c r="F1810" s="104"/>
    </row>
    <row r="1811" spans="6:6" x14ac:dyDescent="0.2">
      <c r="F1811" s="105"/>
    </row>
    <row r="1812" spans="6:6" x14ac:dyDescent="0.2">
      <c r="F1812" s="105"/>
    </row>
    <row r="1813" spans="6:6" x14ac:dyDescent="0.2">
      <c r="F1813" s="104"/>
    </row>
    <row r="1814" spans="6:6" x14ac:dyDescent="0.2">
      <c r="F1814" s="104"/>
    </row>
    <row r="1815" spans="6:6" x14ac:dyDescent="0.2">
      <c r="F1815" s="104"/>
    </row>
    <row r="1816" spans="6:6" x14ac:dyDescent="0.2">
      <c r="F1816" s="104"/>
    </row>
    <row r="1817" spans="6:6" x14ac:dyDescent="0.2">
      <c r="F1817" s="104"/>
    </row>
    <row r="1818" spans="6:6" x14ac:dyDescent="0.2">
      <c r="F1818" s="104"/>
    </row>
    <row r="1819" spans="6:6" x14ac:dyDescent="0.2">
      <c r="F1819" s="104"/>
    </row>
    <row r="1820" spans="6:6" x14ac:dyDescent="0.2">
      <c r="F1820" s="104"/>
    </row>
    <row r="1821" spans="6:6" x14ac:dyDescent="0.2">
      <c r="F1821" s="104"/>
    </row>
    <row r="1822" spans="6:6" x14ac:dyDescent="0.2">
      <c r="F1822" s="104"/>
    </row>
    <row r="1823" spans="6:6" x14ac:dyDescent="0.2">
      <c r="F1823" s="104"/>
    </row>
    <row r="1824" spans="6:6" x14ac:dyDescent="0.2">
      <c r="F1824" s="104"/>
    </row>
    <row r="1825" spans="6:6" x14ac:dyDescent="0.2">
      <c r="F1825" s="104"/>
    </row>
    <row r="1826" spans="6:6" x14ac:dyDescent="0.2">
      <c r="F1826" s="104"/>
    </row>
    <row r="1827" spans="6:6" x14ac:dyDescent="0.2">
      <c r="F1827" s="104"/>
    </row>
    <row r="1828" spans="6:6" x14ac:dyDescent="0.2">
      <c r="F1828" s="104"/>
    </row>
    <row r="1829" spans="6:6" x14ac:dyDescent="0.2">
      <c r="F1829" s="104"/>
    </row>
    <row r="1830" spans="6:6" x14ac:dyDescent="0.2">
      <c r="F1830" s="104"/>
    </row>
    <row r="1831" spans="6:6" x14ac:dyDescent="0.2">
      <c r="F1831" s="104"/>
    </row>
    <row r="1832" spans="6:6" x14ac:dyDescent="0.2">
      <c r="F1832" s="104"/>
    </row>
    <row r="1833" spans="6:6" x14ac:dyDescent="0.2">
      <c r="F1833" s="104"/>
    </row>
    <row r="1834" spans="6:6" x14ac:dyDescent="0.2">
      <c r="F1834" s="104"/>
    </row>
    <row r="1835" spans="6:6" x14ac:dyDescent="0.2">
      <c r="F1835" s="104"/>
    </row>
    <row r="1836" spans="6:6" x14ac:dyDescent="0.2">
      <c r="F1836" s="104"/>
    </row>
    <row r="1837" spans="6:6" x14ac:dyDescent="0.2">
      <c r="F1837" s="104"/>
    </row>
    <row r="1838" spans="6:6" x14ac:dyDescent="0.2">
      <c r="F1838" s="104"/>
    </row>
    <row r="1839" spans="6:6" x14ac:dyDescent="0.2">
      <c r="F1839" s="104"/>
    </row>
    <row r="1840" spans="6:6" x14ac:dyDescent="0.2">
      <c r="F1840" s="104"/>
    </row>
    <row r="1841" spans="6:6" x14ac:dyDescent="0.2">
      <c r="F1841" s="104"/>
    </row>
    <row r="1842" spans="6:6" x14ac:dyDescent="0.2">
      <c r="F1842" s="104"/>
    </row>
    <row r="1843" spans="6:6" x14ac:dyDescent="0.2">
      <c r="F1843" s="104"/>
    </row>
    <row r="1844" spans="6:6" x14ac:dyDescent="0.2">
      <c r="F1844" s="104"/>
    </row>
    <row r="1845" spans="6:6" x14ac:dyDescent="0.2">
      <c r="F1845" s="104"/>
    </row>
    <row r="1846" spans="6:6" x14ac:dyDescent="0.2">
      <c r="F1846" s="104"/>
    </row>
    <row r="1847" spans="6:6" x14ac:dyDescent="0.2">
      <c r="F1847" s="104"/>
    </row>
    <row r="1848" spans="6:6" x14ac:dyDescent="0.2">
      <c r="F1848" s="104"/>
    </row>
    <row r="1849" spans="6:6" x14ac:dyDescent="0.2">
      <c r="F1849" s="104"/>
    </row>
    <row r="1850" spans="6:6" x14ac:dyDescent="0.2">
      <c r="F1850" s="104"/>
    </row>
    <row r="1851" spans="6:6" x14ac:dyDescent="0.2">
      <c r="F1851" s="104"/>
    </row>
    <row r="1852" spans="6:6" x14ac:dyDescent="0.2">
      <c r="F1852" s="104"/>
    </row>
    <row r="1853" spans="6:6" x14ac:dyDescent="0.2">
      <c r="F1853" s="104"/>
    </row>
    <row r="1854" spans="6:6" x14ac:dyDescent="0.2">
      <c r="F1854" s="104"/>
    </row>
    <row r="1855" spans="6:6" x14ac:dyDescent="0.2">
      <c r="F1855" s="104"/>
    </row>
    <row r="1856" spans="6:6" x14ac:dyDescent="0.2">
      <c r="F1856" s="104"/>
    </row>
    <row r="1857" spans="6:6" x14ac:dyDescent="0.2">
      <c r="F1857" s="104"/>
    </row>
    <row r="1858" spans="6:6" x14ac:dyDescent="0.2">
      <c r="F1858" s="104"/>
    </row>
    <row r="1859" spans="6:6" x14ac:dyDescent="0.2">
      <c r="F1859" s="104"/>
    </row>
    <row r="1860" spans="6:6" x14ac:dyDescent="0.2">
      <c r="F1860" s="104"/>
    </row>
    <row r="1861" spans="6:6" x14ac:dyDescent="0.2">
      <c r="F1861" s="104"/>
    </row>
    <row r="1862" spans="6:6" x14ac:dyDescent="0.2">
      <c r="F1862" s="104"/>
    </row>
    <row r="1863" spans="6:6" x14ac:dyDescent="0.2">
      <c r="F1863" s="104"/>
    </row>
    <row r="1864" spans="6:6" x14ac:dyDescent="0.2">
      <c r="F1864" s="104"/>
    </row>
    <row r="1865" spans="6:6" x14ac:dyDescent="0.2">
      <c r="F1865" s="104"/>
    </row>
    <row r="1866" spans="6:6" x14ac:dyDescent="0.2">
      <c r="F1866" s="104"/>
    </row>
    <row r="1867" spans="6:6" x14ac:dyDescent="0.2">
      <c r="F1867" s="104"/>
    </row>
    <row r="1868" spans="6:6" x14ac:dyDescent="0.2">
      <c r="F1868" s="104"/>
    </row>
    <row r="1869" spans="6:6" x14ac:dyDescent="0.2">
      <c r="F1869" s="104"/>
    </row>
    <row r="1870" spans="6:6" x14ac:dyDescent="0.2">
      <c r="F1870" s="104"/>
    </row>
    <row r="1871" spans="6:6" x14ac:dyDescent="0.2">
      <c r="F1871" s="104"/>
    </row>
    <row r="1872" spans="6:6" x14ac:dyDescent="0.2">
      <c r="F1872" s="105"/>
    </row>
    <row r="1873" spans="6:6" x14ac:dyDescent="0.2">
      <c r="F1873" s="104"/>
    </row>
    <row r="1874" spans="6:6" x14ac:dyDescent="0.2">
      <c r="F1874" s="105"/>
    </row>
    <row r="1875" spans="6:6" x14ac:dyDescent="0.2">
      <c r="F1875" s="104"/>
    </row>
    <row r="1876" spans="6:6" x14ac:dyDescent="0.2">
      <c r="F1876" s="105"/>
    </row>
    <row r="1877" spans="6:6" x14ac:dyDescent="0.2">
      <c r="F1877" s="105"/>
    </row>
    <row r="1878" spans="6:6" x14ac:dyDescent="0.2">
      <c r="F1878" s="105"/>
    </row>
    <row r="1879" spans="6:6" x14ac:dyDescent="0.2">
      <c r="F1879" s="104"/>
    </row>
    <row r="1880" spans="6:6" x14ac:dyDescent="0.2">
      <c r="F1880" s="104"/>
    </row>
    <row r="1881" spans="6:6" x14ac:dyDescent="0.2">
      <c r="F1881" s="104"/>
    </row>
    <row r="1882" spans="6:6" x14ac:dyDescent="0.2">
      <c r="F1882" s="104"/>
    </row>
    <row r="1883" spans="6:6" x14ac:dyDescent="0.2">
      <c r="F1883" s="105"/>
    </row>
    <row r="1884" spans="6:6" x14ac:dyDescent="0.2">
      <c r="F1884" s="105"/>
    </row>
    <row r="1885" spans="6:6" x14ac:dyDescent="0.2">
      <c r="F1885" s="104"/>
    </row>
    <row r="1886" spans="6:6" x14ac:dyDescent="0.2">
      <c r="F1886" s="104"/>
    </row>
    <row r="1887" spans="6:6" x14ac:dyDescent="0.2">
      <c r="F1887" s="104"/>
    </row>
    <row r="1888" spans="6:6" x14ac:dyDescent="0.2">
      <c r="F1888" s="104"/>
    </row>
    <row r="1889" spans="6:6" x14ac:dyDescent="0.2">
      <c r="F1889" s="104"/>
    </row>
    <row r="1890" spans="6:6" x14ac:dyDescent="0.2">
      <c r="F1890" s="104"/>
    </row>
    <row r="1891" spans="6:6" x14ac:dyDescent="0.2">
      <c r="F1891" s="104"/>
    </row>
    <row r="1892" spans="6:6" x14ac:dyDescent="0.2">
      <c r="F1892" s="104"/>
    </row>
    <row r="1893" spans="6:6" x14ac:dyDescent="0.2">
      <c r="F1893" s="104"/>
    </row>
    <row r="1894" spans="6:6" x14ac:dyDescent="0.2">
      <c r="F1894" s="104"/>
    </row>
    <row r="1895" spans="6:6" x14ac:dyDescent="0.2">
      <c r="F1895" s="104"/>
    </row>
    <row r="1896" spans="6:6" x14ac:dyDescent="0.2">
      <c r="F1896" s="104"/>
    </row>
    <row r="1897" spans="6:6" x14ac:dyDescent="0.2">
      <c r="F1897" s="104"/>
    </row>
    <row r="1898" spans="6:6" x14ac:dyDescent="0.2">
      <c r="F1898" s="104"/>
    </row>
    <row r="1899" spans="6:6" x14ac:dyDescent="0.2">
      <c r="F1899" s="104"/>
    </row>
    <row r="1900" spans="6:6" x14ac:dyDescent="0.2">
      <c r="F1900" s="104"/>
    </row>
    <row r="1901" spans="6:6" x14ac:dyDescent="0.2">
      <c r="F1901" s="104"/>
    </row>
    <row r="1902" spans="6:6" x14ac:dyDescent="0.2">
      <c r="F1902" s="104"/>
    </row>
    <row r="1903" spans="6:6" x14ac:dyDescent="0.2">
      <c r="F1903" s="104"/>
    </row>
    <row r="1904" spans="6:6" x14ac:dyDescent="0.2">
      <c r="F1904" s="104"/>
    </row>
    <row r="1905" spans="6:6" x14ac:dyDescent="0.2">
      <c r="F1905" s="104"/>
    </row>
    <row r="1906" spans="6:6" x14ac:dyDescent="0.2">
      <c r="F1906" s="104"/>
    </row>
    <row r="1907" spans="6:6" x14ac:dyDescent="0.2">
      <c r="F1907" s="104"/>
    </row>
    <row r="1908" spans="6:6" x14ac:dyDescent="0.2">
      <c r="F1908" s="104"/>
    </row>
    <row r="1909" spans="6:6" x14ac:dyDescent="0.2">
      <c r="F1909" s="104"/>
    </row>
    <row r="1910" spans="6:6" x14ac:dyDescent="0.2">
      <c r="F1910" s="105"/>
    </row>
    <row r="1911" spans="6:6" x14ac:dyDescent="0.2">
      <c r="F1911" s="105"/>
    </row>
    <row r="1912" spans="6:6" x14ac:dyDescent="0.2">
      <c r="F1912" s="105"/>
    </row>
    <row r="1913" spans="6:6" x14ac:dyDescent="0.2">
      <c r="F1913" s="105"/>
    </row>
    <row r="1914" spans="6:6" x14ac:dyDescent="0.2">
      <c r="F1914" s="10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100">
        <v>2</v>
      </c>
    </row>
    <row r="5" spans="5:5" x14ac:dyDescent="0.2">
      <c r="E5" s="100">
        <v>5</v>
      </c>
    </row>
    <row r="6" spans="5:5" hidden="1" x14ac:dyDescent="0.2">
      <c r="E6" s="100">
        <v>70</v>
      </c>
    </row>
    <row r="7" spans="5:5" x14ac:dyDescent="0.2">
      <c r="E7" s="100">
        <v>10</v>
      </c>
    </row>
    <row r="8" spans="5:5" hidden="1" x14ac:dyDescent="0.2">
      <c r="E8" s="100">
        <v>70</v>
      </c>
    </row>
    <row r="9" spans="5:5" hidden="1" x14ac:dyDescent="0.2">
      <c r="E9" s="99">
        <v>70</v>
      </c>
    </row>
    <row r="10" spans="5:5" hidden="1" x14ac:dyDescent="0.2">
      <c r="E10" s="100">
        <v>100</v>
      </c>
    </row>
    <row r="11" spans="5:5" hidden="1" x14ac:dyDescent="0.2">
      <c r="E11" s="99">
        <v>100</v>
      </c>
    </row>
    <row r="12" spans="5:5" hidden="1" x14ac:dyDescent="0.2">
      <c r="E12" s="100">
        <v>100</v>
      </c>
    </row>
    <row r="13" spans="5:5" hidden="1" x14ac:dyDescent="0.2">
      <c r="E13" s="99">
        <v>70</v>
      </c>
    </row>
    <row r="14" spans="5:5" hidden="1" x14ac:dyDescent="0.2">
      <c r="E14" s="100">
        <v>70</v>
      </c>
    </row>
    <row r="15" spans="5:5" hidden="1" x14ac:dyDescent="0.2">
      <c r="E15" s="99">
        <v>70</v>
      </c>
    </row>
    <row r="16" spans="5:5" hidden="1" x14ac:dyDescent="0.2">
      <c r="E16" s="101" t="s">
        <v>5</v>
      </c>
    </row>
    <row r="17" spans="5:5" hidden="1" x14ac:dyDescent="0.2">
      <c r="E17" s="102" t="s">
        <v>5</v>
      </c>
    </row>
    <row r="18" spans="5:5" hidden="1" x14ac:dyDescent="0.2">
      <c r="E18" s="100">
        <v>70</v>
      </c>
    </row>
    <row r="19" spans="5:5" hidden="1" x14ac:dyDescent="0.2">
      <c r="E19" s="99">
        <v>175</v>
      </c>
    </row>
    <row r="20" spans="5:5" x14ac:dyDescent="0.2">
      <c r="E20" s="100">
        <v>20</v>
      </c>
    </row>
    <row r="21" spans="5:5" hidden="1" x14ac:dyDescent="0.2">
      <c r="E21" s="99">
        <v>100</v>
      </c>
    </row>
    <row r="22" spans="5:5" hidden="1" x14ac:dyDescent="0.2">
      <c r="E22" s="100">
        <v>100</v>
      </c>
    </row>
    <row r="23" spans="5:5" hidden="1" x14ac:dyDescent="0.2">
      <c r="E23" s="99">
        <v>70</v>
      </c>
    </row>
    <row r="24" spans="5:5" hidden="1" x14ac:dyDescent="0.2">
      <c r="E24" s="100">
        <v>175</v>
      </c>
    </row>
    <row r="25" spans="5:5" hidden="1" x14ac:dyDescent="0.2">
      <c r="E25" s="99">
        <v>175</v>
      </c>
    </row>
    <row r="26" spans="5:5" hidden="1" x14ac:dyDescent="0.2">
      <c r="E26" s="100">
        <v>70</v>
      </c>
    </row>
    <row r="27" spans="5:5" hidden="1" x14ac:dyDescent="0.2">
      <c r="E27" s="99">
        <v>175</v>
      </c>
    </row>
    <row r="28" spans="5:5" hidden="1" x14ac:dyDescent="0.2">
      <c r="E28" s="100">
        <v>600</v>
      </c>
    </row>
    <row r="29" spans="5:5" hidden="1" x14ac:dyDescent="0.2">
      <c r="E29" s="99">
        <v>175</v>
      </c>
    </row>
    <row r="30" spans="5:5" hidden="1" x14ac:dyDescent="0.2">
      <c r="E30" s="100">
        <v>175</v>
      </c>
    </row>
    <row r="31" spans="5:5" hidden="1" x14ac:dyDescent="0.2">
      <c r="E31" s="99">
        <v>175</v>
      </c>
    </row>
    <row r="32" spans="5:5" hidden="1" x14ac:dyDescent="0.2">
      <c r="E32" s="100">
        <v>175</v>
      </c>
    </row>
    <row r="33" spans="5:5" hidden="1" x14ac:dyDescent="0.2">
      <c r="E33" s="99">
        <v>70</v>
      </c>
    </row>
    <row r="34" spans="5:5" hidden="1" x14ac:dyDescent="0.2">
      <c r="E34" s="100">
        <v>100</v>
      </c>
    </row>
    <row r="35" spans="5:5" hidden="1" x14ac:dyDescent="0.2">
      <c r="E35" s="99">
        <v>100</v>
      </c>
    </row>
    <row r="36" spans="5:5" hidden="1" x14ac:dyDescent="0.2">
      <c r="E36" s="100">
        <v>100</v>
      </c>
    </row>
    <row r="37" spans="5:5" hidden="1" x14ac:dyDescent="0.2">
      <c r="E37" s="99">
        <v>70</v>
      </c>
    </row>
    <row r="38" spans="5:5" hidden="1" x14ac:dyDescent="0.2">
      <c r="E38" s="100">
        <v>70</v>
      </c>
    </row>
    <row r="39" spans="5:5" hidden="1" x14ac:dyDescent="0.2">
      <c r="E39" s="99">
        <v>70</v>
      </c>
    </row>
    <row r="40" spans="5:5" hidden="1" x14ac:dyDescent="0.2">
      <c r="E40" s="101" t="s">
        <v>5</v>
      </c>
    </row>
    <row r="41" spans="5:5" hidden="1" x14ac:dyDescent="0.2">
      <c r="E41" s="99">
        <v>70</v>
      </c>
    </row>
    <row r="42" spans="5:5" hidden="1" x14ac:dyDescent="0.2">
      <c r="E42" s="100">
        <v>70</v>
      </c>
    </row>
    <row r="43" spans="5:5" hidden="1" x14ac:dyDescent="0.2">
      <c r="E43" s="99">
        <v>70</v>
      </c>
    </row>
    <row r="44" spans="5:5" hidden="1" x14ac:dyDescent="0.2">
      <c r="E44" s="100">
        <v>70</v>
      </c>
    </row>
    <row r="45" spans="5:5" hidden="1" x14ac:dyDescent="0.2">
      <c r="E45" s="102" t="s">
        <v>5</v>
      </c>
    </row>
    <row r="46" spans="5:5" hidden="1" x14ac:dyDescent="0.2">
      <c r="E46" s="101" t="s">
        <v>5</v>
      </c>
    </row>
    <row r="47" spans="5:5" hidden="1" x14ac:dyDescent="0.2">
      <c r="E47" s="99">
        <v>70</v>
      </c>
    </row>
    <row r="48" spans="5:5" x14ac:dyDescent="0.2">
      <c r="E48" s="100">
        <v>35</v>
      </c>
    </row>
    <row r="49" spans="5:5" hidden="1" x14ac:dyDescent="0.2">
      <c r="E49" s="99">
        <v>175</v>
      </c>
    </row>
    <row r="50" spans="5:5" hidden="1" x14ac:dyDescent="0.2">
      <c r="E50" s="100">
        <v>70</v>
      </c>
    </row>
    <row r="51" spans="5:5" hidden="1" x14ac:dyDescent="0.2">
      <c r="E51" s="99">
        <v>70</v>
      </c>
    </row>
    <row r="52" spans="5:5" hidden="1" x14ac:dyDescent="0.2">
      <c r="E52" s="100">
        <v>70</v>
      </c>
    </row>
    <row r="53" spans="5:5" hidden="1" x14ac:dyDescent="0.2">
      <c r="E53" s="99">
        <v>100</v>
      </c>
    </row>
    <row r="54" spans="5:5" hidden="1" x14ac:dyDescent="0.2">
      <c r="E54" s="100">
        <v>100</v>
      </c>
    </row>
    <row r="55" spans="5:5" hidden="1" x14ac:dyDescent="0.2">
      <c r="E55" s="99">
        <v>70</v>
      </c>
    </row>
    <row r="56" spans="5:5" hidden="1" x14ac:dyDescent="0.2">
      <c r="E56" s="100">
        <v>70</v>
      </c>
    </row>
    <row r="57" spans="5:5" hidden="1" x14ac:dyDescent="0.2">
      <c r="E57" s="99">
        <v>175</v>
      </c>
    </row>
    <row r="58" spans="5:5" hidden="1" x14ac:dyDescent="0.2">
      <c r="E58" s="100">
        <v>70</v>
      </c>
    </row>
    <row r="59" spans="5:5" hidden="1" x14ac:dyDescent="0.2">
      <c r="E59" s="99">
        <v>70</v>
      </c>
    </row>
    <row r="60" spans="5:5" hidden="1" x14ac:dyDescent="0.2">
      <c r="E60" s="100">
        <v>70</v>
      </c>
    </row>
    <row r="61" spans="5:5" hidden="1" x14ac:dyDescent="0.2">
      <c r="E61" s="99">
        <v>70</v>
      </c>
    </row>
    <row r="62" spans="5:5" hidden="1" x14ac:dyDescent="0.2">
      <c r="E62" s="100">
        <v>175</v>
      </c>
    </row>
    <row r="63" spans="5:5" x14ac:dyDescent="0.2">
      <c r="E63" s="100">
        <v>50</v>
      </c>
    </row>
    <row r="64" spans="5:5" hidden="1" x14ac:dyDescent="0.2">
      <c r="E64" s="100">
        <v>75</v>
      </c>
    </row>
    <row r="65" spans="5:5" hidden="1" x14ac:dyDescent="0.2">
      <c r="E65" s="99">
        <v>70</v>
      </c>
    </row>
    <row r="66" spans="5:5" hidden="1" x14ac:dyDescent="0.2">
      <c r="E66" s="100">
        <v>100</v>
      </c>
    </row>
    <row r="67" spans="5:5" hidden="1" x14ac:dyDescent="0.2">
      <c r="E67" s="99">
        <v>100</v>
      </c>
    </row>
    <row r="68" spans="5:5" hidden="1" x14ac:dyDescent="0.2">
      <c r="E68" s="100">
        <v>100</v>
      </c>
    </row>
    <row r="69" spans="5:5" hidden="1" x14ac:dyDescent="0.2">
      <c r="E69" s="99">
        <v>100</v>
      </c>
    </row>
    <row r="70" spans="5:5" hidden="1" x14ac:dyDescent="0.2">
      <c r="E70" s="100">
        <v>70</v>
      </c>
    </row>
    <row r="71" spans="5:5" hidden="1" x14ac:dyDescent="0.2">
      <c r="E71" s="99">
        <v>70</v>
      </c>
    </row>
    <row r="72" spans="5:5" hidden="1" x14ac:dyDescent="0.2">
      <c r="E72" s="101" t="s">
        <v>5</v>
      </c>
    </row>
    <row r="73" spans="5:5" hidden="1" x14ac:dyDescent="0.2">
      <c r="E73" s="102" t="s">
        <v>5</v>
      </c>
    </row>
    <row r="74" spans="5:5" hidden="1" x14ac:dyDescent="0.2">
      <c r="E74" s="101" t="s">
        <v>5</v>
      </c>
    </row>
    <row r="75" spans="5:5" hidden="1" x14ac:dyDescent="0.2">
      <c r="E75" s="99">
        <v>70</v>
      </c>
    </row>
    <row r="76" spans="5:5" hidden="1" x14ac:dyDescent="0.2">
      <c r="E76" s="100">
        <v>100</v>
      </c>
    </row>
    <row r="77" spans="5:5" hidden="1" x14ac:dyDescent="0.2">
      <c r="E77" s="102" t="s">
        <v>5</v>
      </c>
    </row>
    <row r="78" spans="5:5" hidden="1" x14ac:dyDescent="0.2">
      <c r="E78" s="101" t="s">
        <v>5</v>
      </c>
    </row>
    <row r="79" spans="5:5" hidden="1" x14ac:dyDescent="0.2">
      <c r="E79" s="102" t="s">
        <v>5</v>
      </c>
    </row>
    <row r="80" spans="5:5" hidden="1" x14ac:dyDescent="0.2">
      <c r="E80" s="100">
        <v>175</v>
      </c>
    </row>
    <row r="81" spans="5:5" hidden="1" x14ac:dyDescent="0.2">
      <c r="E81" s="99">
        <v>70</v>
      </c>
    </row>
    <row r="82" spans="5:5" hidden="1" x14ac:dyDescent="0.2">
      <c r="E82" s="100">
        <v>70</v>
      </c>
    </row>
    <row r="83" spans="5:5" hidden="1" x14ac:dyDescent="0.2">
      <c r="E83" s="99">
        <v>70</v>
      </c>
    </row>
    <row r="84" spans="5:5" hidden="1" x14ac:dyDescent="0.2">
      <c r="E84" s="100">
        <v>70</v>
      </c>
    </row>
    <row r="85" spans="5:5" hidden="1" x14ac:dyDescent="0.2">
      <c r="E85" s="99">
        <v>70</v>
      </c>
    </row>
    <row r="86" spans="5:5" hidden="1" x14ac:dyDescent="0.2">
      <c r="E86" s="100">
        <v>70</v>
      </c>
    </row>
    <row r="87" spans="5:5" hidden="1" x14ac:dyDescent="0.2">
      <c r="E87" s="99">
        <v>70</v>
      </c>
    </row>
    <row r="88" spans="5:5" hidden="1" x14ac:dyDescent="0.2">
      <c r="E88" s="100">
        <v>70</v>
      </c>
    </row>
    <row r="89" spans="5:5" hidden="1" x14ac:dyDescent="0.2">
      <c r="E89" s="99">
        <v>50</v>
      </c>
    </row>
    <row r="90" spans="5:5" hidden="1" x14ac:dyDescent="0.2">
      <c r="E90" s="100">
        <v>70</v>
      </c>
    </row>
    <row r="91" spans="5:5" hidden="1" x14ac:dyDescent="0.2">
      <c r="E91" s="99">
        <v>100</v>
      </c>
    </row>
    <row r="92" spans="5:5" hidden="1" x14ac:dyDescent="0.2">
      <c r="E92" s="100">
        <v>70</v>
      </c>
    </row>
    <row r="93" spans="5:5" hidden="1" x14ac:dyDescent="0.2">
      <c r="E93" s="99">
        <v>70</v>
      </c>
    </row>
    <row r="94" spans="5:5" hidden="1" x14ac:dyDescent="0.2">
      <c r="E94" s="100">
        <v>70</v>
      </c>
    </row>
    <row r="95" spans="5:5" hidden="1" x14ac:dyDescent="0.2">
      <c r="E95" s="99">
        <v>100</v>
      </c>
    </row>
    <row r="96" spans="5:5" hidden="1" x14ac:dyDescent="0.2">
      <c r="E96" s="100">
        <v>100</v>
      </c>
    </row>
    <row r="97" spans="5:9" hidden="1" x14ac:dyDescent="0.2">
      <c r="E97" s="99">
        <v>100</v>
      </c>
    </row>
    <row r="98" spans="5:9" hidden="1" x14ac:dyDescent="0.2">
      <c r="E98" s="100">
        <v>100</v>
      </c>
    </row>
    <row r="99" spans="5:9" hidden="1" x14ac:dyDescent="0.2">
      <c r="E99" s="99">
        <v>70</v>
      </c>
    </row>
    <row r="100" spans="5:9" hidden="1" x14ac:dyDescent="0.2">
      <c r="E100" s="100">
        <v>70</v>
      </c>
    </row>
    <row r="101" spans="5:9" hidden="1" x14ac:dyDescent="0.2">
      <c r="E101" s="99">
        <v>100</v>
      </c>
    </row>
    <row r="102" spans="5:9" hidden="1" x14ac:dyDescent="0.2">
      <c r="E102" s="100">
        <v>70</v>
      </c>
    </row>
    <row r="103" spans="5:9" hidden="1" x14ac:dyDescent="0.2">
      <c r="E103" s="99">
        <v>70</v>
      </c>
    </row>
    <row r="104" spans="5:9" hidden="1" x14ac:dyDescent="0.2">
      <c r="E104" s="100">
        <v>70</v>
      </c>
    </row>
    <row r="105" spans="5:9" hidden="1" x14ac:dyDescent="0.2">
      <c r="E105" s="99">
        <v>70</v>
      </c>
    </row>
    <row r="106" spans="5:9" hidden="1" x14ac:dyDescent="0.2">
      <c r="E106" s="100">
        <v>70</v>
      </c>
    </row>
    <row r="107" spans="5:9" hidden="1" x14ac:dyDescent="0.2">
      <c r="E107" s="99">
        <v>50</v>
      </c>
    </row>
    <row r="108" spans="5:9" hidden="1" x14ac:dyDescent="0.2">
      <c r="E108" s="100">
        <v>70</v>
      </c>
    </row>
    <row r="109" spans="5:9" hidden="1" x14ac:dyDescent="0.2">
      <c r="E109" s="99">
        <v>70</v>
      </c>
    </row>
    <row r="110" spans="5:9" x14ac:dyDescent="0.2">
      <c r="E110" s="99">
        <v>70</v>
      </c>
      <c r="I110" s="127" t="s">
        <v>1261</v>
      </c>
    </row>
    <row r="111" spans="5:9" hidden="1" x14ac:dyDescent="0.2">
      <c r="E111" s="99">
        <v>20</v>
      </c>
    </row>
    <row r="112" spans="5:9" hidden="1" x14ac:dyDescent="0.2">
      <c r="E112" s="100">
        <v>50</v>
      </c>
    </row>
    <row r="113" spans="5:5" hidden="1" x14ac:dyDescent="0.2">
      <c r="E113" s="99">
        <v>70</v>
      </c>
    </row>
    <row r="114" spans="5:5" hidden="1" x14ac:dyDescent="0.2">
      <c r="E114" s="100">
        <v>100</v>
      </c>
    </row>
    <row r="115" spans="5:5" hidden="1" x14ac:dyDescent="0.2">
      <c r="E115" s="99">
        <v>70</v>
      </c>
    </row>
    <row r="116" spans="5:5" hidden="1" x14ac:dyDescent="0.2">
      <c r="E116" s="100">
        <v>20</v>
      </c>
    </row>
    <row r="117" spans="5:5" hidden="1" x14ac:dyDescent="0.2">
      <c r="E117" s="99">
        <v>50</v>
      </c>
    </row>
    <row r="118" spans="5:5" hidden="1" x14ac:dyDescent="0.2">
      <c r="E118" s="100">
        <v>50</v>
      </c>
    </row>
    <row r="119" spans="5:5" hidden="1" x14ac:dyDescent="0.2">
      <c r="E119" s="99">
        <v>20</v>
      </c>
    </row>
    <row r="120" spans="5:5" hidden="1" x14ac:dyDescent="0.2">
      <c r="E120" s="101" t="s">
        <v>5</v>
      </c>
    </row>
    <row r="121" spans="5:5" hidden="1" x14ac:dyDescent="0.2">
      <c r="E121" s="99">
        <v>70</v>
      </c>
    </row>
    <row r="122" spans="5:5" hidden="1" x14ac:dyDescent="0.2">
      <c r="E122" s="100">
        <v>70</v>
      </c>
    </row>
    <row r="123" spans="5:5" hidden="1" x14ac:dyDescent="0.2">
      <c r="E123" s="99">
        <v>20</v>
      </c>
    </row>
    <row r="124" spans="5:5" hidden="1" x14ac:dyDescent="0.2">
      <c r="E124" s="100">
        <v>50</v>
      </c>
    </row>
    <row r="125" spans="5:5" hidden="1" x14ac:dyDescent="0.2">
      <c r="E125" s="99">
        <v>100</v>
      </c>
    </row>
    <row r="126" spans="5:5" hidden="1" x14ac:dyDescent="0.2">
      <c r="E126" s="100">
        <v>70</v>
      </c>
    </row>
    <row r="127" spans="5:5" hidden="1" x14ac:dyDescent="0.2">
      <c r="E127" s="99">
        <v>70</v>
      </c>
    </row>
    <row r="128" spans="5:5" hidden="1" x14ac:dyDescent="0.2">
      <c r="E128" s="100">
        <v>20</v>
      </c>
    </row>
    <row r="129" spans="5:5" hidden="1" x14ac:dyDescent="0.2">
      <c r="E129" s="99">
        <v>50</v>
      </c>
    </row>
    <row r="130" spans="5:5" hidden="1" x14ac:dyDescent="0.2">
      <c r="E130" s="100">
        <v>20</v>
      </c>
    </row>
    <row r="131" spans="5:5" hidden="1" x14ac:dyDescent="0.2">
      <c r="E131" s="99">
        <v>50</v>
      </c>
    </row>
    <row r="132" spans="5:5" hidden="1" x14ac:dyDescent="0.2">
      <c r="E132" s="100">
        <v>175</v>
      </c>
    </row>
    <row r="133" spans="5:5" hidden="1" x14ac:dyDescent="0.2">
      <c r="E133" s="99">
        <v>100</v>
      </c>
    </row>
    <row r="134" spans="5:5" hidden="1" x14ac:dyDescent="0.2">
      <c r="E134" s="100">
        <v>70</v>
      </c>
    </row>
    <row r="135" spans="5:5" hidden="1" x14ac:dyDescent="0.2">
      <c r="E135" s="99">
        <v>100</v>
      </c>
    </row>
    <row r="136" spans="5:5" hidden="1" x14ac:dyDescent="0.2">
      <c r="E136" s="100">
        <v>100</v>
      </c>
    </row>
    <row r="137" spans="5:5" hidden="1" x14ac:dyDescent="0.2">
      <c r="E137" s="102" t="s">
        <v>5</v>
      </c>
    </row>
    <row r="138" spans="5:5" hidden="1" x14ac:dyDescent="0.2">
      <c r="E138" s="100">
        <v>70</v>
      </c>
    </row>
    <row r="139" spans="5:5" hidden="1" x14ac:dyDescent="0.2">
      <c r="E139" s="99">
        <v>70</v>
      </c>
    </row>
    <row r="140" spans="5:5" hidden="1" x14ac:dyDescent="0.2">
      <c r="E140" s="100">
        <v>70</v>
      </c>
    </row>
    <row r="141" spans="5:5" hidden="1" x14ac:dyDescent="0.2">
      <c r="E141" s="102" t="s">
        <v>5</v>
      </c>
    </row>
    <row r="142" spans="5:5" hidden="1" x14ac:dyDescent="0.2">
      <c r="E142" s="101" t="s">
        <v>5</v>
      </c>
    </row>
    <row r="143" spans="5:5" hidden="1" x14ac:dyDescent="0.2">
      <c r="E143" s="99">
        <v>70</v>
      </c>
    </row>
    <row r="144" spans="5:5" hidden="1" x14ac:dyDescent="0.2">
      <c r="E144" s="100">
        <v>50</v>
      </c>
    </row>
    <row r="145" spans="5:5" hidden="1" x14ac:dyDescent="0.2">
      <c r="E145" s="99">
        <v>100</v>
      </c>
    </row>
    <row r="146" spans="5:5" hidden="1" x14ac:dyDescent="0.2">
      <c r="E146" s="100">
        <v>20</v>
      </c>
    </row>
    <row r="147" spans="5:5" hidden="1" x14ac:dyDescent="0.2">
      <c r="E147" s="99">
        <v>50</v>
      </c>
    </row>
    <row r="148" spans="5:5" hidden="1" x14ac:dyDescent="0.2">
      <c r="E148" s="100">
        <v>20</v>
      </c>
    </row>
    <row r="149" spans="5:5" hidden="1" x14ac:dyDescent="0.2">
      <c r="E149" s="99">
        <v>70</v>
      </c>
    </row>
    <row r="150" spans="5:5" hidden="1" x14ac:dyDescent="0.2">
      <c r="E150" s="101" t="s">
        <v>5</v>
      </c>
    </row>
    <row r="151" spans="5:5" hidden="1" x14ac:dyDescent="0.2">
      <c r="E151" s="102" t="s">
        <v>5</v>
      </c>
    </row>
    <row r="152" spans="5:5" hidden="1" x14ac:dyDescent="0.2">
      <c r="E152" s="100">
        <v>70</v>
      </c>
    </row>
    <row r="153" spans="5:5" hidden="1" x14ac:dyDescent="0.2">
      <c r="E153" s="102" t="s">
        <v>5</v>
      </c>
    </row>
    <row r="154" spans="5:5" hidden="1" x14ac:dyDescent="0.2">
      <c r="E154" s="100">
        <v>70</v>
      </c>
    </row>
    <row r="155" spans="5:5" hidden="1" x14ac:dyDescent="0.2">
      <c r="E155" s="99">
        <v>70</v>
      </c>
    </row>
    <row r="156" spans="5:5" hidden="1" x14ac:dyDescent="0.2">
      <c r="E156" s="100">
        <v>70</v>
      </c>
    </row>
    <row r="157" spans="5:5" hidden="1" x14ac:dyDescent="0.2">
      <c r="E157" s="99">
        <v>20</v>
      </c>
    </row>
    <row r="158" spans="5:5" hidden="1" x14ac:dyDescent="0.2">
      <c r="E158" s="100">
        <v>20</v>
      </c>
    </row>
    <row r="159" spans="5:5" hidden="1" x14ac:dyDescent="0.2">
      <c r="E159" s="99">
        <v>50</v>
      </c>
    </row>
    <row r="160" spans="5:5" hidden="1" x14ac:dyDescent="0.2">
      <c r="E160" s="100">
        <v>50</v>
      </c>
    </row>
    <row r="161" spans="5:5" hidden="1" x14ac:dyDescent="0.2">
      <c r="E161" s="99">
        <v>175</v>
      </c>
    </row>
    <row r="162" spans="5:5" hidden="1" x14ac:dyDescent="0.2">
      <c r="E162" s="100">
        <v>70</v>
      </c>
    </row>
    <row r="163" spans="5:5" hidden="1" x14ac:dyDescent="0.2">
      <c r="E163" s="99">
        <v>70</v>
      </c>
    </row>
    <row r="164" spans="5:5" hidden="1" x14ac:dyDescent="0.2">
      <c r="E164" s="100">
        <v>70</v>
      </c>
    </row>
    <row r="165" spans="5:5" hidden="1" x14ac:dyDescent="0.2">
      <c r="E165" s="99">
        <v>50</v>
      </c>
    </row>
    <row r="166" spans="5:5" hidden="1" x14ac:dyDescent="0.2">
      <c r="E166" s="100">
        <v>50</v>
      </c>
    </row>
    <row r="167" spans="5:5" hidden="1" x14ac:dyDescent="0.2">
      <c r="E167" s="102" t="s">
        <v>5</v>
      </c>
    </row>
    <row r="168" spans="5:5" hidden="1" x14ac:dyDescent="0.2">
      <c r="E168" s="100">
        <v>70</v>
      </c>
    </row>
    <row r="169" spans="5:5" hidden="1" x14ac:dyDescent="0.2">
      <c r="E169" s="99">
        <v>70</v>
      </c>
    </row>
    <row r="170" spans="5:5" hidden="1" x14ac:dyDescent="0.2">
      <c r="E170" s="100">
        <v>20</v>
      </c>
    </row>
    <row r="171" spans="5:5" hidden="1" x14ac:dyDescent="0.2">
      <c r="E171" s="99">
        <v>50</v>
      </c>
    </row>
    <row r="172" spans="5:5" hidden="1" x14ac:dyDescent="0.2">
      <c r="E172" s="101" t="s">
        <v>5</v>
      </c>
    </row>
    <row r="173" spans="5:5" hidden="1" x14ac:dyDescent="0.2">
      <c r="E173" s="102" t="s">
        <v>5</v>
      </c>
    </row>
    <row r="174" spans="5:5" hidden="1" x14ac:dyDescent="0.2">
      <c r="E174" s="101" t="s">
        <v>5</v>
      </c>
    </row>
    <row r="175" spans="5:5" hidden="1" x14ac:dyDescent="0.2">
      <c r="E175" s="102" t="s">
        <v>5</v>
      </c>
    </row>
    <row r="176" spans="5:5" hidden="1" x14ac:dyDescent="0.2">
      <c r="E176" s="101" t="s">
        <v>5</v>
      </c>
    </row>
    <row r="177" spans="5:5" hidden="1" x14ac:dyDescent="0.2">
      <c r="E177" s="102" t="s">
        <v>5</v>
      </c>
    </row>
    <row r="178" spans="5:5" hidden="1" x14ac:dyDescent="0.2">
      <c r="E178" s="101" t="s">
        <v>5</v>
      </c>
    </row>
    <row r="179" spans="5:5" hidden="1" x14ac:dyDescent="0.2">
      <c r="E179" s="102" t="s">
        <v>5</v>
      </c>
    </row>
    <row r="180" spans="5:5" hidden="1" x14ac:dyDescent="0.2">
      <c r="E180" s="101" t="s">
        <v>5</v>
      </c>
    </row>
    <row r="181" spans="5:5" hidden="1" x14ac:dyDescent="0.2">
      <c r="E181" s="102" t="s">
        <v>5</v>
      </c>
    </row>
    <row r="182" spans="5:5" hidden="1" x14ac:dyDescent="0.2">
      <c r="E182" s="101" t="s">
        <v>5</v>
      </c>
    </row>
    <row r="183" spans="5:5" hidden="1" x14ac:dyDescent="0.2">
      <c r="E183" s="102" t="s">
        <v>5</v>
      </c>
    </row>
    <row r="184" spans="5:5" hidden="1" x14ac:dyDescent="0.2">
      <c r="E184" s="101" t="s">
        <v>5</v>
      </c>
    </row>
    <row r="185" spans="5:5" hidden="1" x14ac:dyDescent="0.2">
      <c r="E185" s="102" t="s">
        <v>5</v>
      </c>
    </row>
    <row r="186" spans="5:5" hidden="1" x14ac:dyDescent="0.2">
      <c r="E186" s="101" t="s">
        <v>5</v>
      </c>
    </row>
    <row r="187" spans="5:5" hidden="1" x14ac:dyDescent="0.2">
      <c r="E187" s="99">
        <v>70</v>
      </c>
    </row>
    <row r="188" spans="5:5" hidden="1" x14ac:dyDescent="0.2">
      <c r="E188" s="100">
        <v>70</v>
      </c>
    </row>
    <row r="189" spans="5:5" hidden="1" x14ac:dyDescent="0.2">
      <c r="E189" s="99">
        <v>70</v>
      </c>
    </row>
    <row r="190" spans="5:5" hidden="1" x14ac:dyDescent="0.2">
      <c r="E190" s="100">
        <v>70</v>
      </c>
    </row>
    <row r="191" spans="5:5" hidden="1" x14ac:dyDescent="0.2">
      <c r="E191" s="99">
        <v>50</v>
      </c>
    </row>
    <row r="192" spans="5:5" hidden="1" x14ac:dyDescent="0.2">
      <c r="E192" s="101" t="s">
        <v>5</v>
      </c>
    </row>
    <row r="193" spans="5:5" hidden="1" x14ac:dyDescent="0.2">
      <c r="E193" s="102" t="s">
        <v>5</v>
      </c>
    </row>
    <row r="194" spans="5:5" hidden="1" x14ac:dyDescent="0.2">
      <c r="E194" s="100">
        <v>70</v>
      </c>
    </row>
    <row r="195" spans="5:5" hidden="1" x14ac:dyDescent="0.2">
      <c r="E195" s="99">
        <v>70</v>
      </c>
    </row>
    <row r="196" spans="5:5" hidden="1" x14ac:dyDescent="0.2">
      <c r="E196" s="100">
        <v>20</v>
      </c>
    </row>
    <row r="197" spans="5:5" hidden="1" x14ac:dyDescent="0.2">
      <c r="E197" s="99">
        <v>20</v>
      </c>
    </row>
    <row r="198" spans="5:5" hidden="1" x14ac:dyDescent="0.2">
      <c r="E198" s="100">
        <v>50</v>
      </c>
    </row>
    <row r="199" spans="5:5" hidden="1" x14ac:dyDescent="0.2">
      <c r="E199" s="99">
        <v>70</v>
      </c>
    </row>
    <row r="200" spans="5:5" hidden="1" x14ac:dyDescent="0.2">
      <c r="E200" s="101" t="s">
        <v>5</v>
      </c>
    </row>
    <row r="201" spans="5:5" hidden="1" x14ac:dyDescent="0.2">
      <c r="E201" s="102" t="s">
        <v>5</v>
      </c>
    </row>
    <row r="202" spans="5:5" hidden="1" x14ac:dyDescent="0.2">
      <c r="E202" s="101" t="s">
        <v>5</v>
      </c>
    </row>
    <row r="203" spans="5:5" hidden="1" x14ac:dyDescent="0.2">
      <c r="E203" s="102" t="s">
        <v>5</v>
      </c>
    </row>
    <row r="204" spans="5:5" hidden="1" x14ac:dyDescent="0.2">
      <c r="E204" s="100">
        <v>20</v>
      </c>
    </row>
    <row r="205" spans="5:5" hidden="1" x14ac:dyDescent="0.2">
      <c r="E205" s="99">
        <v>50</v>
      </c>
    </row>
    <row r="206" spans="5:5" hidden="1" x14ac:dyDescent="0.2">
      <c r="E206" s="101" t="s">
        <v>5</v>
      </c>
    </row>
    <row r="207" spans="5:5" hidden="1" x14ac:dyDescent="0.2">
      <c r="E207" s="102" t="s">
        <v>5</v>
      </c>
    </row>
    <row r="208" spans="5:5" hidden="1" x14ac:dyDescent="0.2">
      <c r="E208" s="101" t="s">
        <v>5</v>
      </c>
    </row>
    <row r="209" spans="5:5" hidden="1" x14ac:dyDescent="0.2">
      <c r="E209" s="102" t="s">
        <v>5</v>
      </c>
    </row>
    <row r="210" spans="5:5" hidden="1" x14ac:dyDescent="0.2">
      <c r="E210" s="101" t="s">
        <v>5</v>
      </c>
    </row>
    <row r="211" spans="5:5" hidden="1" x14ac:dyDescent="0.2">
      <c r="E211" s="102" t="s">
        <v>5</v>
      </c>
    </row>
    <row r="212" spans="5:5" hidden="1" x14ac:dyDescent="0.2">
      <c r="E212" s="101" t="s">
        <v>5</v>
      </c>
    </row>
    <row r="213" spans="5:5" hidden="1" x14ac:dyDescent="0.2">
      <c r="E213" s="99">
        <v>70</v>
      </c>
    </row>
    <row r="214" spans="5:5" hidden="1" x14ac:dyDescent="0.2">
      <c r="E214" s="100">
        <v>100</v>
      </c>
    </row>
    <row r="215" spans="5:5" hidden="1" x14ac:dyDescent="0.2">
      <c r="E215" s="99">
        <v>50</v>
      </c>
    </row>
    <row r="216" spans="5:5" hidden="1" x14ac:dyDescent="0.2">
      <c r="E216" s="101" t="s">
        <v>5</v>
      </c>
    </row>
    <row r="217" spans="5:5" hidden="1" x14ac:dyDescent="0.2">
      <c r="E217" s="102" t="s">
        <v>5</v>
      </c>
    </row>
    <row r="218" spans="5:5" hidden="1" x14ac:dyDescent="0.2">
      <c r="E218" s="101" t="s">
        <v>5</v>
      </c>
    </row>
    <row r="219" spans="5:5" hidden="1" x14ac:dyDescent="0.2">
      <c r="E219" s="102" t="s">
        <v>5</v>
      </c>
    </row>
    <row r="220" spans="5:5" hidden="1" x14ac:dyDescent="0.2">
      <c r="E220" s="101" t="s">
        <v>5</v>
      </c>
    </row>
    <row r="221" spans="5:5" hidden="1" x14ac:dyDescent="0.2">
      <c r="E221" s="102" t="s">
        <v>5</v>
      </c>
    </row>
    <row r="222" spans="5:5" hidden="1" x14ac:dyDescent="0.2">
      <c r="E222" s="101" t="s">
        <v>5</v>
      </c>
    </row>
    <row r="223" spans="5:5" hidden="1" x14ac:dyDescent="0.2">
      <c r="E223" s="102" t="s">
        <v>5</v>
      </c>
    </row>
    <row r="224" spans="5:5" hidden="1" x14ac:dyDescent="0.2">
      <c r="E224" s="100">
        <v>70</v>
      </c>
    </row>
    <row r="225" spans="5:5" hidden="1" x14ac:dyDescent="0.2">
      <c r="E225" s="102" t="s">
        <v>5</v>
      </c>
    </row>
    <row r="226" spans="5:5" hidden="1" x14ac:dyDescent="0.2">
      <c r="E226" s="101" t="s">
        <v>5</v>
      </c>
    </row>
    <row r="227" spans="5:5" hidden="1" x14ac:dyDescent="0.2">
      <c r="E227" s="102" t="s">
        <v>5</v>
      </c>
    </row>
    <row r="228" spans="5:5" hidden="1" x14ac:dyDescent="0.2">
      <c r="E228" s="101" t="s">
        <v>5</v>
      </c>
    </row>
    <row r="229" spans="5:5" hidden="1" x14ac:dyDescent="0.2">
      <c r="E229" s="102" t="s">
        <v>5</v>
      </c>
    </row>
    <row r="230" spans="5:5" hidden="1" x14ac:dyDescent="0.2">
      <c r="E230" s="100">
        <v>100</v>
      </c>
    </row>
    <row r="231" spans="5:5" hidden="1" x14ac:dyDescent="0.2">
      <c r="E231" s="99">
        <v>70</v>
      </c>
    </row>
    <row r="232" spans="5:5" hidden="1" x14ac:dyDescent="0.2">
      <c r="E232" s="100">
        <v>100</v>
      </c>
    </row>
    <row r="233" spans="5:5" hidden="1" x14ac:dyDescent="0.2">
      <c r="E233" s="99">
        <v>50</v>
      </c>
    </row>
    <row r="234" spans="5:5" hidden="1" x14ac:dyDescent="0.2">
      <c r="E234" s="100">
        <v>70</v>
      </c>
    </row>
    <row r="235" spans="5:5" hidden="1" x14ac:dyDescent="0.2">
      <c r="E235" s="102" t="s">
        <v>5</v>
      </c>
    </row>
    <row r="236" spans="5:5" hidden="1" x14ac:dyDescent="0.2">
      <c r="E236" s="100">
        <v>70</v>
      </c>
    </row>
    <row r="237" spans="5:5" hidden="1" x14ac:dyDescent="0.2">
      <c r="E237" s="99">
        <v>20</v>
      </c>
    </row>
    <row r="238" spans="5:5" hidden="1" x14ac:dyDescent="0.2">
      <c r="E238" s="100">
        <v>70</v>
      </c>
    </row>
    <row r="239" spans="5:5" hidden="1" x14ac:dyDescent="0.2">
      <c r="E239" s="99">
        <v>175</v>
      </c>
    </row>
    <row r="240" spans="5:5" hidden="1" x14ac:dyDescent="0.2">
      <c r="E240" s="100">
        <v>100</v>
      </c>
    </row>
    <row r="241" spans="5:5" hidden="1" x14ac:dyDescent="0.2">
      <c r="E241" s="99">
        <v>70</v>
      </c>
    </row>
    <row r="242" spans="5:5" hidden="1" x14ac:dyDescent="0.2">
      <c r="E242" s="100">
        <v>70</v>
      </c>
    </row>
    <row r="243" spans="5:5" hidden="1" x14ac:dyDescent="0.2">
      <c r="E243" s="99">
        <v>175</v>
      </c>
    </row>
    <row r="244" spans="5:5" hidden="1" x14ac:dyDescent="0.2">
      <c r="E244" s="100">
        <v>175</v>
      </c>
    </row>
    <row r="245" spans="5:5" hidden="1" x14ac:dyDescent="0.2">
      <c r="E245" s="102" t="s">
        <v>5</v>
      </c>
    </row>
    <row r="246" spans="5:5" hidden="1" x14ac:dyDescent="0.2">
      <c r="E246" s="101" t="s">
        <v>5</v>
      </c>
    </row>
    <row r="247" spans="5:5" hidden="1" x14ac:dyDescent="0.2">
      <c r="E247" s="102" t="s">
        <v>5</v>
      </c>
    </row>
    <row r="248" spans="5:5" hidden="1" x14ac:dyDescent="0.2">
      <c r="E248" s="101" t="s">
        <v>5</v>
      </c>
    </row>
    <row r="249" spans="5:5" hidden="1" x14ac:dyDescent="0.2">
      <c r="E249" s="99">
        <v>70</v>
      </c>
    </row>
    <row r="250" spans="5:5" hidden="1" x14ac:dyDescent="0.2">
      <c r="E250" s="100">
        <v>70</v>
      </c>
    </row>
    <row r="251" spans="5:5" hidden="1" x14ac:dyDescent="0.2">
      <c r="E251" s="102" t="s">
        <v>5</v>
      </c>
    </row>
    <row r="252" spans="5:5" hidden="1" x14ac:dyDescent="0.2">
      <c r="E252" s="100">
        <v>175</v>
      </c>
    </row>
    <row r="253" spans="5:5" hidden="1" x14ac:dyDescent="0.2">
      <c r="E253" s="99">
        <v>50</v>
      </c>
    </row>
    <row r="254" spans="5:5" hidden="1" x14ac:dyDescent="0.2">
      <c r="E254" s="100">
        <v>70</v>
      </c>
    </row>
    <row r="255" spans="5:5" hidden="1" x14ac:dyDescent="0.2">
      <c r="E255" s="99">
        <v>175</v>
      </c>
    </row>
    <row r="256" spans="5:5" hidden="1" x14ac:dyDescent="0.2">
      <c r="E256" s="100">
        <v>100</v>
      </c>
    </row>
    <row r="257" spans="5:5" hidden="1" x14ac:dyDescent="0.2">
      <c r="E257" s="99">
        <v>70</v>
      </c>
    </row>
    <row r="258" spans="5:5" hidden="1" x14ac:dyDescent="0.2">
      <c r="E258" s="100">
        <v>20</v>
      </c>
    </row>
    <row r="259" spans="5:5" hidden="1" x14ac:dyDescent="0.2">
      <c r="E259" s="99">
        <v>20</v>
      </c>
    </row>
    <row r="260" spans="5:5" hidden="1" x14ac:dyDescent="0.2">
      <c r="E260" s="100">
        <v>20</v>
      </c>
    </row>
    <row r="261" spans="5:5" hidden="1" x14ac:dyDescent="0.2">
      <c r="E261" s="99">
        <v>20</v>
      </c>
    </row>
    <row r="262" spans="5:5" hidden="1" x14ac:dyDescent="0.2">
      <c r="E262" s="100">
        <v>50</v>
      </c>
    </row>
    <row r="263" spans="5:5" hidden="1" x14ac:dyDescent="0.2">
      <c r="E263" s="99">
        <v>20</v>
      </c>
    </row>
    <row r="264" spans="5:5" hidden="1" x14ac:dyDescent="0.2">
      <c r="E264" s="100">
        <v>20</v>
      </c>
    </row>
    <row r="265" spans="5:5" hidden="1" x14ac:dyDescent="0.2">
      <c r="E265" s="99">
        <v>175</v>
      </c>
    </row>
    <row r="266" spans="5:5" hidden="1" x14ac:dyDescent="0.2">
      <c r="E266" s="101" t="s">
        <v>5</v>
      </c>
    </row>
    <row r="267" spans="5:5" hidden="1" x14ac:dyDescent="0.2">
      <c r="E267" s="102" t="s">
        <v>5</v>
      </c>
    </row>
    <row r="268" spans="5:5" hidden="1" x14ac:dyDescent="0.2">
      <c r="E268" s="101" t="s">
        <v>5</v>
      </c>
    </row>
    <row r="269" spans="5:5" hidden="1" x14ac:dyDescent="0.2">
      <c r="E269" s="99">
        <v>100</v>
      </c>
    </row>
    <row r="270" spans="5:5" hidden="1" x14ac:dyDescent="0.2">
      <c r="E270" s="100">
        <v>70</v>
      </c>
    </row>
    <row r="271" spans="5:5" hidden="1" x14ac:dyDescent="0.2">
      <c r="E271" s="99">
        <v>70</v>
      </c>
    </row>
    <row r="272" spans="5:5" hidden="1" x14ac:dyDescent="0.2">
      <c r="E272" s="100">
        <v>70</v>
      </c>
    </row>
    <row r="273" spans="5:5" hidden="1" x14ac:dyDescent="0.2">
      <c r="E273" s="99">
        <v>70</v>
      </c>
    </row>
    <row r="274" spans="5:5" hidden="1" x14ac:dyDescent="0.2">
      <c r="E274" s="100">
        <v>70</v>
      </c>
    </row>
    <row r="275" spans="5:5" hidden="1" x14ac:dyDescent="0.2">
      <c r="E275" s="99">
        <v>70</v>
      </c>
    </row>
    <row r="276" spans="5:5" hidden="1" x14ac:dyDescent="0.2">
      <c r="E276" s="100">
        <v>20</v>
      </c>
    </row>
    <row r="277" spans="5:5" hidden="1" x14ac:dyDescent="0.2">
      <c r="E277" s="99">
        <v>20</v>
      </c>
    </row>
    <row r="278" spans="5:5" hidden="1" x14ac:dyDescent="0.2">
      <c r="E278" s="100">
        <v>20</v>
      </c>
    </row>
    <row r="279" spans="5:5" hidden="1" x14ac:dyDescent="0.2">
      <c r="E279" s="99">
        <v>50</v>
      </c>
    </row>
    <row r="280" spans="5:5" hidden="1" x14ac:dyDescent="0.2">
      <c r="E280" s="100">
        <v>70</v>
      </c>
    </row>
    <row r="281" spans="5:5" hidden="1" x14ac:dyDescent="0.2">
      <c r="E281" s="99">
        <v>100</v>
      </c>
    </row>
    <row r="282" spans="5:5" hidden="1" x14ac:dyDescent="0.2">
      <c r="E282" s="100">
        <v>100</v>
      </c>
    </row>
    <row r="283" spans="5:5" hidden="1" x14ac:dyDescent="0.2">
      <c r="E283" s="99">
        <v>100</v>
      </c>
    </row>
    <row r="284" spans="5:5" hidden="1" x14ac:dyDescent="0.2">
      <c r="E284" s="100">
        <v>70</v>
      </c>
    </row>
    <row r="285" spans="5:5" hidden="1" x14ac:dyDescent="0.2">
      <c r="E285" s="99">
        <v>70</v>
      </c>
    </row>
    <row r="286" spans="5:5" hidden="1" x14ac:dyDescent="0.2">
      <c r="E286" s="100">
        <v>20</v>
      </c>
    </row>
    <row r="287" spans="5:5" hidden="1" x14ac:dyDescent="0.2">
      <c r="E287" s="99">
        <v>20</v>
      </c>
    </row>
    <row r="288" spans="5:5" hidden="1" x14ac:dyDescent="0.2">
      <c r="E288" s="100">
        <v>20</v>
      </c>
    </row>
    <row r="289" spans="5:5" hidden="1" x14ac:dyDescent="0.2">
      <c r="E289" s="99">
        <v>20</v>
      </c>
    </row>
    <row r="290" spans="5:5" hidden="1" x14ac:dyDescent="0.2">
      <c r="E290" s="100">
        <v>20</v>
      </c>
    </row>
    <row r="291" spans="5:5" hidden="1" x14ac:dyDescent="0.2">
      <c r="E291" s="99">
        <v>70</v>
      </c>
    </row>
    <row r="292" spans="5:5" hidden="1" x14ac:dyDescent="0.2">
      <c r="E292" s="100">
        <v>70</v>
      </c>
    </row>
    <row r="293" spans="5:5" hidden="1" x14ac:dyDescent="0.2">
      <c r="E293" s="99">
        <v>70</v>
      </c>
    </row>
    <row r="294" spans="5:5" hidden="1" x14ac:dyDescent="0.2">
      <c r="E294" s="100">
        <v>20</v>
      </c>
    </row>
    <row r="295" spans="5:5" hidden="1" x14ac:dyDescent="0.2">
      <c r="E295" s="99">
        <v>100</v>
      </c>
    </row>
    <row r="296" spans="5:5" hidden="1" x14ac:dyDescent="0.2">
      <c r="E296" s="100">
        <v>70</v>
      </c>
    </row>
    <row r="297" spans="5:5" hidden="1" x14ac:dyDescent="0.2">
      <c r="E297" s="99">
        <v>70</v>
      </c>
    </row>
    <row r="298" spans="5:5" hidden="1" x14ac:dyDescent="0.2">
      <c r="E298" s="100">
        <v>70</v>
      </c>
    </row>
    <row r="299" spans="5:5" hidden="1" x14ac:dyDescent="0.2">
      <c r="E299" s="99">
        <v>175</v>
      </c>
    </row>
    <row r="300" spans="5:5" hidden="1" x14ac:dyDescent="0.2">
      <c r="E300" s="100">
        <v>50</v>
      </c>
    </row>
    <row r="301" spans="5:5" hidden="1" x14ac:dyDescent="0.2">
      <c r="E301" s="99">
        <v>70</v>
      </c>
    </row>
    <row r="302" spans="5:5" hidden="1" x14ac:dyDescent="0.2">
      <c r="E302" s="100">
        <v>70</v>
      </c>
    </row>
    <row r="303" spans="5:5" hidden="1" x14ac:dyDescent="0.2">
      <c r="E303" s="99">
        <v>70</v>
      </c>
    </row>
    <row r="304" spans="5:5" hidden="1" x14ac:dyDescent="0.2">
      <c r="E304" s="100">
        <v>70</v>
      </c>
    </row>
    <row r="305" spans="5:5" hidden="1" x14ac:dyDescent="0.2">
      <c r="E305" s="99">
        <v>70</v>
      </c>
    </row>
    <row r="306" spans="5:5" hidden="1" x14ac:dyDescent="0.2">
      <c r="E306" s="100">
        <v>70</v>
      </c>
    </row>
    <row r="307" spans="5:5" hidden="1" x14ac:dyDescent="0.2">
      <c r="E307" s="99">
        <v>70</v>
      </c>
    </row>
    <row r="308" spans="5:5" hidden="1" x14ac:dyDescent="0.2">
      <c r="E308" s="100">
        <v>70</v>
      </c>
    </row>
    <row r="309" spans="5:5" hidden="1" x14ac:dyDescent="0.2">
      <c r="E309" s="99">
        <v>70</v>
      </c>
    </row>
    <row r="310" spans="5:5" hidden="1" x14ac:dyDescent="0.2">
      <c r="E310" s="100">
        <v>20</v>
      </c>
    </row>
    <row r="311" spans="5:5" hidden="1" x14ac:dyDescent="0.2">
      <c r="E311" s="99">
        <v>175</v>
      </c>
    </row>
    <row r="312" spans="5:5" hidden="1" x14ac:dyDescent="0.2">
      <c r="E312" s="100">
        <v>70</v>
      </c>
    </row>
    <row r="313" spans="5:5" hidden="1" x14ac:dyDescent="0.2">
      <c r="E313" s="99">
        <v>50</v>
      </c>
    </row>
    <row r="314" spans="5:5" hidden="1" x14ac:dyDescent="0.2">
      <c r="E314" s="100">
        <v>70</v>
      </c>
    </row>
    <row r="315" spans="5:5" hidden="1" x14ac:dyDescent="0.2">
      <c r="E315" s="99">
        <v>100</v>
      </c>
    </row>
    <row r="316" spans="5:5" hidden="1" x14ac:dyDescent="0.2">
      <c r="E316" s="100">
        <v>70</v>
      </c>
    </row>
    <row r="317" spans="5:5" hidden="1" x14ac:dyDescent="0.2">
      <c r="E317" s="99">
        <v>70</v>
      </c>
    </row>
    <row r="318" spans="5:5" hidden="1" x14ac:dyDescent="0.2">
      <c r="E318" s="100">
        <v>100</v>
      </c>
    </row>
    <row r="319" spans="5:5" hidden="1" x14ac:dyDescent="0.2">
      <c r="E319" s="99">
        <v>175</v>
      </c>
    </row>
    <row r="320" spans="5:5" hidden="1" x14ac:dyDescent="0.2">
      <c r="E320" s="100">
        <v>70</v>
      </c>
    </row>
    <row r="321" spans="5:5" hidden="1" x14ac:dyDescent="0.2">
      <c r="E321" s="99">
        <v>50</v>
      </c>
    </row>
    <row r="322" spans="5:5" hidden="1" x14ac:dyDescent="0.2">
      <c r="E322" s="100">
        <v>20</v>
      </c>
    </row>
    <row r="323" spans="5:5" hidden="1" x14ac:dyDescent="0.2">
      <c r="E323" s="99">
        <v>100</v>
      </c>
    </row>
    <row r="324" spans="5:5" hidden="1" x14ac:dyDescent="0.2">
      <c r="E324" s="100">
        <v>100</v>
      </c>
    </row>
    <row r="325" spans="5:5" hidden="1" x14ac:dyDescent="0.2">
      <c r="E325" s="99">
        <v>100</v>
      </c>
    </row>
    <row r="326" spans="5:5" hidden="1" x14ac:dyDescent="0.2">
      <c r="E326" s="100">
        <v>70</v>
      </c>
    </row>
    <row r="327" spans="5:5" hidden="1" x14ac:dyDescent="0.2">
      <c r="E327" s="99">
        <v>70</v>
      </c>
    </row>
    <row r="328" spans="5:5" hidden="1" x14ac:dyDescent="0.2">
      <c r="E328" s="100">
        <v>70</v>
      </c>
    </row>
    <row r="329" spans="5:5" hidden="1" x14ac:dyDescent="0.2">
      <c r="E329" s="99">
        <v>70</v>
      </c>
    </row>
    <row r="330" spans="5:5" hidden="1" x14ac:dyDescent="0.2">
      <c r="E330" s="100">
        <v>20</v>
      </c>
    </row>
    <row r="331" spans="5:5" hidden="1" x14ac:dyDescent="0.2">
      <c r="E331" s="99">
        <v>20</v>
      </c>
    </row>
    <row r="332" spans="5:5" hidden="1" x14ac:dyDescent="0.2">
      <c r="E332" s="100">
        <v>20</v>
      </c>
    </row>
    <row r="333" spans="5:5" hidden="1" x14ac:dyDescent="0.2">
      <c r="E333" s="99">
        <v>20</v>
      </c>
    </row>
    <row r="334" spans="5:5" hidden="1" x14ac:dyDescent="0.2">
      <c r="E334" s="100">
        <v>20</v>
      </c>
    </row>
    <row r="335" spans="5:5" hidden="1" x14ac:dyDescent="0.2">
      <c r="E335" s="99">
        <v>20</v>
      </c>
    </row>
    <row r="336" spans="5:5" hidden="1" x14ac:dyDescent="0.2">
      <c r="E336" s="100">
        <v>50</v>
      </c>
    </row>
    <row r="337" spans="5:5" hidden="1" x14ac:dyDescent="0.2">
      <c r="E337" s="99">
        <v>50</v>
      </c>
    </row>
    <row r="338" spans="5:5" hidden="1" x14ac:dyDescent="0.2">
      <c r="E338" s="100">
        <v>50</v>
      </c>
    </row>
    <row r="339" spans="5:5" hidden="1" x14ac:dyDescent="0.2">
      <c r="E339" s="99">
        <v>50</v>
      </c>
    </row>
    <row r="340" spans="5:5" hidden="1" x14ac:dyDescent="0.2">
      <c r="E340" s="100">
        <v>50</v>
      </c>
    </row>
    <row r="341" spans="5:5" hidden="1" x14ac:dyDescent="0.2">
      <c r="E341" s="99">
        <v>20</v>
      </c>
    </row>
    <row r="342" spans="5:5" hidden="1" x14ac:dyDescent="0.2">
      <c r="E342" s="100">
        <v>20</v>
      </c>
    </row>
    <row r="343" spans="5:5" hidden="1" x14ac:dyDescent="0.2">
      <c r="E343" s="99">
        <v>100</v>
      </c>
    </row>
    <row r="344" spans="5:5" hidden="1" x14ac:dyDescent="0.2">
      <c r="E344" s="100">
        <v>70</v>
      </c>
    </row>
    <row r="345" spans="5:5" hidden="1" x14ac:dyDescent="0.2">
      <c r="E345" s="99">
        <v>100</v>
      </c>
    </row>
    <row r="346" spans="5:5" hidden="1" x14ac:dyDescent="0.2">
      <c r="E346" s="100">
        <v>70</v>
      </c>
    </row>
    <row r="347" spans="5:5" hidden="1" x14ac:dyDescent="0.2">
      <c r="E347" s="99">
        <v>75</v>
      </c>
    </row>
    <row r="348" spans="5:5" hidden="1" x14ac:dyDescent="0.2">
      <c r="E348" s="100">
        <v>75</v>
      </c>
    </row>
    <row r="349" spans="5:5" hidden="1" x14ac:dyDescent="0.2">
      <c r="E349" s="99">
        <v>75</v>
      </c>
    </row>
    <row r="350" spans="5:5" hidden="1" x14ac:dyDescent="0.2">
      <c r="E350" s="101" t="s">
        <v>5</v>
      </c>
    </row>
    <row r="351" spans="5:5" hidden="1" x14ac:dyDescent="0.2">
      <c r="E351" s="102" t="s">
        <v>5</v>
      </c>
    </row>
    <row r="352" spans="5:5" hidden="1" x14ac:dyDescent="0.2">
      <c r="E352" s="100">
        <v>70</v>
      </c>
    </row>
    <row r="353" spans="5:5" hidden="1" x14ac:dyDescent="0.2">
      <c r="E353" s="99">
        <v>70</v>
      </c>
    </row>
    <row r="354" spans="5:5" hidden="1" x14ac:dyDescent="0.2">
      <c r="E354" s="100">
        <v>70</v>
      </c>
    </row>
    <row r="355" spans="5:5" hidden="1" x14ac:dyDescent="0.2">
      <c r="E355" s="99">
        <v>70</v>
      </c>
    </row>
    <row r="356" spans="5:5" hidden="1" x14ac:dyDescent="0.2">
      <c r="E356" s="100">
        <v>70</v>
      </c>
    </row>
    <row r="357" spans="5:5" hidden="1" x14ac:dyDescent="0.2">
      <c r="E357" s="99">
        <v>20</v>
      </c>
    </row>
    <row r="358" spans="5:5" hidden="1" x14ac:dyDescent="0.2">
      <c r="E358" s="100">
        <v>20</v>
      </c>
    </row>
    <row r="359" spans="5:5" hidden="1" x14ac:dyDescent="0.2">
      <c r="E359" s="99">
        <v>20</v>
      </c>
    </row>
    <row r="360" spans="5:5" hidden="1" x14ac:dyDescent="0.2">
      <c r="E360" s="100">
        <v>20</v>
      </c>
    </row>
    <row r="361" spans="5:5" hidden="1" x14ac:dyDescent="0.2">
      <c r="E361" s="99">
        <v>20</v>
      </c>
    </row>
    <row r="362" spans="5:5" hidden="1" x14ac:dyDescent="0.2">
      <c r="E362" s="100">
        <v>50</v>
      </c>
    </row>
    <row r="363" spans="5:5" hidden="1" x14ac:dyDescent="0.2">
      <c r="E363" s="99">
        <v>20</v>
      </c>
    </row>
    <row r="364" spans="5:5" hidden="1" x14ac:dyDescent="0.2">
      <c r="E364" s="100">
        <v>70</v>
      </c>
    </row>
    <row r="365" spans="5:5" hidden="1" x14ac:dyDescent="0.2">
      <c r="E365" s="102" t="s">
        <v>5</v>
      </c>
    </row>
    <row r="366" spans="5:5" hidden="1" x14ac:dyDescent="0.2">
      <c r="E366" s="100">
        <v>70</v>
      </c>
    </row>
    <row r="367" spans="5:5" hidden="1" x14ac:dyDescent="0.2">
      <c r="E367" s="99">
        <v>100</v>
      </c>
    </row>
    <row r="368" spans="5:5" hidden="1" x14ac:dyDescent="0.2">
      <c r="E368" s="100">
        <v>175</v>
      </c>
    </row>
    <row r="369" spans="5:5" hidden="1" x14ac:dyDescent="0.2">
      <c r="E369" s="99">
        <v>100</v>
      </c>
    </row>
    <row r="370" spans="5:5" hidden="1" x14ac:dyDescent="0.2">
      <c r="E370" s="100">
        <v>70</v>
      </c>
    </row>
    <row r="371" spans="5:5" hidden="1" x14ac:dyDescent="0.2">
      <c r="E371" s="99">
        <v>20</v>
      </c>
    </row>
    <row r="372" spans="5:5" hidden="1" x14ac:dyDescent="0.2">
      <c r="E372" s="100">
        <v>50</v>
      </c>
    </row>
    <row r="373" spans="5:5" hidden="1" x14ac:dyDescent="0.2">
      <c r="E373" s="99">
        <v>50</v>
      </c>
    </row>
    <row r="374" spans="5:5" hidden="1" x14ac:dyDescent="0.2">
      <c r="E374" s="100">
        <v>20</v>
      </c>
    </row>
    <row r="375" spans="5:5" hidden="1" x14ac:dyDescent="0.2">
      <c r="E375" s="99">
        <v>50</v>
      </c>
    </row>
    <row r="376" spans="5:5" hidden="1" x14ac:dyDescent="0.2">
      <c r="E376" s="100">
        <v>20</v>
      </c>
    </row>
    <row r="377" spans="5:5" hidden="1" x14ac:dyDescent="0.2">
      <c r="E377" s="102" t="s">
        <v>5</v>
      </c>
    </row>
    <row r="378" spans="5:5" hidden="1" x14ac:dyDescent="0.2">
      <c r="E378" s="101" t="s">
        <v>5</v>
      </c>
    </row>
    <row r="379" spans="5:5" hidden="1" x14ac:dyDescent="0.2">
      <c r="E379" s="102" t="s">
        <v>5</v>
      </c>
    </row>
    <row r="380" spans="5:5" hidden="1" x14ac:dyDescent="0.2">
      <c r="E380" s="101" t="s">
        <v>5</v>
      </c>
    </row>
    <row r="381" spans="5:5" hidden="1" x14ac:dyDescent="0.2">
      <c r="E381" s="102" t="s">
        <v>5</v>
      </c>
    </row>
    <row r="382" spans="5:5" hidden="1" x14ac:dyDescent="0.2">
      <c r="E382" s="101" t="s">
        <v>5</v>
      </c>
    </row>
    <row r="383" spans="5:5" hidden="1" x14ac:dyDescent="0.2">
      <c r="E383" s="102" t="s">
        <v>5</v>
      </c>
    </row>
    <row r="384" spans="5:5" hidden="1" x14ac:dyDescent="0.2">
      <c r="E384" s="101" t="s">
        <v>5</v>
      </c>
    </row>
    <row r="385" spans="5:5" hidden="1" x14ac:dyDescent="0.2">
      <c r="E385" s="102" t="s">
        <v>5</v>
      </c>
    </row>
    <row r="386" spans="5:5" hidden="1" x14ac:dyDescent="0.2">
      <c r="E386" s="101" t="s">
        <v>5</v>
      </c>
    </row>
    <row r="387" spans="5:5" hidden="1" x14ac:dyDescent="0.2">
      <c r="E387" s="102" t="s">
        <v>5</v>
      </c>
    </row>
    <row r="388" spans="5:5" hidden="1" x14ac:dyDescent="0.2">
      <c r="E388" s="101" t="s">
        <v>5</v>
      </c>
    </row>
    <row r="389" spans="5:5" hidden="1" x14ac:dyDescent="0.2">
      <c r="E389" s="102" t="s">
        <v>5</v>
      </c>
    </row>
    <row r="390" spans="5:5" hidden="1" x14ac:dyDescent="0.2">
      <c r="E390" s="101" t="s">
        <v>5</v>
      </c>
    </row>
    <row r="391" spans="5:5" hidden="1" x14ac:dyDescent="0.2">
      <c r="E391" s="102" t="s">
        <v>5</v>
      </c>
    </row>
    <row r="392" spans="5:5" hidden="1" x14ac:dyDescent="0.2">
      <c r="E392" s="101" t="s">
        <v>5</v>
      </c>
    </row>
    <row r="393" spans="5:5" hidden="1" x14ac:dyDescent="0.2">
      <c r="E393" s="99">
        <v>70</v>
      </c>
    </row>
    <row r="394" spans="5:5" hidden="1" x14ac:dyDescent="0.2">
      <c r="E394" s="100">
        <v>70</v>
      </c>
    </row>
    <row r="395" spans="5:5" hidden="1" x14ac:dyDescent="0.2">
      <c r="E395" s="102" t="s">
        <v>5</v>
      </c>
    </row>
    <row r="396" spans="5:5" hidden="1" x14ac:dyDescent="0.2">
      <c r="E396" s="101" t="s">
        <v>5</v>
      </c>
    </row>
    <row r="397" spans="5:5" hidden="1" x14ac:dyDescent="0.2">
      <c r="E397" s="99">
        <v>175</v>
      </c>
    </row>
    <row r="398" spans="5:5" hidden="1" x14ac:dyDescent="0.2">
      <c r="E398" s="100">
        <v>70</v>
      </c>
    </row>
    <row r="399" spans="5:5" hidden="1" x14ac:dyDescent="0.2">
      <c r="E399" s="99">
        <v>70</v>
      </c>
    </row>
    <row r="400" spans="5:5" hidden="1" x14ac:dyDescent="0.2">
      <c r="E400" s="101" t="s">
        <v>5</v>
      </c>
    </row>
    <row r="401" spans="5:5" hidden="1" x14ac:dyDescent="0.2">
      <c r="E401" s="102" t="s">
        <v>5</v>
      </c>
    </row>
    <row r="402" spans="5:5" hidden="1" x14ac:dyDescent="0.2">
      <c r="E402" s="100">
        <v>70</v>
      </c>
    </row>
    <row r="403" spans="5:5" hidden="1" x14ac:dyDescent="0.2">
      <c r="E403" s="99">
        <v>100</v>
      </c>
    </row>
    <row r="404" spans="5:5" hidden="1" x14ac:dyDescent="0.2">
      <c r="E404" s="100">
        <v>70</v>
      </c>
    </row>
    <row r="405" spans="5:5" hidden="1" x14ac:dyDescent="0.2">
      <c r="E405" s="99">
        <v>100</v>
      </c>
    </row>
    <row r="406" spans="5:5" hidden="1" x14ac:dyDescent="0.2">
      <c r="E406" s="100">
        <v>100</v>
      </c>
    </row>
    <row r="407" spans="5:5" hidden="1" x14ac:dyDescent="0.2">
      <c r="E407" s="102" t="s">
        <v>5</v>
      </c>
    </row>
    <row r="408" spans="5:5" hidden="1" x14ac:dyDescent="0.2">
      <c r="E408" s="101" t="s">
        <v>5</v>
      </c>
    </row>
    <row r="409" spans="5:5" hidden="1" x14ac:dyDescent="0.2">
      <c r="E409" s="102" t="s">
        <v>5</v>
      </c>
    </row>
    <row r="410" spans="5:5" hidden="1" x14ac:dyDescent="0.2">
      <c r="E410" s="101" t="s">
        <v>5</v>
      </c>
    </row>
    <row r="411" spans="5:5" hidden="1" x14ac:dyDescent="0.2">
      <c r="E411" s="102" t="s">
        <v>5</v>
      </c>
    </row>
    <row r="412" spans="5:5" hidden="1" x14ac:dyDescent="0.2">
      <c r="E412" s="101" t="s">
        <v>5</v>
      </c>
    </row>
    <row r="413" spans="5:5" hidden="1" x14ac:dyDescent="0.2">
      <c r="E413" s="99">
        <v>50</v>
      </c>
    </row>
    <row r="414" spans="5:5" hidden="1" x14ac:dyDescent="0.2">
      <c r="E414" s="100">
        <v>70</v>
      </c>
    </row>
    <row r="415" spans="5:5" hidden="1" x14ac:dyDescent="0.2">
      <c r="E415" s="99">
        <v>70</v>
      </c>
    </row>
    <row r="416" spans="5:5" hidden="1" x14ac:dyDescent="0.2">
      <c r="E416" s="100">
        <v>70</v>
      </c>
    </row>
    <row r="417" spans="5:5" hidden="1" x14ac:dyDescent="0.2">
      <c r="E417" s="102" t="s">
        <v>5</v>
      </c>
    </row>
    <row r="418" spans="5:5" hidden="1" x14ac:dyDescent="0.2">
      <c r="E418" s="100">
        <v>100</v>
      </c>
    </row>
    <row r="419" spans="5:5" hidden="1" x14ac:dyDescent="0.2">
      <c r="E419" s="99">
        <v>70</v>
      </c>
    </row>
    <row r="420" spans="5:5" hidden="1" x14ac:dyDescent="0.2">
      <c r="E420" s="100">
        <v>70</v>
      </c>
    </row>
    <row r="421" spans="5:5" hidden="1" x14ac:dyDescent="0.2">
      <c r="E421" s="99">
        <v>70</v>
      </c>
    </row>
    <row r="422" spans="5:5" hidden="1" x14ac:dyDescent="0.2">
      <c r="E422" s="100">
        <v>70</v>
      </c>
    </row>
    <row r="423" spans="5:5" hidden="1" x14ac:dyDescent="0.2">
      <c r="E423" s="99">
        <v>20</v>
      </c>
    </row>
    <row r="424" spans="5:5" hidden="1" x14ac:dyDescent="0.2">
      <c r="E424" s="100">
        <v>50</v>
      </c>
    </row>
    <row r="425" spans="5:5" hidden="1" x14ac:dyDescent="0.2">
      <c r="E425" s="99">
        <v>20</v>
      </c>
    </row>
    <row r="426" spans="5:5" hidden="1" x14ac:dyDescent="0.2">
      <c r="E426" s="100">
        <v>50</v>
      </c>
    </row>
    <row r="427" spans="5:5" hidden="1" x14ac:dyDescent="0.2">
      <c r="E427" s="99">
        <v>20</v>
      </c>
    </row>
    <row r="428" spans="5:5" hidden="1" x14ac:dyDescent="0.2">
      <c r="E428" s="100">
        <v>100</v>
      </c>
    </row>
    <row r="429" spans="5:5" hidden="1" x14ac:dyDescent="0.2">
      <c r="E429" s="99">
        <v>70</v>
      </c>
    </row>
    <row r="430" spans="5:5" hidden="1" x14ac:dyDescent="0.2">
      <c r="E430" s="100">
        <v>175</v>
      </c>
    </row>
    <row r="431" spans="5:5" hidden="1" x14ac:dyDescent="0.2">
      <c r="E431" s="102" t="s">
        <v>5</v>
      </c>
    </row>
    <row r="432" spans="5:5" hidden="1" x14ac:dyDescent="0.2">
      <c r="E432" s="100">
        <v>70</v>
      </c>
    </row>
    <row r="433" spans="5:5" hidden="1" x14ac:dyDescent="0.2">
      <c r="E433" s="99">
        <v>20</v>
      </c>
    </row>
    <row r="434" spans="5:5" hidden="1" x14ac:dyDescent="0.2">
      <c r="E434" s="100">
        <v>20</v>
      </c>
    </row>
    <row r="435" spans="5:5" hidden="1" x14ac:dyDescent="0.2">
      <c r="E435" s="99">
        <v>20</v>
      </c>
    </row>
    <row r="436" spans="5:5" hidden="1" x14ac:dyDescent="0.2">
      <c r="E436" s="100">
        <v>20</v>
      </c>
    </row>
    <row r="437" spans="5:5" hidden="1" x14ac:dyDescent="0.2">
      <c r="E437" s="99">
        <v>50</v>
      </c>
    </row>
    <row r="438" spans="5:5" hidden="1" x14ac:dyDescent="0.2">
      <c r="E438" s="100">
        <v>20</v>
      </c>
    </row>
    <row r="439" spans="5:5" hidden="1" x14ac:dyDescent="0.2">
      <c r="E439" s="99">
        <v>20</v>
      </c>
    </row>
    <row r="440" spans="5:5" hidden="1" x14ac:dyDescent="0.2">
      <c r="E440" s="101" t="s">
        <v>5</v>
      </c>
    </row>
    <row r="441" spans="5:5" hidden="1" x14ac:dyDescent="0.2">
      <c r="E441" s="99">
        <v>70</v>
      </c>
    </row>
    <row r="442" spans="5:5" hidden="1" x14ac:dyDescent="0.2">
      <c r="E442" s="100">
        <v>100</v>
      </c>
    </row>
    <row r="443" spans="5:5" hidden="1" x14ac:dyDescent="0.2">
      <c r="E443" s="102" t="s">
        <v>5</v>
      </c>
    </row>
    <row r="444" spans="5:5" hidden="1" x14ac:dyDescent="0.2">
      <c r="E444" s="101" t="s">
        <v>5</v>
      </c>
    </row>
    <row r="445" spans="5:5" hidden="1" x14ac:dyDescent="0.2">
      <c r="E445" s="99">
        <v>70</v>
      </c>
    </row>
    <row r="446" spans="5:5" hidden="1" x14ac:dyDescent="0.2">
      <c r="E446" s="100">
        <v>70</v>
      </c>
    </row>
    <row r="447" spans="5:5" hidden="1" x14ac:dyDescent="0.2">
      <c r="E447" s="99">
        <v>70</v>
      </c>
    </row>
    <row r="448" spans="5:5" hidden="1" x14ac:dyDescent="0.2">
      <c r="E448" s="100">
        <v>70</v>
      </c>
    </row>
    <row r="449" spans="5:5" hidden="1" x14ac:dyDescent="0.2">
      <c r="E449" s="99">
        <v>70</v>
      </c>
    </row>
    <row r="450" spans="5:5" hidden="1" x14ac:dyDescent="0.2">
      <c r="E450" s="100">
        <v>20</v>
      </c>
    </row>
    <row r="451" spans="5:5" hidden="1" x14ac:dyDescent="0.2">
      <c r="E451" s="99">
        <v>50</v>
      </c>
    </row>
    <row r="452" spans="5:5" hidden="1" x14ac:dyDescent="0.2">
      <c r="E452" s="100">
        <v>100</v>
      </c>
    </row>
    <row r="453" spans="5:5" hidden="1" x14ac:dyDescent="0.2">
      <c r="E453" s="99">
        <v>100</v>
      </c>
    </row>
    <row r="454" spans="5:5" hidden="1" x14ac:dyDescent="0.2">
      <c r="E454" s="100">
        <v>100</v>
      </c>
    </row>
    <row r="455" spans="5:5" hidden="1" x14ac:dyDescent="0.2">
      <c r="E455" s="99">
        <v>70</v>
      </c>
    </row>
    <row r="456" spans="5:5" hidden="1" x14ac:dyDescent="0.2">
      <c r="E456" s="100">
        <v>70</v>
      </c>
    </row>
    <row r="457" spans="5:5" hidden="1" x14ac:dyDescent="0.2">
      <c r="E457" s="99">
        <v>100</v>
      </c>
    </row>
    <row r="458" spans="5:5" hidden="1" x14ac:dyDescent="0.2">
      <c r="E458" s="100">
        <v>100</v>
      </c>
    </row>
    <row r="459" spans="5:5" hidden="1" x14ac:dyDescent="0.2">
      <c r="E459" s="99">
        <v>100</v>
      </c>
    </row>
    <row r="460" spans="5:5" hidden="1" x14ac:dyDescent="0.2">
      <c r="E460" s="100">
        <v>70</v>
      </c>
    </row>
    <row r="461" spans="5:5" hidden="1" x14ac:dyDescent="0.2">
      <c r="E461" s="99">
        <v>70</v>
      </c>
    </row>
    <row r="462" spans="5:5" hidden="1" x14ac:dyDescent="0.2">
      <c r="E462" s="100">
        <v>70</v>
      </c>
    </row>
    <row r="463" spans="5:5" hidden="1" x14ac:dyDescent="0.2">
      <c r="E463" s="99">
        <v>20</v>
      </c>
    </row>
    <row r="464" spans="5:5" hidden="1" x14ac:dyDescent="0.2">
      <c r="E464" s="100">
        <v>70</v>
      </c>
    </row>
    <row r="465" spans="5:9" hidden="1" x14ac:dyDescent="0.2">
      <c r="E465" s="99">
        <v>20</v>
      </c>
    </row>
    <row r="466" spans="5:9" hidden="1" x14ac:dyDescent="0.2">
      <c r="E466" s="100">
        <v>50</v>
      </c>
    </row>
    <row r="467" spans="5:9" hidden="1" x14ac:dyDescent="0.2">
      <c r="E467" s="99">
        <v>70</v>
      </c>
    </row>
    <row r="468" spans="5:9" x14ac:dyDescent="0.2">
      <c r="E468" s="99">
        <v>75</v>
      </c>
      <c r="I468" s="127" t="s">
        <v>1260</v>
      </c>
    </row>
    <row r="469" spans="5:9" hidden="1" x14ac:dyDescent="0.2">
      <c r="E469" s="99">
        <v>10</v>
      </c>
    </row>
    <row r="470" spans="5:9" hidden="1" x14ac:dyDescent="0.2">
      <c r="E470" s="100">
        <v>70</v>
      </c>
    </row>
    <row r="471" spans="5:9" hidden="1" x14ac:dyDescent="0.2">
      <c r="E471" s="99">
        <v>70</v>
      </c>
    </row>
    <row r="472" spans="5:9" hidden="1" x14ac:dyDescent="0.2">
      <c r="E472" s="100">
        <v>20</v>
      </c>
    </row>
    <row r="473" spans="5:9" hidden="1" x14ac:dyDescent="0.2">
      <c r="E473" s="99">
        <v>20</v>
      </c>
    </row>
    <row r="474" spans="5:9" hidden="1" x14ac:dyDescent="0.2">
      <c r="E474" s="100">
        <v>70</v>
      </c>
    </row>
    <row r="475" spans="5:9" hidden="1" x14ac:dyDescent="0.2">
      <c r="E475" s="99">
        <v>20</v>
      </c>
    </row>
    <row r="476" spans="5:9" hidden="1" x14ac:dyDescent="0.2">
      <c r="E476" s="100">
        <v>20</v>
      </c>
    </row>
    <row r="477" spans="5:9" hidden="1" x14ac:dyDescent="0.2">
      <c r="E477" s="99">
        <v>50</v>
      </c>
    </row>
    <row r="478" spans="5:9" hidden="1" x14ac:dyDescent="0.2">
      <c r="E478" s="100">
        <v>20</v>
      </c>
    </row>
    <row r="479" spans="5:9" hidden="1" x14ac:dyDescent="0.2">
      <c r="E479" s="99">
        <v>20</v>
      </c>
    </row>
    <row r="480" spans="5:9" hidden="1" x14ac:dyDescent="0.2">
      <c r="E480" s="100">
        <v>20</v>
      </c>
    </row>
    <row r="481" spans="5:5" hidden="1" x14ac:dyDescent="0.2">
      <c r="E481" s="99">
        <v>20</v>
      </c>
    </row>
    <row r="482" spans="5:5" hidden="1" x14ac:dyDescent="0.2">
      <c r="E482" s="100">
        <v>70</v>
      </c>
    </row>
    <row r="483" spans="5:5" hidden="1" x14ac:dyDescent="0.2">
      <c r="E483" s="99">
        <v>100</v>
      </c>
    </row>
    <row r="484" spans="5:5" hidden="1" x14ac:dyDescent="0.2">
      <c r="E484" s="100">
        <v>175</v>
      </c>
    </row>
    <row r="485" spans="5:5" hidden="1" x14ac:dyDescent="0.2">
      <c r="E485" s="99">
        <v>20</v>
      </c>
    </row>
    <row r="486" spans="5:5" hidden="1" x14ac:dyDescent="0.2">
      <c r="E486" s="100">
        <v>20</v>
      </c>
    </row>
    <row r="487" spans="5:5" hidden="1" x14ac:dyDescent="0.2">
      <c r="E487" s="99">
        <v>50</v>
      </c>
    </row>
    <row r="488" spans="5:5" hidden="1" x14ac:dyDescent="0.2">
      <c r="E488" s="100">
        <v>10</v>
      </c>
    </row>
    <row r="489" spans="5:5" hidden="1" x14ac:dyDescent="0.2">
      <c r="E489" s="99">
        <v>10</v>
      </c>
    </row>
    <row r="490" spans="5:5" hidden="1" x14ac:dyDescent="0.2">
      <c r="E490" s="100">
        <v>70</v>
      </c>
    </row>
    <row r="491" spans="5:5" hidden="1" x14ac:dyDescent="0.2">
      <c r="E491" s="99">
        <v>20</v>
      </c>
    </row>
    <row r="492" spans="5:5" hidden="1" x14ac:dyDescent="0.2">
      <c r="E492" s="100">
        <v>20</v>
      </c>
    </row>
    <row r="493" spans="5:5" hidden="1" x14ac:dyDescent="0.2">
      <c r="E493" s="99">
        <v>70</v>
      </c>
    </row>
    <row r="494" spans="5:5" hidden="1" x14ac:dyDescent="0.2">
      <c r="E494" s="100">
        <v>20</v>
      </c>
    </row>
    <row r="495" spans="5:5" hidden="1" x14ac:dyDescent="0.2">
      <c r="E495" s="99">
        <v>20</v>
      </c>
    </row>
    <row r="496" spans="5:5" hidden="1" x14ac:dyDescent="0.2">
      <c r="E496" s="100">
        <v>50</v>
      </c>
    </row>
    <row r="497" spans="5:5" hidden="1" x14ac:dyDescent="0.2">
      <c r="E497" s="99">
        <v>20</v>
      </c>
    </row>
    <row r="498" spans="5:5" hidden="1" x14ac:dyDescent="0.2">
      <c r="E498" s="100">
        <v>20</v>
      </c>
    </row>
    <row r="499" spans="5:5" hidden="1" x14ac:dyDescent="0.2">
      <c r="E499" s="99">
        <v>70</v>
      </c>
    </row>
    <row r="500" spans="5:5" hidden="1" x14ac:dyDescent="0.2">
      <c r="E500" s="100">
        <v>70</v>
      </c>
    </row>
    <row r="501" spans="5:5" hidden="1" x14ac:dyDescent="0.2">
      <c r="E501" s="99">
        <v>70</v>
      </c>
    </row>
    <row r="502" spans="5:5" hidden="1" x14ac:dyDescent="0.2">
      <c r="E502" s="100">
        <v>100</v>
      </c>
    </row>
    <row r="503" spans="5:5" hidden="1" x14ac:dyDescent="0.2">
      <c r="E503" s="99">
        <v>100</v>
      </c>
    </row>
    <row r="504" spans="5:5" hidden="1" x14ac:dyDescent="0.2">
      <c r="E504" s="100">
        <v>70</v>
      </c>
    </row>
    <row r="505" spans="5:5" hidden="1" x14ac:dyDescent="0.2">
      <c r="E505" s="99">
        <v>70</v>
      </c>
    </row>
    <row r="506" spans="5:5" hidden="1" x14ac:dyDescent="0.2">
      <c r="E506" s="100">
        <v>20</v>
      </c>
    </row>
    <row r="507" spans="5:5" hidden="1" x14ac:dyDescent="0.2">
      <c r="E507" s="99">
        <v>20</v>
      </c>
    </row>
    <row r="508" spans="5:5" hidden="1" x14ac:dyDescent="0.2">
      <c r="E508" s="100">
        <v>50</v>
      </c>
    </row>
    <row r="509" spans="5:5" hidden="1" x14ac:dyDescent="0.2">
      <c r="E509" s="99">
        <v>20</v>
      </c>
    </row>
    <row r="510" spans="5:5" hidden="1" x14ac:dyDescent="0.2">
      <c r="E510" s="100">
        <v>20</v>
      </c>
    </row>
    <row r="511" spans="5:5" hidden="1" x14ac:dyDescent="0.2">
      <c r="E511" s="99">
        <v>20</v>
      </c>
    </row>
    <row r="512" spans="5:5" hidden="1" x14ac:dyDescent="0.2">
      <c r="E512" s="100">
        <v>70</v>
      </c>
    </row>
    <row r="513" spans="5:5" hidden="1" x14ac:dyDescent="0.2">
      <c r="E513" s="99">
        <v>70</v>
      </c>
    </row>
    <row r="514" spans="5:5" hidden="1" x14ac:dyDescent="0.2">
      <c r="E514" s="101" t="s">
        <v>5</v>
      </c>
    </row>
    <row r="515" spans="5:5" hidden="1" x14ac:dyDescent="0.2">
      <c r="E515" s="102" t="s">
        <v>5</v>
      </c>
    </row>
    <row r="516" spans="5:5" hidden="1" x14ac:dyDescent="0.2">
      <c r="E516" s="101" t="s">
        <v>5</v>
      </c>
    </row>
    <row r="517" spans="5:5" hidden="1" x14ac:dyDescent="0.2">
      <c r="E517" s="102" t="s">
        <v>5</v>
      </c>
    </row>
    <row r="518" spans="5:5" hidden="1" x14ac:dyDescent="0.2">
      <c r="E518" s="101" t="s">
        <v>5</v>
      </c>
    </row>
    <row r="519" spans="5:5" hidden="1" x14ac:dyDescent="0.2">
      <c r="E519" s="102" t="s">
        <v>5</v>
      </c>
    </row>
    <row r="520" spans="5:5" hidden="1" x14ac:dyDescent="0.2">
      <c r="E520" s="101" t="s">
        <v>5</v>
      </c>
    </row>
    <row r="521" spans="5:5" hidden="1" x14ac:dyDescent="0.2">
      <c r="E521" s="102" t="s">
        <v>5</v>
      </c>
    </row>
    <row r="522" spans="5:5" hidden="1" x14ac:dyDescent="0.2">
      <c r="E522" s="101" t="s">
        <v>5</v>
      </c>
    </row>
    <row r="523" spans="5:5" hidden="1" x14ac:dyDescent="0.2">
      <c r="E523" s="99">
        <v>100</v>
      </c>
    </row>
    <row r="524" spans="5:5" hidden="1" x14ac:dyDescent="0.2">
      <c r="E524" s="100">
        <v>70</v>
      </c>
    </row>
    <row r="525" spans="5:5" hidden="1" x14ac:dyDescent="0.2">
      <c r="E525" s="99">
        <v>100</v>
      </c>
    </row>
    <row r="526" spans="5:5" hidden="1" x14ac:dyDescent="0.2">
      <c r="E526" s="100">
        <v>100</v>
      </c>
    </row>
    <row r="527" spans="5:5" hidden="1" x14ac:dyDescent="0.2">
      <c r="E527" s="99">
        <v>70</v>
      </c>
    </row>
    <row r="528" spans="5:5" hidden="1" x14ac:dyDescent="0.2">
      <c r="E528" s="101" t="s">
        <v>5</v>
      </c>
    </row>
    <row r="529" spans="5:5" hidden="1" x14ac:dyDescent="0.2">
      <c r="E529" s="102" t="s">
        <v>5</v>
      </c>
    </row>
    <row r="530" spans="5:5" hidden="1" x14ac:dyDescent="0.2">
      <c r="E530" s="101" t="s">
        <v>5</v>
      </c>
    </row>
    <row r="531" spans="5:5" hidden="1" x14ac:dyDescent="0.2">
      <c r="E531" s="99">
        <v>50</v>
      </c>
    </row>
    <row r="532" spans="5:5" hidden="1" x14ac:dyDescent="0.2">
      <c r="E532" s="100">
        <v>70</v>
      </c>
    </row>
    <row r="533" spans="5:5" hidden="1" x14ac:dyDescent="0.2">
      <c r="E533" s="99">
        <v>100</v>
      </c>
    </row>
    <row r="534" spans="5:5" hidden="1" x14ac:dyDescent="0.2">
      <c r="E534" s="100">
        <v>70</v>
      </c>
    </row>
    <row r="535" spans="5:5" hidden="1" x14ac:dyDescent="0.2">
      <c r="E535" s="99">
        <v>10</v>
      </c>
    </row>
    <row r="536" spans="5:5" hidden="1" x14ac:dyDescent="0.2">
      <c r="E536" s="100">
        <v>10</v>
      </c>
    </row>
    <row r="537" spans="5:5" hidden="1" x14ac:dyDescent="0.2">
      <c r="E537" s="99">
        <v>70</v>
      </c>
    </row>
    <row r="538" spans="5:5" hidden="1" x14ac:dyDescent="0.2">
      <c r="E538" s="100">
        <v>70</v>
      </c>
    </row>
    <row r="539" spans="5:5" hidden="1" x14ac:dyDescent="0.2">
      <c r="E539" s="99">
        <v>70</v>
      </c>
    </row>
    <row r="540" spans="5:5" hidden="1" x14ac:dyDescent="0.2">
      <c r="E540" s="100">
        <v>70</v>
      </c>
    </row>
    <row r="541" spans="5:5" hidden="1" x14ac:dyDescent="0.2">
      <c r="E541" s="99">
        <v>70</v>
      </c>
    </row>
    <row r="542" spans="5:5" hidden="1" x14ac:dyDescent="0.2">
      <c r="E542" s="100">
        <v>100</v>
      </c>
    </row>
    <row r="543" spans="5:5" hidden="1" x14ac:dyDescent="0.2">
      <c r="E543" s="99">
        <v>70</v>
      </c>
    </row>
    <row r="544" spans="5:5" hidden="1" x14ac:dyDescent="0.2">
      <c r="E544" s="101" t="s">
        <v>5</v>
      </c>
    </row>
    <row r="545" spans="5:5" hidden="1" x14ac:dyDescent="0.2">
      <c r="E545" s="102" t="s">
        <v>5</v>
      </c>
    </row>
    <row r="546" spans="5:5" hidden="1" x14ac:dyDescent="0.2">
      <c r="E546" s="101" t="s">
        <v>5</v>
      </c>
    </row>
    <row r="547" spans="5:5" hidden="1" x14ac:dyDescent="0.2">
      <c r="E547" s="102" t="s">
        <v>5</v>
      </c>
    </row>
    <row r="548" spans="5:5" hidden="1" x14ac:dyDescent="0.2">
      <c r="E548" s="101" t="s">
        <v>5</v>
      </c>
    </row>
    <row r="549" spans="5:5" hidden="1" x14ac:dyDescent="0.2">
      <c r="E549" s="102" t="s">
        <v>5</v>
      </c>
    </row>
    <row r="550" spans="5:5" hidden="1" x14ac:dyDescent="0.2">
      <c r="E550" s="101" t="s">
        <v>5</v>
      </c>
    </row>
    <row r="551" spans="5:5" hidden="1" x14ac:dyDescent="0.2">
      <c r="E551" s="102" t="s">
        <v>5</v>
      </c>
    </row>
    <row r="552" spans="5:5" hidden="1" x14ac:dyDescent="0.2">
      <c r="E552" s="101" t="s">
        <v>5</v>
      </c>
    </row>
    <row r="553" spans="5:5" hidden="1" x14ac:dyDescent="0.2">
      <c r="E553" s="102" t="s">
        <v>5</v>
      </c>
    </row>
    <row r="554" spans="5:5" hidden="1" x14ac:dyDescent="0.2">
      <c r="E554" s="101" t="s">
        <v>5</v>
      </c>
    </row>
    <row r="555" spans="5:5" hidden="1" x14ac:dyDescent="0.2">
      <c r="E555" s="102" t="s">
        <v>5</v>
      </c>
    </row>
    <row r="556" spans="5:5" hidden="1" x14ac:dyDescent="0.2">
      <c r="E556" s="100">
        <v>70</v>
      </c>
    </row>
    <row r="557" spans="5:5" hidden="1" x14ac:dyDescent="0.2">
      <c r="E557" s="99">
        <v>50</v>
      </c>
    </row>
    <row r="558" spans="5:5" hidden="1" x14ac:dyDescent="0.2">
      <c r="E558" s="100">
        <v>100</v>
      </c>
    </row>
    <row r="559" spans="5:5" hidden="1" x14ac:dyDescent="0.2">
      <c r="E559" s="99">
        <v>175</v>
      </c>
    </row>
    <row r="560" spans="5:5" hidden="1" x14ac:dyDescent="0.2">
      <c r="E560" s="101" t="s">
        <v>5</v>
      </c>
    </row>
    <row r="561" spans="5:5" hidden="1" x14ac:dyDescent="0.2">
      <c r="E561" s="102" t="s">
        <v>5</v>
      </c>
    </row>
    <row r="562" spans="5:5" hidden="1" x14ac:dyDescent="0.2">
      <c r="E562" s="100">
        <v>70</v>
      </c>
    </row>
    <row r="563" spans="5:5" hidden="1" x14ac:dyDescent="0.2">
      <c r="E563" s="99">
        <v>70</v>
      </c>
    </row>
    <row r="564" spans="5:5" hidden="1" x14ac:dyDescent="0.2">
      <c r="E564" s="100">
        <v>70</v>
      </c>
    </row>
    <row r="565" spans="5:5" hidden="1" x14ac:dyDescent="0.2">
      <c r="E565" s="99">
        <v>70</v>
      </c>
    </row>
    <row r="566" spans="5:5" hidden="1" x14ac:dyDescent="0.2">
      <c r="E566" s="100">
        <v>70</v>
      </c>
    </row>
    <row r="567" spans="5:5" hidden="1" x14ac:dyDescent="0.2">
      <c r="E567" s="99">
        <v>20</v>
      </c>
    </row>
    <row r="568" spans="5:5" hidden="1" x14ac:dyDescent="0.2">
      <c r="E568" s="100">
        <v>20</v>
      </c>
    </row>
    <row r="569" spans="5:5" hidden="1" x14ac:dyDescent="0.2">
      <c r="E569" s="99">
        <v>20</v>
      </c>
    </row>
    <row r="570" spans="5:5" hidden="1" x14ac:dyDescent="0.2">
      <c r="E570" s="100">
        <v>20</v>
      </c>
    </row>
    <row r="571" spans="5:5" hidden="1" x14ac:dyDescent="0.2">
      <c r="E571" s="99">
        <v>50</v>
      </c>
    </row>
    <row r="572" spans="5:5" hidden="1" x14ac:dyDescent="0.2">
      <c r="E572" s="100">
        <v>20</v>
      </c>
    </row>
    <row r="573" spans="5:5" hidden="1" x14ac:dyDescent="0.2">
      <c r="E573" s="99">
        <v>70</v>
      </c>
    </row>
    <row r="574" spans="5:5" hidden="1" x14ac:dyDescent="0.2">
      <c r="E574" s="100">
        <v>70</v>
      </c>
    </row>
    <row r="575" spans="5:5" hidden="1" x14ac:dyDescent="0.2">
      <c r="E575" s="102" t="s">
        <v>5</v>
      </c>
    </row>
    <row r="576" spans="5:5" hidden="1" x14ac:dyDescent="0.2">
      <c r="E576" s="101" t="s">
        <v>5</v>
      </c>
    </row>
    <row r="577" spans="5:5" hidden="1" x14ac:dyDescent="0.2">
      <c r="E577" s="102" t="s">
        <v>5</v>
      </c>
    </row>
    <row r="578" spans="5:5" hidden="1" x14ac:dyDescent="0.2">
      <c r="E578" s="100">
        <v>70</v>
      </c>
    </row>
    <row r="579" spans="5:5" hidden="1" x14ac:dyDescent="0.2">
      <c r="E579" s="99">
        <v>20</v>
      </c>
    </row>
    <row r="580" spans="5:5" hidden="1" x14ac:dyDescent="0.2">
      <c r="E580" s="100">
        <v>20</v>
      </c>
    </row>
    <row r="581" spans="5:5" hidden="1" x14ac:dyDescent="0.2">
      <c r="E581" s="99">
        <v>20</v>
      </c>
    </row>
    <row r="582" spans="5:5" hidden="1" x14ac:dyDescent="0.2">
      <c r="E582" s="100">
        <v>20</v>
      </c>
    </row>
    <row r="583" spans="5:5" hidden="1" x14ac:dyDescent="0.2">
      <c r="E583" s="99">
        <v>50</v>
      </c>
    </row>
    <row r="584" spans="5:5" hidden="1" x14ac:dyDescent="0.2">
      <c r="E584" s="100">
        <v>20</v>
      </c>
    </row>
    <row r="585" spans="5:5" hidden="1" x14ac:dyDescent="0.2">
      <c r="E585" s="99">
        <v>70</v>
      </c>
    </row>
    <row r="586" spans="5:5" hidden="1" x14ac:dyDescent="0.2">
      <c r="E586" s="100">
        <v>20</v>
      </c>
    </row>
    <row r="587" spans="5:5" hidden="1" x14ac:dyDescent="0.2">
      <c r="E587" s="99">
        <v>20</v>
      </c>
    </row>
    <row r="588" spans="5:5" hidden="1" x14ac:dyDescent="0.2">
      <c r="E588" s="100">
        <v>50</v>
      </c>
    </row>
    <row r="589" spans="5:5" hidden="1" x14ac:dyDescent="0.2">
      <c r="E589" s="99">
        <v>70</v>
      </c>
    </row>
    <row r="590" spans="5:5" hidden="1" x14ac:dyDescent="0.2">
      <c r="E590" s="100">
        <v>100</v>
      </c>
    </row>
    <row r="591" spans="5:5" hidden="1" x14ac:dyDescent="0.2">
      <c r="E591" s="99">
        <v>70</v>
      </c>
    </row>
    <row r="592" spans="5:5" hidden="1" x14ac:dyDescent="0.2">
      <c r="E592" s="100">
        <v>70</v>
      </c>
    </row>
    <row r="593" spans="5:5" hidden="1" x14ac:dyDescent="0.2">
      <c r="E593" s="99">
        <v>70</v>
      </c>
    </row>
    <row r="594" spans="5:5" hidden="1" x14ac:dyDescent="0.2">
      <c r="E594" s="100">
        <v>70</v>
      </c>
    </row>
    <row r="595" spans="5:5" hidden="1" x14ac:dyDescent="0.2">
      <c r="E595" s="99">
        <v>70</v>
      </c>
    </row>
    <row r="596" spans="5:5" hidden="1" x14ac:dyDescent="0.2">
      <c r="E596" s="100">
        <v>70</v>
      </c>
    </row>
    <row r="597" spans="5:5" hidden="1" x14ac:dyDescent="0.2">
      <c r="E597" s="99">
        <v>50</v>
      </c>
    </row>
    <row r="598" spans="5:5" hidden="1" x14ac:dyDescent="0.2">
      <c r="E598" s="100">
        <v>100</v>
      </c>
    </row>
    <row r="599" spans="5:5" hidden="1" x14ac:dyDescent="0.2">
      <c r="E599" s="99">
        <v>100</v>
      </c>
    </row>
    <row r="600" spans="5:5" hidden="1" x14ac:dyDescent="0.2">
      <c r="E600" s="100">
        <v>175</v>
      </c>
    </row>
    <row r="601" spans="5:5" hidden="1" x14ac:dyDescent="0.2">
      <c r="E601" s="99">
        <v>70</v>
      </c>
    </row>
    <row r="602" spans="5:5" hidden="1" x14ac:dyDescent="0.2">
      <c r="E602" s="100">
        <v>70</v>
      </c>
    </row>
    <row r="603" spans="5:5" hidden="1" x14ac:dyDescent="0.2">
      <c r="E603" s="99">
        <v>70</v>
      </c>
    </row>
    <row r="604" spans="5:5" hidden="1" x14ac:dyDescent="0.2">
      <c r="E604" s="100">
        <v>70</v>
      </c>
    </row>
    <row r="605" spans="5:5" hidden="1" x14ac:dyDescent="0.2">
      <c r="E605" s="99">
        <v>20</v>
      </c>
    </row>
    <row r="606" spans="5:5" hidden="1" x14ac:dyDescent="0.2">
      <c r="E606" s="100">
        <v>20</v>
      </c>
    </row>
    <row r="607" spans="5:5" hidden="1" x14ac:dyDescent="0.2">
      <c r="E607" s="99">
        <v>20</v>
      </c>
    </row>
    <row r="608" spans="5:5" hidden="1" x14ac:dyDescent="0.2">
      <c r="E608" s="100">
        <v>50</v>
      </c>
    </row>
    <row r="609" spans="5:5" hidden="1" x14ac:dyDescent="0.2">
      <c r="E609" s="99">
        <v>70</v>
      </c>
    </row>
    <row r="610" spans="5:5" hidden="1" x14ac:dyDescent="0.2">
      <c r="E610" s="100">
        <v>70</v>
      </c>
    </row>
    <row r="611" spans="5:5" hidden="1" x14ac:dyDescent="0.2">
      <c r="E611" s="99">
        <v>20</v>
      </c>
    </row>
    <row r="612" spans="5:5" hidden="1" x14ac:dyDescent="0.2">
      <c r="E612" s="100">
        <v>20</v>
      </c>
    </row>
    <row r="613" spans="5:5" hidden="1" x14ac:dyDescent="0.2">
      <c r="E613" s="99">
        <v>20</v>
      </c>
    </row>
    <row r="614" spans="5:5" hidden="1" x14ac:dyDescent="0.2">
      <c r="E614" s="100">
        <v>20</v>
      </c>
    </row>
    <row r="615" spans="5:5" hidden="1" x14ac:dyDescent="0.2">
      <c r="E615" s="99">
        <v>20</v>
      </c>
    </row>
    <row r="616" spans="5:5" hidden="1" x14ac:dyDescent="0.2">
      <c r="E616" s="100">
        <v>50</v>
      </c>
    </row>
    <row r="617" spans="5:5" hidden="1" x14ac:dyDescent="0.2">
      <c r="E617" s="99">
        <v>20</v>
      </c>
    </row>
    <row r="618" spans="5:5" hidden="1" x14ac:dyDescent="0.2">
      <c r="E618" s="100">
        <v>50</v>
      </c>
    </row>
    <row r="619" spans="5:5" hidden="1" x14ac:dyDescent="0.2">
      <c r="E619" s="99">
        <v>50</v>
      </c>
    </row>
    <row r="620" spans="5:5" hidden="1" x14ac:dyDescent="0.2">
      <c r="E620" s="100">
        <v>20</v>
      </c>
    </row>
    <row r="621" spans="5:5" hidden="1" x14ac:dyDescent="0.2">
      <c r="E621" s="99">
        <v>100</v>
      </c>
    </row>
    <row r="622" spans="5:5" hidden="1" x14ac:dyDescent="0.2">
      <c r="E622" s="100">
        <v>70</v>
      </c>
    </row>
    <row r="623" spans="5:5" hidden="1" x14ac:dyDescent="0.2">
      <c r="E623" s="102" t="s">
        <v>5</v>
      </c>
    </row>
    <row r="624" spans="5:5" hidden="1" x14ac:dyDescent="0.2">
      <c r="E624" s="101" t="s">
        <v>5</v>
      </c>
    </row>
    <row r="625" spans="5:5" hidden="1" x14ac:dyDescent="0.2">
      <c r="E625" s="102" t="s">
        <v>5</v>
      </c>
    </row>
    <row r="626" spans="5:5" hidden="1" x14ac:dyDescent="0.2">
      <c r="E626" s="100">
        <v>100</v>
      </c>
    </row>
    <row r="627" spans="5:5" hidden="1" x14ac:dyDescent="0.2">
      <c r="E627" s="99">
        <v>70</v>
      </c>
    </row>
    <row r="628" spans="5:5" hidden="1" x14ac:dyDescent="0.2">
      <c r="E628" s="100">
        <v>70</v>
      </c>
    </row>
    <row r="629" spans="5:5" hidden="1" x14ac:dyDescent="0.2">
      <c r="E629" s="99">
        <v>70</v>
      </c>
    </row>
    <row r="630" spans="5:5" hidden="1" x14ac:dyDescent="0.2">
      <c r="E630" s="101" t="s">
        <v>5</v>
      </c>
    </row>
    <row r="631" spans="5:5" hidden="1" x14ac:dyDescent="0.2">
      <c r="E631" s="99">
        <v>70</v>
      </c>
    </row>
    <row r="632" spans="5:5" hidden="1" x14ac:dyDescent="0.2">
      <c r="E632" s="100">
        <v>50</v>
      </c>
    </row>
    <row r="633" spans="5:5" hidden="1" x14ac:dyDescent="0.2">
      <c r="E633" s="99">
        <v>100</v>
      </c>
    </row>
    <row r="634" spans="5:5" hidden="1" x14ac:dyDescent="0.2">
      <c r="E634" s="100">
        <v>70</v>
      </c>
    </row>
    <row r="635" spans="5:5" hidden="1" x14ac:dyDescent="0.2">
      <c r="E635" s="102" t="s">
        <v>5</v>
      </c>
    </row>
    <row r="636" spans="5:5" hidden="1" x14ac:dyDescent="0.2">
      <c r="E636" s="101" t="s">
        <v>5</v>
      </c>
    </row>
    <row r="637" spans="5:5" hidden="1" x14ac:dyDescent="0.2">
      <c r="E637" s="102" t="s">
        <v>5</v>
      </c>
    </row>
    <row r="638" spans="5:5" hidden="1" x14ac:dyDescent="0.2">
      <c r="E638" s="101" t="s">
        <v>5</v>
      </c>
    </row>
    <row r="639" spans="5:5" hidden="1" x14ac:dyDescent="0.2">
      <c r="E639" s="102" t="s">
        <v>5</v>
      </c>
    </row>
    <row r="640" spans="5:5" hidden="1" x14ac:dyDescent="0.2">
      <c r="E640" s="101" t="s">
        <v>5</v>
      </c>
    </row>
    <row r="641" spans="5:5" hidden="1" x14ac:dyDescent="0.2">
      <c r="E641" s="102" t="s">
        <v>5</v>
      </c>
    </row>
    <row r="642" spans="5:5" hidden="1" x14ac:dyDescent="0.2">
      <c r="E642" s="101" t="s">
        <v>5</v>
      </c>
    </row>
    <row r="643" spans="5:5" hidden="1" x14ac:dyDescent="0.2">
      <c r="E643" s="102" t="s">
        <v>5</v>
      </c>
    </row>
    <row r="644" spans="5:5" hidden="1" x14ac:dyDescent="0.2">
      <c r="E644" s="101" t="s">
        <v>5</v>
      </c>
    </row>
    <row r="645" spans="5:5" hidden="1" x14ac:dyDescent="0.2">
      <c r="E645" s="102" t="s">
        <v>5</v>
      </c>
    </row>
    <row r="646" spans="5:5" hidden="1" x14ac:dyDescent="0.2">
      <c r="E646" s="101" t="s">
        <v>5</v>
      </c>
    </row>
    <row r="647" spans="5:5" hidden="1" x14ac:dyDescent="0.2">
      <c r="E647" s="99">
        <v>70</v>
      </c>
    </row>
    <row r="648" spans="5:5" hidden="1" x14ac:dyDescent="0.2">
      <c r="E648" s="100">
        <v>70</v>
      </c>
    </row>
    <row r="649" spans="5:5" hidden="1" x14ac:dyDescent="0.2">
      <c r="E649" s="99">
        <v>70</v>
      </c>
    </row>
    <row r="650" spans="5:5" hidden="1" x14ac:dyDescent="0.2">
      <c r="E650" s="100">
        <v>175</v>
      </c>
    </row>
    <row r="651" spans="5:5" hidden="1" x14ac:dyDescent="0.2">
      <c r="E651" s="102" t="s">
        <v>5</v>
      </c>
    </row>
    <row r="652" spans="5:5" hidden="1" x14ac:dyDescent="0.2">
      <c r="E652" s="100">
        <v>70</v>
      </c>
    </row>
    <row r="653" spans="5:5" hidden="1" x14ac:dyDescent="0.2">
      <c r="E653" s="99">
        <v>70</v>
      </c>
    </row>
    <row r="654" spans="5:5" hidden="1" x14ac:dyDescent="0.2">
      <c r="E654" s="100">
        <v>50</v>
      </c>
    </row>
    <row r="655" spans="5:5" hidden="1" x14ac:dyDescent="0.2">
      <c r="E655" s="99">
        <v>50</v>
      </c>
    </row>
    <row r="656" spans="5:5" hidden="1" x14ac:dyDescent="0.2">
      <c r="E656" s="100">
        <v>70</v>
      </c>
    </row>
    <row r="657" spans="5:5" hidden="1" x14ac:dyDescent="0.2">
      <c r="E657" s="99">
        <v>100</v>
      </c>
    </row>
    <row r="658" spans="5:5" hidden="1" x14ac:dyDescent="0.2">
      <c r="E658" s="100">
        <v>100</v>
      </c>
    </row>
    <row r="659" spans="5:5" hidden="1" x14ac:dyDescent="0.2">
      <c r="E659" s="99">
        <v>100</v>
      </c>
    </row>
    <row r="660" spans="5:5" hidden="1" x14ac:dyDescent="0.2">
      <c r="E660" s="100">
        <v>175</v>
      </c>
    </row>
    <row r="661" spans="5:5" hidden="1" x14ac:dyDescent="0.2">
      <c r="E661" s="99">
        <v>70</v>
      </c>
    </row>
    <row r="662" spans="5:5" hidden="1" x14ac:dyDescent="0.2">
      <c r="E662" s="101" t="s">
        <v>5</v>
      </c>
    </row>
    <row r="663" spans="5:5" hidden="1" x14ac:dyDescent="0.2">
      <c r="E663" s="99">
        <v>70</v>
      </c>
    </row>
    <row r="664" spans="5:5" hidden="1" x14ac:dyDescent="0.2">
      <c r="E664" s="100">
        <v>70</v>
      </c>
    </row>
    <row r="665" spans="5:5" hidden="1" x14ac:dyDescent="0.2">
      <c r="E665" s="99">
        <v>50</v>
      </c>
    </row>
    <row r="666" spans="5:5" hidden="1" x14ac:dyDescent="0.2">
      <c r="E666" s="100">
        <v>70</v>
      </c>
    </row>
    <row r="667" spans="5:5" hidden="1" x14ac:dyDescent="0.2">
      <c r="E667" s="102" t="s">
        <v>5</v>
      </c>
    </row>
    <row r="668" spans="5:5" hidden="1" x14ac:dyDescent="0.2">
      <c r="E668" s="100">
        <v>70</v>
      </c>
    </row>
    <row r="669" spans="5:5" hidden="1" x14ac:dyDescent="0.2">
      <c r="E669" s="99">
        <v>70</v>
      </c>
    </row>
    <row r="670" spans="5:5" hidden="1" x14ac:dyDescent="0.2">
      <c r="E670" s="101" t="s">
        <v>5</v>
      </c>
    </row>
    <row r="671" spans="5:5" hidden="1" x14ac:dyDescent="0.2">
      <c r="E671" s="99">
        <v>70</v>
      </c>
    </row>
    <row r="672" spans="5:5" hidden="1" x14ac:dyDescent="0.2">
      <c r="E672" s="100">
        <v>20</v>
      </c>
    </row>
    <row r="673" spans="5:5" hidden="1" x14ac:dyDescent="0.2">
      <c r="E673" s="99">
        <v>20</v>
      </c>
    </row>
    <row r="674" spans="5:5" hidden="1" x14ac:dyDescent="0.2">
      <c r="E674" s="100">
        <v>20</v>
      </c>
    </row>
    <row r="675" spans="5:5" hidden="1" x14ac:dyDescent="0.2">
      <c r="E675" s="99">
        <v>20</v>
      </c>
    </row>
    <row r="676" spans="5:5" hidden="1" x14ac:dyDescent="0.2">
      <c r="E676" s="100">
        <v>20</v>
      </c>
    </row>
    <row r="677" spans="5:5" hidden="1" x14ac:dyDescent="0.2">
      <c r="E677" s="99">
        <v>50</v>
      </c>
    </row>
    <row r="678" spans="5:5" hidden="1" x14ac:dyDescent="0.2">
      <c r="E678" s="100">
        <v>175</v>
      </c>
    </row>
    <row r="679" spans="5:5" hidden="1" x14ac:dyDescent="0.2">
      <c r="E679" s="99">
        <v>70</v>
      </c>
    </row>
    <row r="680" spans="5:5" hidden="1" x14ac:dyDescent="0.2">
      <c r="E680" s="100">
        <v>100</v>
      </c>
    </row>
    <row r="681" spans="5:5" hidden="1" x14ac:dyDescent="0.2">
      <c r="E681" s="99">
        <v>100</v>
      </c>
    </row>
    <row r="682" spans="5:5" hidden="1" x14ac:dyDescent="0.2">
      <c r="E682" s="100">
        <v>70</v>
      </c>
    </row>
    <row r="683" spans="5:5" hidden="1" x14ac:dyDescent="0.2">
      <c r="E683" s="99">
        <v>50</v>
      </c>
    </row>
    <row r="684" spans="5:5" hidden="1" x14ac:dyDescent="0.2">
      <c r="E684" s="100">
        <v>50</v>
      </c>
    </row>
    <row r="685" spans="5:5" hidden="1" x14ac:dyDescent="0.2">
      <c r="E685" s="99">
        <v>100</v>
      </c>
    </row>
    <row r="686" spans="5:5" hidden="1" x14ac:dyDescent="0.2">
      <c r="E686" s="100">
        <v>100</v>
      </c>
    </row>
    <row r="687" spans="5:5" hidden="1" x14ac:dyDescent="0.2">
      <c r="E687" s="99">
        <v>100</v>
      </c>
    </row>
    <row r="688" spans="5:5" hidden="1" x14ac:dyDescent="0.2">
      <c r="E688" s="100">
        <v>70</v>
      </c>
    </row>
    <row r="689" spans="5:5" hidden="1" x14ac:dyDescent="0.2">
      <c r="E689" s="99">
        <v>70</v>
      </c>
    </row>
    <row r="690" spans="5:5" hidden="1" x14ac:dyDescent="0.2">
      <c r="E690" s="101" t="s">
        <v>5</v>
      </c>
    </row>
    <row r="691" spans="5:5" hidden="1" x14ac:dyDescent="0.2">
      <c r="E691" s="99">
        <v>70</v>
      </c>
    </row>
    <row r="692" spans="5:5" hidden="1" x14ac:dyDescent="0.2">
      <c r="E692" s="100">
        <v>70</v>
      </c>
    </row>
    <row r="693" spans="5:5" hidden="1" x14ac:dyDescent="0.2">
      <c r="E693" s="99">
        <v>50</v>
      </c>
    </row>
    <row r="694" spans="5:5" hidden="1" x14ac:dyDescent="0.2">
      <c r="E694" s="100">
        <v>175</v>
      </c>
    </row>
    <row r="695" spans="5:5" hidden="1" x14ac:dyDescent="0.2">
      <c r="E695" s="99">
        <v>70</v>
      </c>
    </row>
    <row r="696" spans="5:5" hidden="1" x14ac:dyDescent="0.2">
      <c r="E696" s="100">
        <v>70</v>
      </c>
    </row>
    <row r="697" spans="5:5" hidden="1" x14ac:dyDescent="0.2">
      <c r="E697" s="99">
        <v>50</v>
      </c>
    </row>
    <row r="698" spans="5:5" hidden="1" x14ac:dyDescent="0.2">
      <c r="E698" s="100">
        <v>100</v>
      </c>
    </row>
    <row r="699" spans="5:5" hidden="1" x14ac:dyDescent="0.2">
      <c r="E699" s="99">
        <v>70</v>
      </c>
    </row>
    <row r="700" spans="5:5" hidden="1" x14ac:dyDescent="0.2">
      <c r="E700" s="100">
        <v>70</v>
      </c>
    </row>
    <row r="701" spans="5:5" hidden="1" x14ac:dyDescent="0.2">
      <c r="E701" s="99">
        <v>70</v>
      </c>
    </row>
    <row r="702" spans="5:5" hidden="1" x14ac:dyDescent="0.2">
      <c r="E702" s="100">
        <v>70</v>
      </c>
    </row>
    <row r="703" spans="5:5" hidden="1" x14ac:dyDescent="0.2">
      <c r="E703" s="99">
        <v>70</v>
      </c>
    </row>
    <row r="704" spans="5:5" hidden="1" x14ac:dyDescent="0.2">
      <c r="E704" s="100">
        <v>70</v>
      </c>
    </row>
    <row r="705" spans="5:5" hidden="1" x14ac:dyDescent="0.2">
      <c r="E705" s="99">
        <v>70</v>
      </c>
    </row>
    <row r="706" spans="5:5" hidden="1" x14ac:dyDescent="0.2">
      <c r="E706" s="100">
        <v>70</v>
      </c>
    </row>
    <row r="707" spans="5:5" hidden="1" x14ac:dyDescent="0.2">
      <c r="E707" s="99">
        <v>70</v>
      </c>
    </row>
    <row r="708" spans="5:5" hidden="1" x14ac:dyDescent="0.2">
      <c r="E708" s="100">
        <v>20</v>
      </c>
    </row>
    <row r="709" spans="5:5" hidden="1" x14ac:dyDescent="0.2">
      <c r="E709" s="99">
        <v>20</v>
      </c>
    </row>
    <row r="710" spans="5:5" hidden="1" x14ac:dyDescent="0.2">
      <c r="E710" s="100">
        <v>20</v>
      </c>
    </row>
    <row r="711" spans="5:5" hidden="1" x14ac:dyDescent="0.2">
      <c r="E711" s="99">
        <v>20</v>
      </c>
    </row>
    <row r="712" spans="5:5" hidden="1" x14ac:dyDescent="0.2">
      <c r="E712" s="100">
        <v>70</v>
      </c>
    </row>
    <row r="713" spans="5:5" hidden="1" x14ac:dyDescent="0.2">
      <c r="E713" s="99">
        <v>70</v>
      </c>
    </row>
    <row r="714" spans="5:5" hidden="1" x14ac:dyDescent="0.2">
      <c r="E714" s="100">
        <v>100</v>
      </c>
    </row>
    <row r="715" spans="5:5" hidden="1" x14ac:dyDescent="0.2">
      <c r="E715" s="99">
        <v>175</v>
      </c>
    </row>
    <row r="716" spans="5:5" hidden="1" x14ac:dyDescent="0.2">
      <c r="E716" s="100">
        <v>70</v>
      </c>
    </row>
    <row r="717" spans="5:5" hidden="1" x14ac:dyDescent="0.2">
      <c r="E717" s="99">
        <v>70</v>
      </c>
    </row>
    <row r="718" spans="5:5" hidden="1" x14ac:dyDescent="0.2">
      <c r="E718" s="100">
        <v>175</v>
      </c>
    </row>
    <row r="719" spans="5:5" hidden="1" x14ac:dyDescent="0.2">
      <c r="E719" s="102" t="s">
        <v>5</v>
      </c>
    </row>
    <row r="720" spans="5:5" hidden="1" x14ac:dyDescent="0.2">
      <c r="E720" s="100">
        <v>70</v>
      </c>
    </row>
    <row r="721" spans="5:5" hidden="1" x14ac:dyDescent="0.2">
      <c r="E721" s="99">
        <v>70</v>
      </c>
    </row>
    <row r="722" spans="5:5" hidden="1" x14ac:dyDescent="0.2">
      <c r="E722" s="100">
        <v>70</v>
      </c>
    </row>
    <row r="723" spans="5:5" hidden="1" x14ac:dyDescent="0.2">
      <c r="E723" s="99">
        <v>70</v>
      </c>
    </row>
    <row r="724" spans="5:5" hidden="1" x14ac:dyDescent="0.2">
      <c r="E724" s="100">
        <v>70</v>
      </c>
    </row>
    <row r="725" spans="5:5" hidden="1" x14ac:dyDescent="0.2">
      <c r="E725" s="99">
        <v>20</v>
      </c>
    </row>
    <row r="726" spans="5:5" hidden="1" x14ac:dyDescent="0.2">
      <c r="E726" s="100">
        <v>50</v>
      </c>
    </row>
    <row r="727" spans="5:5" hidden="1" x14ac:dyDescent="0.2">
      <c r="E727" s="99">
        <v>70</v>
      </c>
    </row>
    <row r="728" spans="5:5" hidden="1" x14ac:dyDescent="0.2">
      <c r="E728" s="100">
        <v>100</v>
      </c>
    </row>
    <row r="729" spans="5:5" hidden="1" x14ac:dyDescent="0.2">
      <c r="E729" s="99">
        <v>100</v>
      </c>
    </row>
    <row r="730" spans="5:5" hidden="1" x14ac:dyDescent="0.2">
      <c r="E730" s="100">
        <v>70</v>
      </c>
    </row>
    <row r="731" spans="5:5" hidden="1" x14ac:dyDescent="0.2">
      <c r="E731" s="99">
        <v>175</v>
      </c>
    </row>
    <row r="732" spans="5:5" hidden="1" x14ac:dyDescent="0.2">
      <c r="E732" s="100">
        <v>70</v>
      </c>
    </row>
    <row r="733" spans="5:5" hidden="1" x14ac:dyDescent="0.2">
      <c r="E733" s="99">
        <v>70</v>
      </c>
    </row>
    <row r="734" spans="5:5" hidden="1" x14ac:dyDescent="0.2">
      <c r="E734" s="100">
        <v>70</v>
      </c>
    </row>
    <row r="735" spans="5:5" hidden="1" x14ac:dyDescent="0.2">
      <c r="E735" s="99">
        <v>70</v>
      </c>
    </row>
    <row r="736" spans="5:5" hidden="1" x14ac:dyDescent="0.2">
      <c r="E736" s="100">
        <v>70</v>
      </c>
    </row>
    <row r="737" spans="5:5" hidden="1" x14ac:dyDescent="0.2">
      <c r="E737" s="99">
        <v>70</v>
      </c>
    </row>
    <row r="738" spans="5:5" hidden="1" x14ac:dyDescent="0.2">
      <c r="E738" s="100">
        <v>70</v>
      </c>
    </row>
    <row r="739" spans="5:5" hidden="1" x14ac:dyDescent="0.2">
      <c r="E739" s="99">
        <v>70</v>
      </c>
    </row>
    <row r="740" spans="5:5" hidden="1" x14ac:dyDescent="0.2">
      <c r="E740" s="100">
        <v>50</v>
      </c>
    </row>
    <row r="741" spans="5:5" hidden="1" x14ac:dyDescent="0.2">
      <c r="E741" s="99">
        <v>100</v>
      </c>
    </row>
    <row r="742" spans="5:5" x14ac:dyDescent="0.2">
      <c r="E742" s="99">
        <v>100</v>
      </c>
    </row>
    <row r="743" spans="5:5" hidden="1" x14ac:dyDescent="0.2">
      <c r="E743" s="99">
        <v>70</v>
      </c>
    </row>
    <row r="744" spans="5:5" hidden="1" x14ac:dyDescent="0.2">
      <c r="E744" s="100">
        <v>175</v>
      </c>
    </row>
    <row r="745" spans="5:5" hidden="1" x14ac:dyDescent="0.2">
      <c r="E745" s="99">
        <v>175</v>
      </c>
    </row>
    <row r="746" spans="5:5" hidden="1" x14ac:dyDescent="0.2">
      <c r="E746" s="100">
        <v>175</v>
      </c>
    </row>
    <row r="747" spans="5:5" hidden="1" x14ac:dyDescent="0.2">
      <c r="E747" s="99">
        <v>175</v>
      </c>
    </row>
    <row r="748" spans="5:5" hidden="1" x14ac:dyDescent="0.2">
      <c r="E748" s="100">
        <v>70</v>
      </c>
    </row>
    <row r="749" spans="5:5" hidden="1" x14ac:dyDescent="0.2">
      <c r="E749" s="99">
        <v>70</v>
      </c>
    </row>
    <row r="750" spans="5:5" hidden="1" x14ac:dyDescent="0.2">
      <c r="E750" s="100">
        <v>100</v>
      </c>
    </row>
    <row r="751" spans="5:5" hidden="1" x14ac:dyDescent="0.2">
      <c r="E751" s="99">
        <v>70</v>
      </c>
    </row>
    <row r="752" spans="5:5" hidden="1" x14ac:dyDescent="0.2">
      <c r="E752" s="100">
        <v>100</v>
      </c>
    </row>
    <row r="753" spans="5:5" hidden="1" x14ac:dyDescent="0.2">
      <c r="E753" s="99">
        <v>175</v>
      </c>
    </row>
    <row r="754" spans="5:5" hidden="1" x14ac:dyDescent="0.2">
      <c r="E754" s="100">
        <v>70</v>
      </c>
    </row>
    <row r="755" spans="5:5" hidden="1" x14ac:dyDescent="0.2">
      <c r="E755" s="99">
        <v>70</v>
      </c>
    </row>
    <row r="756" spans="5:5" hidden="1" x14ac:dyDescent="0.2">
      <c r="E756" s="100">
        <v>100</v>
      </c>
    </row>
    <row r="757" spans="5:5" hidden="1" x14ac:dyDescent="0.2">
      <c r="E757" s="99">
        <v>70</v>
      </c>
    </row>
    <row r="758" spans="5:5" hidden="1" x14ac:dyDescent="0.2">
      <c r="E758" s="100">
        <v>70</v>
      </c>
    </row>
    <row r="759" spans="5:5" hidden="1" x14ac:dyDescent="0.2">
      <c r="E759" s="99">
        <v>20</v>
      </c>
    </row>
    <row r="760" spans="5:5" hidden="1" x14ac:dyDescent="0.2">
      <c r="E760" s="100">
        <v>20</v>
      </c>
    </row>
    <row r="761" spans="5:5" hidden="1" x14ac:dyDescent="0.2">
      <c r="E761" s="99">
        <v>20</v>
      </c>
    </row>
    <row r="762" spans="5:5" hidden="1" x14ac:dyDescent="0.2">
      <c r="E762" s="100">
        <v>50</v>
      </c>
    </row>
    <row r="763" spans="5:5" hidden="1" x14ac:dyDescent="0.2">
      <c r="E763" s="99">
        <v>20</v>
      </c>
    </row>
    <row r="764" spans="5:5" hidden="1" x14ac:dyDescent="0.2">
      <c r="E764" s="100">
        <v>20</v>
      </c>
    </row>
    <row r="765" spans="5:5" hidden="1" x14ac:dyDescent="0.2">
      <c r="E765" s="99">
        <v>20</v>
      </c>
    </row>
    <row r="766" spans="5:5" hidden="1" x14ac:dyDescent="0.2">
      <c r="E766" s="100">
        <v>70</v>
      </c>
    </row>
    <row r="767" spans="5:5" hidden="1" x14ac:dyDescent="0.2">
      <c r="E767" s="99">
        <v>175</v>
      </c>
    </row>
    <row r="768" spans="5:5" hidden="1" x14ac:dyDescent="0.2">
      <c r="E768" s="100">
        <v>70</v>
      </c>
    </row>
    <row r="769" spans="5:5" hidden="1" x14ac:dyDescent="0.2">
      <c r="E769" s="99">
        <v>70</v>
      </c>
    </row>
    <row r="770" spans="5:5" hidden="1" x14ac:dyDescent="0.2">
      <c r="E770" s="100">
        <v>100</v>
      </c>
    </row>
    <row r="771" spans="5:5" hidden="1" x14ac:dyDescent="0.2">
      <c r="E771" s="99">
        <v>70</v>
      </c>
    </row>
    <row r="772" spans="5:5" hidden="1" x14ac:dyDescent="0.2">
      <c r="E772" s="100">
        <v>175</v>
      </c>
    </row>
    <row r="773" spans="5:5" hidden="1" x14ac:dyDescent="0.2">
      <c r="E773" s="99">
        <v>70</v>
      </c>
    </row>
    <row r="774" spans="5:5" hidden="1" x14ac:dyDescent="0.2">
      <c r="E774" s="100">
        <v>70</v>
      </c>
    </row>
    <row r="775" spans="5:5" hidden="1" x14ac:dyDescent="0.2">
      <c r="E775" s="99">
        <v>70</v>
      </c>
    </row>
    <row r="776" spans="5:5" hidden="1" x14ac:dyDescent="0.2">
      <c r="E776" s="100">
        <v>175</v>
      </c>
    </row>
    <row r="777" spans="5:5" hidden="1" x14ac:dyDescent="0.2">
      <c r="E777" s="99">
        <v>100</v>
      </c>
    </row>
    <row r="778" spans="5:5" hidden="1" x14ac:dyDescent="0.2">
      <c r="E778" s="100">
        <v>70</v>
      </c>
    </row>
    <row r="779" spans="5:5" hidden="1" x14ac:dyDescent="0.2">
      <c r="E779" s="99">
        <v>70</v>
      </c>
    </row>
    <row r="780" spans="5:5" hidden="1" x14ac:dyDescent="0.2">
      <c r="E780" s="100">
        <v>70</v>
      </c>
    </row>
    <row r="781" spans="5:5" hidden="1" x14ac:dyDescent="0.2">
      <c r="E781" s="99">
        <v>70</v>
      </c>
    </row>
    <row r="782" spans="5:5" hidden="1" x14ac:dyDescent="0.2">
      <c r="E782" s="100">
        <v>50</v>
      </c>
    </row>
    <row r="783" spans="5:5" hidden="1" x14ac:dyDescent="0.2">
      <c r="E783" s="99">
        <v>70</v>
      </c>
    </row>
    <row r="784" spans="5:5" hidden="1" x14ac:dyDescent="0.2">
      <c r="E784" s="100">
        <v>175</v>
      </c>
    </row>
    <row r="785" spans="5:5" hidden="1" x14ac:dyDescent="0.2">
      <c r="E785" s="99">
        <v>70</v>
      </c>
    </row>
    <row r="786" spans="5:5" hidden="1" x14ac:dyDescent="0.2">
      <c r="E786" s="100">
        <v>20</v>
      </c>
    </row>
    <row r="787" spans="5:5" hidden="1" x14ac:dyDescent="0.2">
      <c r="E787" s="99">
        <v>20</v>
      </c>
    </row>
    <row r="788" spans="5:5" hidden="1" x14ac:dyDescent="0.2">
      <c r="E788" s="100">
        <v>50</v>
      </c>
    </row>
    <row r="789" spans="5:5" hidden="1" x14ac:dyDescent="0.2">
      <c r="E789" s="99">
        <v>20</v>
      </c>
    </row>
    <row r="790" spans="5:5" hidden="1" x14ac:dyDescent="0.2">
      <c r="E790" s="100">
        <v>50</v>
      </c>
    </row>
    <row r="791" spans="5:5" hidden="1" x14ac:dyDescent="0.2">
      <c r="E791" s="99">
        <v>70</v>
      </c>
    </row>
    <row r="792" spans="5:5" hidden="1" x14ac:dyDescent="0.2">
      <c r="E792" s="100">
        <v>175</v>
      </c>
    </row>
    <row r="793" spans="5:5" hidden="1" x14ac:dyDescent="0.2">
      <c r="E793" s="99">
        <v>70</v>
      </c>
    </row>
    <row r="794" spans="5:5" hidden="1" x14ac:dyDescent="0.2">
      <c r="E794" s="101" t="s">
        <v>5</v>
      </c>
    </row>
    <row r="795" spans="5:5" hidden="1" x14ac:dyDescent="0.2">
      <c r="E795" s="102" t="s">
        <v>5</v>
      </c>
    </row>
    <row r="796" spans="5:5" hidden="1" x14ac:dyDescent="0.2">
      <c r="E796" s="101" t="s">
        <v>5</v>
      </c>
    </row>
    <row r="797" spans="5:5" hidden="1" x14ac:dyDescent="0.2">
      <c r="E797" s="99">
        <v>70</v>
      </c>
    </row>
    <row r="798" spans="5:5" hidden="1" x14ac:dyDescent="0.2">
      <c r="E798" s="100">
        <v>70</v>
      </c>
    </row>
    <row r="799" spans="5:5" hidden="1" x14ac:dyDescent="0.2">
      <c r="E799" s="99">
        <v>70</v>
      </c>
    </row>
    <row r="800" spans="5:5" hidden="1" x14ac:dyDescent="0.2">
      <c r="E800" s="100">
        <v>70</v>
      </c>
    </row>
    <row r="801" spans="5:5" hidden="1" x14ac:dyDescent="0.2">
      <c r="E801" s="99">
        <v>70</v>
      </c>
    </row>
    <row r="802" spans="5:5" hidden="1" x14ac:dyDescent="0.2">
      <c r="E802" s="100">
        <v>70</v>
      </c>
    </row>
    <row r="803" spans="5:5" hidden="1" x14ac:dyDescent="0.2">
      <c r="E803" s="99">
        <v>100</v>
      </c>
    </row>
    <row r="804" spans="5:5" hidden="1" x14ac:dyDescent="0.2">
      <c r="E804" s="100">
        <v>70</v>
      </c>
    </row>
    <row r="805" spans="5:5" hidden="1" x14ac:dyDescent="0.2">
      <c r="E805" s="99">
        <v>20</v>
      </c>
    </row>
    <row r="806" spans="5:5" hidden="1" x14ac:dyDescent="0.2">
      <c r="E806" s="100">
        <v>20</v>
      </c>
    </row>
    <row r="807" spans="5:5" hidden="1" x14ac:dyDescent="0.2">
      <c r="E807" s="99">
        <v>20</v>
      </c>
    </row>
    <row r="808" spans="5:5" hidden="1" x14ac:dyDescent="0.2">
      <c r="E808" s="100">
        <v>50</v>
      </c>
    </row>
    <row r="809" spans="5:5" hidden="1" x14ac:dyDescent="0.2">
      <c r="E809" s="99">
        <v>70</v>
      </c>
    </row>
    <row r="810" spans="5:5" hidden="1" x14ac:dyDescent="0.2">
      <c r="E810" s="100">
        <v>70</v>
      </c>
    </row>
    <row r="811" spans="5:5" hidden="1" x14ac:dyDescent="0.2">
      <c r="E811" s="99">
        <v>100</v>
      </c>
    </row>
    <row r="812" spans="5:5" hidden="1" x14ac:dyDescent="0.2">
      <c r="E812" s="100">
        <v>70</v>
      </c>
    </row>
    <row r="813" spans="5:5" hidden="1" x14ac:dyDescent="0.2">
      <c r="E813" s="99">
        <v>70</v>
      </c>
    </row>
    <row r="814" spans="5:5" hidden="1" x14ac:dyDescent="0.2">
      <c r="E814" s="100">
        <v>70</v>
      </c>
    </row>
    <row r="815" spans="5:5" hidden="1" x14ac:dyDescent="0.2">
      <c r="E815" s="99">
        <v>100</v>
      </c>
    </row>
    <row r="816" spans="5:5" hidden="1" x14ac:dyDescent="0.2">
      <c r="E816" s="100">
        <v>175</v>
      </c>
    </row>
    <row r="817" spans="5:5" hidden="1" x14ac:dyDescent="0.2">
      <c r="E817" s="99">
        <v>100</v>
      </c>
    </row>
    <row r="818" spans="5:5" hidden="1" x14ac:dyDescent="0.2">
      <c r="E818" s="100">
        <v>70</v>
      </c>
    </row>
    <row r="819" spans="5:5" hidden="1" x14ac:dyDescent="0.2">
      <c r="E819" s="99">
        <v>70</v>
      </c>
    </row>
    <row r="820" spans="5:5" hidden="1" x14ac:dyDescent="0.2">
      <c r="E820" s="100">
        <v>70</v>
      </c>
    </row>
    <row r="821" spans="5:5" hidden="1" x14ac:dyDescent="0.2">
      <c r="E821" s="99">
        <v>100</v>
      </c>
    </row>
    <row r="822" spans="5:5" hidden="1" x14ac:dyDescent="0.2">
      <c r="E822" s="100">
        <v>100</v>
      </c>
    </row>
    <row r="823" spans="5:5" hidden="1" x14ac:dyDescent="0.2">
      <c r="E823" s="99">
        <v>100</v>
      </c>
    </row>
    <row r="824" spans="5:5" hidden="1" x14ac:dyDescent="0.2">
      <c r="E824" s="100">
        <v>70</v>
      </c>
    </row>
    <row r="825" spans="5:5" hidden="1" x14ac:dyDescent="0.2">
      <c r="E825" s="99">
        <v>70</v>
      </c>
    </row>
    <row r="826" spans="5:5" hidden="1" x14ac:dyDescent="0.2">
      <c r="E826" s="100">
        <v>100</v>
      </c>
    </row>
    <row r="827" spans="5:5" hidden="1" x14ac:dyDescent="0.2">
      <c r="E827" s="99">
        <v>100</v>
      </c>
    </row>
    <row r="828" spans="5:5" hidden="1" x14ac:dyDescent="0.2">
      <c r="E828" s="100">
        <v>100</v>
      </c>
    </row>
    <row r="829" spans="5:5" hidden="1" x14ac:dyDescent="0.2">
      <c r="E829" s="99">
        <v>175</v>
      </c>
    </row>
    <row r="830" spans="5:5" hidden="1" x14ac:dyDescent="0.2">
      <c r="E830" s="100">
        <v>100</v>
      </c>
    </row>
    <row r="831" spans="5:5" hidden="1" x14ac:dyDescent="0.2">
      <c r="E831" s="99">
        <v>70</v>
      </c>
    </row>
    <row r="832" spans="5:5" hidden="1" x14ac:dyDescent="0.2">
      <c r="E832" s="100">
        <v>70</v>
      </c>
    </row>
    <row r="833" spans="5:5" hidden="1" x14ac:dyDescent="0.2">
      <c r="E833" s="99">
        <v>70</v>
      </c>
    </row>
    <row r="834" spans="5:5" hidden="1" x14ac:dyDescent="0.2">
      <c r="E834" s="100">
        <v>70</v>
      </c>
    </row>
    <row r="835" spans="5:5" hidden="1" x14ac:dyDescent="0.2">
      <c r="E835" s="99">
        <v>100</v>
      </c>
    </row>
    <row r="836" spans="5:5" hidden="1" x14ac:dyDescent="0.2">
      <c r="E836" s="100">
        <v>175</v>
      </c>
    </row>
    <row r="837" spans="5:5" hidden="1" x14ac:dyDescent="0.2">
      <c r="E837" s="99">
        <v>20</v>
      </c>
    </row>
    <row r="838" spans="5:5" hidden="1" x14ac:dyDescent="0.2">
      <c r="E838" s="100">
        <v>20</v>
      </c>
    </row>
    <row r="839" spans="5:5" hidden="1" x14ac:dyDescent="0.2">
      <c r="E839" s="99">
        <v>20</v>
      </c>
    </row>
    <row r="840" spans="5:5" hidden="1" x14ac:dyDescent="0.2">
      <c r="E840" s="100">
        <v>50</v>
      </c>
    </row>
    <row r="841" spans="5:5" hidden="1" x14ac:dyDescent="0.2">
      <c r="E841" s="99">
        <v>70</v>
      </c>
    </row>
    <row r="842" spans="5:5" hidden="1" x14ac:dyDescent="0.2">
      <c r="E842" s="100">
        <v>70</v>
      </c>
    </row>
    <row r="843" spans="5:5" hidden="1" x14ac:dyDescent="0.2">
      <c r="E843" s="99">
        <v>70</v>
      </c>
    </row>
    <row r="844" spans="5:5" hidden="1" x14ac:dyDescent="0.2">
      <c r="E844" s="100">
        <v>70</v>
      </c>
    </row>
    <row r="845" spans="5:5" hidden="1" x14ac:dyDescent="0.2">
      <c r="E845" s="99">
        <v>70</v>
      </c>
    </row>
    <row r="846" spans="5:5" hidden="1" x14ac:dyDescent="0.2">
      <c r="E846" s="100">
        <v>50</v>
      </c>
    </row>
    <row r="847" spans="5:5" hidden="1" x14ac:dyDescent="0.2">
      <c r="E847" s="99">
        <v>70</v>
      </c>
    </row>
    <row r="848" spans="5:5" hidden="1" x14ac:dyDescent="0.2">
      <c r="E848" s="100">
        <v>70</v>
      </c>
    </row>
    <row r="849" spans="5:5" hidden="1" x14ac:dyDescent="0.2">
      <c r="E849" s="99">
        <v>100</v>
      </c>
    </row>
    <row r="850" spans="5:5" hidden="1" x14ac:dyDescent="0.2">
      <c r="E850" s="100">
        <v>175</v>
      </c>
    </row>
    <row r="851" spans="5:5" hidden="1" x14ac:dyDescent="0.2">
      <c r="E851" s="99">
        <v>175</v>
      </c>
    </row>
    <row r="852" spans="5:5" hidden="1" x14ac:dyDescent="0.2">
      <c r="E852" s="101" t="s">
        <v>5</v>
      </c>
    </row>
    <row r="853" spans="5:5" hidden="1" x14ac:dyDescent="0.2">
      <c r="E853" s="102" t="s">
        <v>5</v>
      </c>
    </row>
    <row r="854" spans="5:5" hidden="1" x14ac:dyDescent="0.2">
      <c r="E854" s="101" t="s">
        <v>5</v>
      </c>
    </row>
    <row r="855" spans="5:5" hidden="1" x14ac:dyDescent="0.2">
      <c r="E855" s="102" t="s">
        <v>5</v>
      </c>
    </row>
    <row r="856" spans="5:5" hidden="1" x14ac:dyDescent="0.2">
      <c r="E856" s="101" t="s">
        <v>5</v>
      </c>
    </row>
    <row r="857" spans="5:5" hidden="1" x14ac:dyDescent="0.2">
      <c r="E857" s="102" t="s">
        <v>5</v>
      </c>
    </row>
    <row r="858" spans="5:5" hidden="1" x14ac:dyDescent="0.2">
      <c r="E858" s="100">
        <v>70</v>
      </c>
    </row>
    <row r="859" spans="5:5" hidden="1" x14ac:dyDescent="0.2">
      <c r="E859" s="99">
        <v>70</v>
      </c>
    </row>
    <row r="860" spans="5:5" hidden="1" x14ac:dyDescent="0.2">
      <c r="E860" s="100">
        <v>70</v>
      </c>
    </row>
    <row r="861" spans="5:5" hidden="1" x14ac:dyDescent="0.2">
      <c r="E861" s="99">
        <v>70</v>
      </c>
    </row>
    <row r="862" spans="5:5" hidden="1" x14ac:dyDescent="0.2">
      <c r="E862" s="100">
        <v>20</v>
      </c>
    </row>
    <row r="863" spans="5:5" hidden="1" x14ac:dyDescent="0.2">
      <c r="E863" s="99">
        <v>50</v>
      </c>
    </row>
    <row r="864" spans="5:5" hidden="1" x14ac:dyDescent="0.2">
      <c r="E864" s="100">
        <v>50</v>
      </c>
    </row>
    <row r="865" spans="5:5" hidden="1" x14ac:dyDescent="0.2">
      <c r="E865" s="99">
        <v>50</v>
      </c>
    </row>
    <row r="866" spans="5:5" hidden="1" x14ac:dyDescent="0.2">
      <c r="E866" s="100">
        <v>70</v>
      </c>
    </row>
    <row r="867" spans="5:5" hidden="1" x14ac:dyDescent="0.2">
      <c r="E867" s="99">
        <v>100</v>
      </c>
    </row>
    <row r="868" spans="5:5" hidden="1" x14ac:dyDescent="0.2">
      <c r="E868" s="100">
        <v>175</v>
      </c>
    </row>
    <row r="869" spans="5:5" hidden="1" x14ac:dyDescent="0.2">
      <c r="E869" s="99">
        <v>70</v>
      </c>
    </row>
    <row r="870" spans="5:5" hidden="1" x14ac:dyDescent="0.2">
      <c r="E870" s="100">
        <v>70</v>
      </c>
    </row>
    <row r="871" spans="5:5" hidden="1" x14ac:dyDescent="0.2">
      <c r="E871" s="99">
        <v>100</v>
      </c>
    </row>
    <row r="872" spans="5:5" hidden="1" x14ac:dyDescent="0.2">
      <c r="E872" s="100">
        <v>175</v>
      </c>
    </row>
    <row r="873" spans="5:5" hidden="1" x14ac:dyDescent="0.2">
      <c r="E873" s="99">
        <v>175</v>
      </c>
    </row>
    <row r="874" spans="5:5" hidden="1" x14ac:dyDescent="0.2">
      <c r="E874" s="100">
        <v>70</v>
      </c>
    </row>
    <row r="875" spans="5:5" hidden="1" x14ac:dyDescent="0.2">
      <c r="E875" s="99">
        <v>70</v>
      </c>
    </row>
    <row r="876" spans="5:5" hidden="1" x14ac:dyDescent="0.2">
      <c r="E876" s="100">
        <v>70</v>
      </c>
    </row>
    <row r="877" spans="5:5" hidden="1" x14ac:dyDescent="0.2">
      <c r="E877" s="99">
        <v>70</v>
      </c>
    </row>
    <row r="878" spans="5:5" hidden="1" x14ac:dyDescent="0.2">
      <c r="E878" s="100">
        <v>70</v>
      </c>
    </row>
    <row r="879" spans="5:5" hidden="1" x14ac:dyDescent="0.2">
      <c r="E879" s="99">
        <v>50</v>
      </c>
    </row>
    <row r="880" spans="5:5" hidden="1" x14ac:dyDescent="0.2">
      <c r="E880" s="100">
        <v>100</v>
      </c>
    </row>
    <row r="881" spans="5:5" hidden="1" x14ac:dyDescent="0.2">
      <c r="E881" s="99">
        <v>70</v>
      </c>
    </row>
    <row r="882" spans="5:5" hidden="1" x14ac:dyDescent="0.2">
      <c r="E882" s="100">
        <v>175</v>
      </c>
    </row>
    <row r="883" spans="5:5" hidden="1" x14ac:dyDescent="0.2">
      <c r="E883" s="99">
        <v>70</v>
      </c>
    </row>
    <row r="884" spans="5:5" hidden="1" x14ac:dyDescent="0.2">
      <c r="E884" s="100">
        <v>50</v>
      </c>
    </row>
    <row r="885" spans="5:5" hidden="1" x14ac:dyDescent="0.2">
      <c r="E885" s="99">
        <v>50</v>
      </c>
    </row>
    <row r="886" spans="5:5" hidden="1" x14ac:dyDescent="0.2">
      <c r="E886" s="100">
        <v>20</v>
      </c>
    </row>
    <row r="887" spans="5:5" hidden="1" x14ac:dyDescent="0.2">
      <c r="E887" s="99">
        <v>70</v>
      </c>
    </row>
    <row r="888" spans="5:5" hidden="1" x14ac:dyDescent="0.2">
      <c r="E888" s="100">
        <v>70</v>
      </c>
    </row>
    <row r="889" spans="5:5" hidden="1" x14ac:dyDescent="0.2">
      <c r="E889" s="99">
        <v>70</v>
      </c>
    </row>
    <row r="890" spans="5:5" hidden="1" x14ac:dyDescent="0.2">
      <c r="E890" s="100">
        <v>70</v>
      </c>
    </row>
    <row r="891" spans="5:5" hidden="1" x14ac:dyDescent="0.2">
      <c r="E891" s="99">
        <v>70</v>
      </c>
    </row>
    <row r="892" spans="5:5" hidden="1" x14ac:dyDescent="0.2">
      <c r="E892" s="100">
        <v>70</v>
      </c>
    </row>
    <row r="893" spans="5:5" hidden="1" x14ac:dyDescent="0.2">
      <c r="E893" s="99">
        <v>70</v>
      </c>
    </row>
    <row r="894" spans="5:5" hidden="1" x14ac:dyDescent="0.2">
      <c r="E894" s="100">
        <v>100</v>
      </c>
    </row>
    <row r="895" spans="5:5" hidden="1" x14ac:dyDescent="0.2">
      <c r="E895" s="99">
        <v>175</v>
      </c>
    </row>
    <row r="896" spans="5:5" hidden="1" x14ac:dyDescent="0.2">
      <c r="E896" s="100">
        <v>70</v>
      </c>
    </row>
    <row r="897" spans="5:5" hidden="1" x14ac:dyDescent="0.2">
      <c r="E897" s="99">
        <v>70</v>
      </c>
    </row>
    <row r="898" spans="5:5" hidden="1" x14ac:dyDescent="0.2">
      <c r="E898" s="100">
        <v>50</v>
      </c>
    </row>
    <row r="899" spans="5:5" hidden="1" x14ac:dyDescent="0.2">
      <c r="E899" s="99">
        <v>175</v>
      </c>
    </row>
    <row r="900" spans="5:5" hidden="1" x14ac:dyDescent="0.2">
      <c r="E900" s="100">
        <v>70</v>
      </c>
    </row>
    <row r="901" spans="5:5" hidden="1" x14ac:dyDescent="0.2">
      <c r="E901" s="99">
        <v>70</v>
      </c>
    </row>
    <row r="902" spans="5:5" hidden="1" x14ac:dyDescent="0.2">
      <c r="E902" s="100">
        <v>100</v>
      </c>
    </row>
    <row r="903" spans="5:5" hidden="1" x14ac:dyDescent="0.2">
      <c r="E903" s="99">
        <v>175</v>
      </c>
    </row>
    <row r="904" spans="5:5" hidden="1" x14ac:dyDescent="0.2">
      <c r="E904" s="100">
        <v>70</v>
      </c>
    </row>
    <row r="905" spans="5:5" hidden="1" x14ac:dyDescent="0.2">
      <c r="E905" s="99">
        <v>100</v>
      </c>
    </row>
    <row r="906" spans="5:5" hidden="1" x14ac:dyDescent="0.2">
      <c r="E906" s="100">
        <v>100</v>
      </c>
    </row>
    <row r="907" spans="5:5" hidden="1" x14ac:dyDescent="0.2">
      <c r="E907" s="102" t="s">
        <v>5</v>
      </c>
    </row>
    <row r="908" spans="5:5" hidden="1" x14ac:dyDescent="0.2">
      <c r="E908" s="100">
        <v>20</v>
      </c>
    </row>
    <row r="909" spans="5:5" hidden="1" x14ac:dyDescent="0.2">
      <c r="E909" s="99">
        <v>20</v>
      </c>
    </row>
    <row r="910" spans="5:5" hidden="1" x14ac:dyDescent="0.2">
      <c r="E910" s="100">
        <v>20</v>
      </c>
    </row>
    <row r="911" spans="5:5" hidden="1" x14ac:dyDescent="0.2">
      <c r="E911" s="99">
        <v>50</v>
      </c>
    </row>
    <row r="912" spans="5:5" hidden="1" x14ac:dyDescent="0.2">
      <c r="E912" s="100">
        <v>20</v>
      </c>
    </row>
    <row r="913" spans="5:5" hidden="1" x14ac:dyDescent="0.2">
      <c r="E913" s="99">
        <v>20</v>
      </c>
    </row>
    <row r="914" spans="5:5" hidden="1" x14ac:dyDescent="0.2">
      <c r="E914" s="100">
        <v>70</v>
      </c>
    </row>
    <row r="915" spans="5:5" hidden="1" x14ac:dyDescent="0.2">
      <c r="E915" s="99">
        <v>20</v>
      </c>
    </row>
    <row r="916" spans="5:5" hidden="1" x14ac:dyDescent="0.2">
      <c r="E916" s="100">
        <v>70</v>
      </c>
    </row>
    <row r="917" spans="5:5" hidden="1" x14ac:dyDescent="0.2">
      <c r="E917" s="99">
        <v>70</v>
      </c>
    </row>
    <row r="918" spans="5:5" hidden="1" x14ac:dyDescent="0.2">
      <c r="E918" s="100">
        <v>70</v>
      </c>
    </row>
    <row r="919" spans="5:5" hidden="1" x14ac:dyDescent="0.2">
      <c r="E919" s="99">
        <v>70</v>
      </c>
    </row>
    <row r="920" spans="5:5" hidden="1" x14ac:dyDescent="0.2">
      <c r="E920" s="100">
        <v>70</v>
      </c>
    </row>
    <row r="921" spans="5:5" hidden="1" x14ac:dyDescent="0.2">
      <c r="E921" s="99">
        <v>70</v>
      </c>
    </row>
    <row r="922" spans="5:5" hidden="1" x14ac:dyDescent="0.2">
      <c r="E922" s="100">
        <v>70</v>
      </c>
    </row>
    <row r="923" spans="5:5" hidden="1" x14ac:dyDescent="0.2">
      <c r="E923" s="99">
        <v>70</v>
      </c>
    </row>
    <row r="924" spans="5:5" hidden="1" x14ac:dyDescent="0.2">
      <c r="E924" s="100">
        <v>70</v>
      </c>
    </row>
    <row r="925" spans="5:5" hidden="1" x14ac:dyDescent="0.2">
      <c r="E925" s="99">
        <v>70</v>
      </c>
    </row>
    <row r="926" spans="5:5" hidden="1" x14ac:dyDescent="0.2">
      <c r="E926" s="100">
        <v>70</v>
      </c>
    </row>
    <row r="927" spans="5:5" hidden="1" x14ac:dyDescent="0.2">
      <c r="E927" s="99">
        <v>70</v>
      </c>
    </row>
    <row r="928" spans="5:5" hidden="1" x14ac:dyDescent="0.2">
      <c r="E928" s="100">
        <v>70</v>
      </c>
    </row>
    <row r="929" spans="5:5" hidden="1" x14ac:dyDescent="0.2">
      <c r="E929" s="99">
        <v>20</v>
      </c>
    </row>
    <row r="930" spans="5:5" hidden="1" x14ac:dyDescent="0.2">
      <c r="E930" s="100">
        <v>20</v>
      </c>
    </row>
    <row r="931" spans="5:5" hidden="1" x14ac:dyDescent="0.2">
      <c r="E931" s="99">
        <v>20</v>
      </c>
    </row>
    <row r="932" spans="5:5" hidden="1" x14ac:dyDescent="0.2">
      <c r="E932" s="100">
        <v>20</v>
      </c>
    </row>
    <row r="933" spans="5:5" hidden="1" x14ac:dyDescent="0.2">
      <c r="E933" s="99">
        <v>20</v>
      </c>
    </row>
    <row r="934" spans="5:5" hidden="1" x14ac:dyDescent="0.2">
      <c r="E934" s="100">
        <v>20</v>
      </c>
    </row>
    <row r="935" spans="5:5" hidden="1" x14ac:dyDescent="0.2">
      <c r="E935" s="99">
        <v>50</v>
      </c>
    </row>
    <row r="936" spans="5:5" hidden="1" x14ac:dyDescent="0.2">
      <c r="E936" s="100">
        <v>100</v>
      </c>
    </row>
    <row r="937" spans="5:5" hidden="1" x14ac:dyDescent="0.2">
      <c r="E937" s="99">
        <v>20</v>
      </c>
    </row>
    <row r="938" spans="5:5" hidden="1" x14ac:dyDescent="0.2">
      <c r="E938" s="100">
        <v>50</v>
      </c>
    </row>
    <row r="939" spans="5:5" hidden="1" x14ac:dyDescent="0.2">
      <c r="E939" s="99">
        <v>70</v>
      </c>
    </row>
    <row r="940" spans="5:5" hidden="1" x14ac:dyDescent="0.2">
      <c r="E940" s="100">
        <v>70</v>
      </c>
    </row>
    <row r="941" spans="5:5" hidden="1" x14ac:dyDescent="0.2">
      <c r="E941" s="99">
        <v>70</v>
      </c>
    </row>
    <row r="942" spans="5:5" hidden="1" x14ac:dyDescent="0.2">
      <c r="E942" s="100">
        <v>70</v>
      </c>
    </row>
    <row r="943" spans="5:5" hidden="1" x14ac:dyDescent="0.2">
      <c r="E943" s="99">
        <v>70</v>
      </c>
    </row>
    <row r="944" spans="5:5" hidden="1" x14ac:dyDescent="0.2">
      <c r="E944" s="100">
        <v>70</v>
      </c>
    </row>
    <row r="945" spans="5:5" hidden="1" x14ac:dyDescent="0.2">
      <c r="E945" s="99">
        <v>70</v>
      </c>
    </row>
    <row r="946" spans="5:5" hidden="1" x14ac:dyDescent="0.2">
      <c r="E946" s="100">
        <v>50</v>
      </c>
    </row>
    <row r="947" spans="5:5" hidden="1" x14ac:dyDescent="0.2">
      <c r="E947" s="99">
        <v>70</v>
      </c>
    </row>
    <row r="948" spans="5:5" hidden="1" x14ac:dyDescent="0.2">
      <c r="E948" s="100">
        <v>70</v>
      </c>
    </row>
    <row r="949" spans="5:5" hidden="1" x14ac:dyDescent="0.2">
      <c r="E949" s="99">
        <v>175</v>
      </c>
    </row>
    <row r="950" spans="5:5" hidden="1" x14ac:dyDescent="0.2">
      <c r="E950" s="100">
        <v>50</v>
      </c>
    </row>
    <row r="951" spans="5:5" hidden="1" x14ac:dyDescent="0.2">
      <c r="E951" s="99">
        <v>50</v>
      </c>
    </row>
    <row r="952" spans="5:5" hidden="1" x14ac:dyDescent="0.2">
      <c r="E952" s="100">
        <v>20</v>
      </c>
    </row>
    <row r="953" spans="5:5" hidden="1" x14ac:dyDescent="0.2">
      <c r="E953" s="99">
        <v>20</v>
      </c>
    </row>
    <row r="954" spans="5:5" hidden="1" x14ac:dyDescent="0.2">
      <c r="E954" s="100">
        <v>100</v>
      </c>
    </row>
    <row r="955" spans="5:5" hidden="1" x14ac:dyDescent="0.2">
      <c r="E955" s="102" t="s">
        <v>5</v>
      </c>
    </row>
    <row r="956" spans="5:5" hidden="1" x14ac:dyDescent="0.2">
      <c r="E956" s="101" t="s">
        <v>5</v>
      </c>
    </row>
    <row r="957" spans="5:5" hidden="1" x14ac:dyDescent="0.2">
      <c r="E957" s="102" t="s">
        <v>5</v>
      </c>
    </row>
    <row r="958" spans="5:5" hidden="1" x14ac:dyDescent="0.2">
      <c r="E958" s="101" t="s">
        <v>5</v>
      </c>
    </row>
    <row r="959" spans="5:5" hidden="1" x14ac:dyDescent="0.2">
      <c r="E959" s="102" t="s">
        <v>5</v>
      </c>
    </row>
    <row r="960" spans="5:5" hidden="1" x14ac:dyDescent="0.2">
      <c r="E960" s="100">
        <v>70</v>
      </c>
    </row>
    <row r="961" spans="5:5" hidden="1" x14ac:dyDescent="0.2">
      <c r="E961" s="99">
        <v>70</v>
      </c>
    </row>
    <row r="962" spans="5:5" hidden="1" x14ac:dyDescent="0.2">
      <c r="E962" s="100">
        <v>20</v>
      </c>
    </row>
    <row r="963" spans="5:5" hidden="1" x14ac:dyDescent="0.2">
      <c r="E963" s="99">
        <v>20</v>
      </c>
    </row>
    <row r="964" spans="5:5" hidden="1" x14ac:dyDescent="0.2">
      <c r="E964" s="100">
        <v>20</v>
      </c>
    </row>
    <row r="965" spans="5:5" hidden="1" x14ac:dyDescent="0.2">
      <c r="E965" s="99">
        <v>20</v>
      </c>
    </row>
    <row r="966" spans="5:5" hidden="1" x14ac:dyDescent="0.2">
      <c r="E966" s="100">
        <v>20</v>
      </c>
    </row>
    <row r="967" spans="5:5" hidden="1" x14ac:dyDescent="0.2">
      <c r="E967" s="99">
        <v>20</v>
      </c>
    </row>
    <row r="968" spans="5:5" hidden="1" x14ac:dyDescent="0.2">
      <c r="E968" s="100">
        <v>50</v>
      </c>
    </row>
    <row r="969" spans="5:5" hidden="1" x14ac:dyDescent="0.2">
      <c r="E969" s="99">
        <v>175</v>
      </c>
    </row>
    <row r="970" spans="5:5" hidden="1" x14ac:dyDescent="0.2">
      <c r="E970" s="100">
        <v>100</v>
      </c>
    </row>
    <row r="971" spans="5:5" hidden="1" x14ac:dyDescent="0.2">
      <c r="E971" s="102" t="s">
        <v>5</v>
      </c>
    </row>
    <row r="972" spans="5:5" hidden="1" x14ac:dyDescent="0.2">
      <c r="E972" s="101" t="s">
        <v>5</v>
      </c>
    </row>
    <row r="973" spans="5:5" hidden="1" x14ac:dyDescent="0.2">
      <c r="E973" s="102" t="s">
        <v>5</v>
      </c>
    </row>
    <row r="974" spans="5:5" hidden="1" x14ac:dyDescent="0.2">
      <c r="E974" s="101" t="s">
        <v>5</v>
      </c>
    </row>
    <row r="975" spans="5:5" hidden="1" x14ac:dyDescent="0.2">
      <c r="E975" s="102" t="s">
        <v>5</v>
      </c>
    </row>
    <row r="976" spans="5:5" hidden="1" x14ac:dyDescent="0.2">
      <c r="E976" s="101" t="s">
        <v>5</v>
      </c>
    </row>
    <row r="977" spans="5:5" hidden="1" x14ac:dyDescent="0.2">
      <c r="E977" s="102" t="s">
        <v>5</v>
      </c>
    </row>
    <row r="978" spans="5:5" hidden="1" x14ac:dyDescent="0.2">
      <c r="E978" s="101" t="s">
        <v>5</v>
      </c>
    </row>
    <row r="979" spans="5:5" hidden="1" x14ac:dyDescent="0.2">
      <c r="E979" s="99">
        <v>70</v>
      </c>
    </row>
    <row r="980" spans="5:5" hidden="1" x14ac:dyDescent="0.2">
      <c r="E980" s="100">
        <v>100</v>
      </c>
    </row>
    <row r="981" spans="5:5" hidden="1" x14ac:dyDescent="0.2">
      <c r="E981" s="99">
        <v>20</v>
      </c>
    </row>
    <row r="982" spans="5:5" hidden="1" x14ac:dyDescent="0.2">
      <c r="E982" s="100">
        <v>20</v>
      </c>
    </row>
    <row r="983" spans="5:5" hidden="1" x14ac:dyDescent="0.2">
      <c r="E983" s="99">
        <v>20</v>
      </c>
    </row>
    <row r="984" spans="5:5" hidden="1" x14ac:dyDescent="0.2">
      <c r="E984" s="100">
        <v>20</v>
      </c>
    </row>
    <row r="985" spans="5:5" hidden="1" x14ac:dyDescent="0.2">
      <c r="E985" s="99">
        <v>50</v>
      </c>
    </row>
    <row r="986" spans="5:5" hidden="1" x14ac:dyDescent="0.2">
      <c r="E986" s="100">
        <v>70</v>
      </c>
    </row>
    <row r="987" spans="5:5" hidden="1" x14ac:dyDescent="0.2">
      <c r="E987" s="99">
        <v>175</v>
      </c>
    </row>
    <row r="988" spans="5:5" hidden="1" x14ac:dyDescent="0.2">
      <c r="E988" s="100">
        <v>175</v>
      </c>
    </row>
    <row r="989" spans="5:5" hidden="1" x14ac:dyDescent="0.2">
      <c r="E989" s="99">
        <v>20</v>
      </c>
    </row>
    <row r="990" spans="5:5" hidden="1" x14ac:dyDescent="0.2">
      <c r="E990" s="100">
        <v>20</v>
      </c>
    </row>
    <row r="991" spans="5:5" hidden="1" x14ac:dyDescent="0.2">
      <c r="E991" s="99">
        <v>50</v>
      </c>
    </row>
    <row r="992" spans="5:5" hidden="1" x14ac:dyDescent="0.2">
      <c r="E992" s="100">
        <v>100</v>
      </c>
    </row>
    <row r="993" spans="5:5" hidden="1" x14ac:dyDescent="0.2">
      <c r="E993" s="99">
        <v>70</v>
      </c>
    </row>
    <row r="994" spans="5:5" hidden="1" x14ac:dyDescent="0.2">
      <c r="E994" s="100">
        <v>50</v>
      </c>
    </row>
    <row r="995" spans="5:5" hidden="1" x14ac:dyDescent="0.2">
      <c r="E995" s="99">
        <v>50</v>
      </c>
    </row>
    <row r="996" spans="5:5" hidden="1" x14ac:dyDescent="0.2">
      <c r="E996" s="100">
        <v>20</v>
      </c>
    </row>
    <row r="997" spans="5:5" hidden="1" x14ac:dyDescent="0.2">
      <c r="E997" s="99">
        <v>20</v>
      </c>
    </row>
    <row r="998" spans="5:5" hidden="1" x14ac:dyDescent="0.2">
      <c r="E998" s="100">
        <v>70</v>
      </c>
    </row>
    <row r="999" spans="5:5" hidden="1" x14ac:dyDescent="0.2">
      <c r="E999" s="99">
        <v>20</v>
      </c>
    </row>
    <row r="1000" spans="5:5" hidden="1" x14ac:dyDescent="0.2">
      <c r="E1000" s="100">
        <v>70</v>
      </c>
    </row>
    <row r="1001" spans="5:5" hidden="1" x14ac:dyDescent="0.2">
      <c r="E1001" s="99">
        <v>70</v>
      </c>
    </row>
    <row r="1002" spans="5:5" hidden="1" x14ac:dyDescent="0.2">
      <c r="E1002" s="100">
        <v>70</v>
      </c>
    </row>
    <row r="1003" spans="5:5" hidden="1" x14ac:dyDescent="0.2">
      <c r="E1003" s="99">
        <v>70</v>
      </c>
    </row>
    <row r="1004" spans="5:5" hidden="1" x14ac:dyDescent="0.2">
      <c r="E1004" s="100">
        <v>70</v>
      </c>
    </row>
    <row r="1005" spans="5:5" hidden="1" x14ac:dyDescent="0.2">
      <c r="E1005" s="99">
        <v>70</v>
      </c>
    </row>
    <row r="1006" spans="5:5" hidden="1" x14ac:dyDescent="0.2">
      <c r="E1006" s="100">
        <v>20</v>
      </c>
    </row>
    <row r="1007" spans="5:5" hidden="1" x14ac:dyDescent="0.2">
      <c r="E1007" s="99">
        <v>20</v>
      </c>
    </row>
    <row r="1008" spans="5:5" hidden="1" x14ac:dyDescent="0.2">
      <c r="E1008" s="100">
        <v>50</v>
      </c>
    </row>
    <row r="1009" spans="5:5" hidden="1" x14ac:dyDescent="0.2">
      <c r="E1009" s="99">
        <v>50</v>
      </c>
    </row>
    <row r="1010" spans="5:5" hidden="1" x14ac:dyDescent="0.2">
      <c r="E1010" s="100">
        <v>70</v>
      </c>
    </row>
    <row r="1011" spans="5:5" hidden="1" x14ac:dyDescent="0.2">
      <c r="E1011" s="99">
        <v>70</v>
      </c>
    </row>
    <row r="1012" spans="5:5" hidden="1" x14ac:dyDescent="0.2">
      <c r="E1012" s="100">
        <v>175</v>
      </c>
    </row>
    <row r="1013" spans="5:5" hidden="1" x14ac:dyDescent="0.2">
      <c r="E1013" s="99">
        <v>70</v>
      </c>
    </row>
    <row r="1014" spans="5:5" hidden="1" x14ac:dyDescent="0.2">
      <c r="E1014" s="100">
        <v>20</v>
      </c>
    </row>
    <row r="1015" spans="5:5" hidden="1" x14ac:dyDescent="0.2">
      <c r="E1015" s="99">
        <v>20</v>
      </c>
    </row>
    <row r="1016" spans="5:5" hidden="1" x14ac:dyDescent="0.2">
      <c r="E1016" s="100">
        <v>70</v>
      </c>
    </row>
    <row r="1017" spans="5:5" hidden="1" x14ac:dyDescent="0.2">
      <c r="E1017" s="99">
        <v>70</v>
      </c>
    </row>
    <row r="1018" spans="5:5" hidden="1" x14ac:dyDescent="0.2">
      <c r="E1018" s="100">
        <v>70</v>
      </c>
    </row>
    <row r="1019" spans="5:5" hidden="1" x14ac:dyDescent="0.2">
      <c r="E1019" s="99">
        <v>70</v>
      </c>
    </row>
    <row r="1020" spans="5:5" hidden="1" x14ac:dyDescent="0.2">
      <c r="E1020" s="100">
        <v>70</v>
      </c>
    </row>
    <row r="1021" spans="5:5" hidden="1" x14ac:dyDescent="0.2">
      <c r="E1021" s="99">
        <v>20</v>
      </c>
    </row>
    <row r="1022" spans="5:5" hidden="1" x14ac:dyDescent="0.2">
      <c r="E1022" s="100">
        <v>50</v>
      </c>
    </row>
    <row r="1023" spans="5:5" hidden="1" x14ac:dyDescent="0.2">
      <c r="E1023" s="99">
        <v>70</v>
      </c>
    </row>
    <row r="1024" spans="5:5" hidden="1" x14ac:dyDescent="0.2">
      <c r="E1024" s="100">
        <v>70</v>
      </c>
    </row>
    <row r="1025" spans="5:5" hidden="1" x14ac:dyDescent="0.2">
      <c r="E1025" s="99">
        <v>70</v>
      </c>
    </row>
    <row r="1026" spans="5:5" hidden="1" x14ac:dyDescent="0.2">
      <c r="E1026" s="100">
        <v>70</v>
      </c>
    </row>
    <row r="1027" spans="5:5" hidden="1" x14ac:dyDescent="0.2">
      <c r="E1027" s="99">
        <v>50</v>
      </c>
    </row>
    <row r="1028" spans="5:5" hidden="1" x14ac:dyDescent="0.2">
      <c r="E1028" s="100">
        <v>20</v>
      </c>
    </row>
    <row r="1029" spans="5:5" hidden="1" x14ac:dyDescent="0.2">
      <c r="E1029" s="99">
        <v>20</v>
      </c>
    </row>
    <row r="1030" spans="5:5" hidden="1" x14ac:dyDescent="0.2">
      <c r="E1030" s="100">
        <v>100</v>
      </c>
    </row>
    <row r="1031" spans="5:5" hidden="1" x14ac:dyDescent="0.2">
      <c r="E1031" s="99">
        <v>70</v>
      </c>
    </row>
    <row r="1032" spans="5:5" hidden="1" x14ac:dyDescent="0.2">
      <c r="E1032" s="100">
        <v>70</v>
      </c>
    </row>
    <row r="1033" spans="5:5" hidden="1" x14ac:dyDescent="0.2">
      <c r="E1033" s="99">
        <v>70</v>
      </c>
    </row>
    <row r="1034" spans="5:5" hidden="1" x14ac:dyDescent="0.2">
      <c r="E1034" s="100">
        <v>175</v>
      </c>
    </row>
    <row r="1035" spans="5:5" hidden="1" x14ac:dyDescent="0.2">
      <c r="E1035" s="99">
        <v>20</v>
      </c>
    </row>
    <row r="1036" spans="5:5" hidden="1" x14ac:dyDescent="0.2">
      <c r="E1036" s="100">
        <v>20</v>
      </c>
    </row>
    <row r="1037" spans="5:5" hidden="1" x14ac:dyDescent="0.2">
      <c r="E1037" s="99">
        <v>20</v>
      </c>
    </row>
    <row r="1038" spans="5:5" hidden="1" x14ac:dyDescent="0.2">
      <c r="E1038" s="100">
        <v>20</v>
      </c>
    </row>
    <row r="1039" spans="5:5" hidden="1" x14ac:dyDescent="0.2">
      <c r="E1039" s="99">
        <v>175</v>
      </c>
    </row>
    <row r="1040" spans="5:5" hidden="1" x14ac:dyDescent="0.2">
      <c r="E1040" s="100">
        <v>100</v>
      </c>
    </row>
    <row r="1041" spans="5:5" hidden="1" x14ac:dyDescent="0.2">
      <c r="E1041" s="99">
        <v>20</v>
      </c>
    </row>
    <row r="1042" spans="5:5" hidden="1" x14ac:dyDescent="0.2">
      <c r="E1042" s="100">
        <v>20</v>
      </c>
    </row>
    <row r="1043" spans="5:5" hidden="1" x14ac:dyDescent="0.2">
      <c r="E1043" s="99">
        <v>20</v>
      </c>
    </row>
    <row r="1044" spans="5:5" hidden="1" x14ac:dyDescent="0.2">
      <c r="E1044" s="100">
        <v>20</v>
      </c>
    </row>
    <row r="1045" spans="5:5" hidden="1" x14ac:dyDescent="0.2">
      <c r="E1045" s="99">
        <v>50</v>
      </c>
    </row>
    <row r="1046" spans="5:5" hidden="1" x14ac:dyDescent="0.2">
      <c r="E1046" s="100">
        <v>20</v>
      </c>
    </row>
    <row r="1047" spans="5:5" hidden="1" x14ac:dyDescent="0.2">
      <c r="E1047" s="99">
        <v>70</v>
      </c>
    </row>
    <row r="1048" spans="5:5" hidden="1" x14ac:dyDescent="0.2">
      <c r="E1048" s="100">
        <v>175</v>
      </c>
    </row>
    <row r="1049" spans="5:5" hidden="1" x14ac:dyDescent="0.2">
      <c r="E1049" s="99">
        <v>20</v>
      </c>
    </row>
    <row r="1050" spans="5:5" hidden="1" x14ac:dyDescent="0.2">
      <c r="E1050" s="100">
        <v>20</v>
      </c>
    </row>
    <row r="1051" spans="5:5" hidden="1" x14ac:dyDescent="0.2">
      <c r="E1051" s="99">
        <v>70</v>
      </c>
    </row>
    <row r="1052" spans="5:5" hidden="1" x14ac:dyDescent="0.2">
      <c r="E1052" s="100">
        <v>70</v>
      </c>
    </row>
    <row r="1053" spans="5:5" hidden="1" x14ac:dyDescent="0.2">
      <c r="E1053" s="99">
        <v>70</v>
      </c>
    </row>
    <row r="1054" spans="5:5" hidden="1" x14ac:dyDescent="0.2">
      <c r="E1054" s="100">
        <v>20</v>
      </c>
    </row>
    <row r="1055" spans="5:5" hidden="1" x14ac:dyDescent="0.2">
      <c r="E1055" s="99">
        <v>20</v>
      </c>
    </row>
    <row r="1056" spans="5:5" hidden="1" x14ac:dyDescent="0.2">
      <c r="E1056" s="100">
        <v>20</v>
      </c>
    </row>
    <row r="1057" spans="5:5" hidden="1" x14ac:dyDescent="0.2">
      <c r="E1057" s="99">
        <v>20</v>
      </c>
    </row>
    <row r="1058" spans="5:5" hidden="1" x14ac:dyDescent="0.2">
      <c r="E1058" s="100">
        <v>70</v>
      </c>
    </row>
    <row r="1059" spans="5:5" hidden="1" x14ac:dyDescent="0.2">
      <c r="E1059" s="99">
        <v>70</v>
      </c>
    </row>
    <row r="1060" spans="5:5" hidden="1" x14ac:dyDescent="0.2">
      <c r="E1060" s="100">
        <v>70</v>
      </c>
    </row>
    <row r="1061" spans="5:5" hidden="1" x14ac:dyDescent="0.2">
      <c r="E1061" s="99">
        <v>70</v>
      </c>
    </row>
    <row r="1062" spans="5:5" hidden="1" x14ac:dyDescent="0.2">
      <c r="E1062" s="100">
        <v>70</v>
      </c>
    </row>
    <row r="1063" spans="5:5" hidden="1" x14ac:dyDescent="0.2">
      <c r="E1063" s="99">
        <v>100</v>
      </c>
    </row>
    <row r="1064" spans="5:5" hidden="1" x14ac:dyDescent="0.2">
      <c r="E1064" s="100">
        <v>100</v>
      </c>
    </row>
    <row r="1065" spans="5:5" hidden="1" x14ac:dyDescent="0.2">
      <c r="E1065" s="99">
        <v>70</v>
      </c>
    </row>
    <row r="1066" spans="5:5" hidden="1" x14ac:dyDescent="0.2">
      <c r="E1066" s="100">
        <v>70</v>
      </c>
    </row>
    <row r="1067" spans="5:5" hidden="1" x14ac:dyDescent="0.2">
      <c r="E1067" s="99">
        <v>50</v>
      </c>
    </row>
    <row r="1068" spans="5:5" hidden="1" x14ac:dyDescent="0.2">
      <c r="E1068" s="100">
        <v>50</v>
      </c>
    </row>
    <row r="1069" spans="5:5" hidden="1" x14ac:dyDescent="0.2">
      <c r="E1069" s="99">
        <v>100</v>
      </c>
    </row>
    <row r="1070" spans="5:5" hidden="1" x14ac:dyDescent="0.2">
      <c r="E1070" s="100">
        <v>100</v>
      </c>
    </row>
    <row r="1071" spans="5:5" hidden="1" x14ac:dyDescent="0.2">
      <c r="E1071" s="99">
        <v>70</v>
      </c>
    </row>
    <row r="1072" spans="5:5" hidden="1" x14ac:dyDescent="0.2">
      <c r="E1072" s="100">
        <v>70</v>
      </c>
    </row>
    <row r="1073" spans="5:5" hidden="1" x14ac:dyDescent="0.2">
      <c r="E1073" s="99">
        <v>50</v>
      </c>
    </row>
    <row r="1074" spans="5:5" hidden="1" x14ac:dyDescent="0.2">
      <c r="E1074" s="100">
        <v>70</v>
      </c>
    </row>
    <row r="1075" spans="5:5" hidden="1" x14ac:dyDescent="0.2">
      <c r="E1075" s="99">
        <v>175</v>
      </c>
    </row>
    <row r="1076" spans="5:5" hidden="1" x14ac:dyDescent="0.2">
      <c r="E1076" s="100">
        <v>70</v>
      </c>
    </row>
    <row r="1077" spans="5:5" hidden="1" x14ac:dyDescent="0.2">
      <c r="E1077" s="99">
        <v>100</v>
      </c>
    </row>
    <row r="1078" spans="5:5" hidden="1" x14ac:dyDescent="0.2">
      <c r="E1078" s="100">
        <v>20</v>
      </c>
    </row>
    <row r="1079" spans="5:5" hidden="1" x14ac:dyDescent="0.2">
      <c r="E1079" s="99">
        <v>20</v>
      </c>
    </row>
    <row r="1080" spans="5:5" hidden="1" x14ac:dyDescent="0.2">
      <c r="E1080" s="100">
        <v>20</v>
      </c>
    </row>
    <row r="1081" spans="5:5" hidden="1" x14ac:dyDescent="0.2">
      <c r="E1081" s="99">
        <v>20</v>
      </c>
    </row>
    <row r="1082" spans="5:5" hidden="1" x14ac:dyDescent="0.2">
      <c r="E1082" s="100">
        <v>20</v>
      </c>
    </row>
    <row r="1083" spans="5:5" hidden="1" x14ac:dyDescent="0.2">
      <c r="E1083" s="99">
        <v>20</v>
      </c>
    </row>
    <row r="1084" spans="5:5" hidden="1" x14ac:dyDescent="0.2">
      <c r="E1084" s="100">
        <v>70</v>
      </c>
    </row>
    <row r="1085" spans="5:5" hidden="1" x14ac:dyDescent="0.2">
      <c r="E1085" s="99">
        <v>70</v>
      </c>
    </row>
    <row r="1086" spans="5:5" hidden="1" x14ac:dyDescent="0.2">
      <c r="E1086" s="100">
        <v>70</v>
      </c>
    </row>
    <row r="1087" spans="5:5" hidden="1" x14ac:dyDescent="0.2">
      <c r="E1087" s="99">
        <v>70</v>
      </c>
    </row>
    <row r="1088" spans="5:5" hidden="1" x14ac:dyDescent="0.2">
      <c r="E1088" s="100">
        <v>70</v>
      </c>
    </row>
    <row r="1089" spans="5:5" hidden="1" x14ac:dyDescent="0.2">
      <c r="E1089" s="99">
        <v>70</v>
      </c>
    </row>
    <row r="1090" spans="5:5" hidden="1" x14ac:dyDescent="0.2">
      <c r="E1090" s="100">
        <v>70</v>
      </c>
    </row>
    <row r="1091" spans="5:5" hidden="1" x14ac:dyDescent="0.2">
      <c r="E1091" s="99">
        <v>70</v>
      </c>
    </row>
    <row r="1092" spans="5:5" hidden="1" x14ac:dyDescent="0.2">
      <c r="E1092" s="100">
        <v>100</v>
      </c>
    </row>
    <row r="1093" spans="5:5" hidden="1" x14ac:dyDescent="0.2">
      <c r="E1093" s="99">
        <v>70</v>
      </c>
    </row>
    <row r="1094" spans="5:5" hidden="1" x14ac:dyDescent="0.2">
      <c r="E1094" s="100">
        <v>70</v>
      </c>
    </row>
    <row r="1095" spans="5:5" hidden="1" x14ac:dyDescent="0.2">
      <c r="E1095" s="99">
        <v>70</v>
      </c>
    </row>
    <row r="1096" spans="5:5" hidden="1" x14ac:dyDescent="0.2">
      <c r="E1096" s="100">
        <v>70</v>
      </c>
    </row>
    <row r="1097" spans="5:5" hidden="1" x14ac:dyDescent="0.2">
      <c r="E1097" s="99">
        <v>20</v>
      </c>
    </row>
    <row r="1098" spans="5:5" hidden="1" x14ac:dyDescent="0.2">
      <c r="E1098" s="100">
        <v>20</v>
      </c>
    </row>
    <row r="1099" spans="5:5" hidden="1" x14ac:dyDescent="0.2">
      <c r="E1099" s="99">
        <v>20</v>
      </c>
    </row>
    <row r="1100" spans="5:5" hidden="1" x14ac:dyDescent="0.2">
      <c r="E1100" s="100">
        <v>20</v>
      </c>
    </row>
    <row r="1101" spans="5:5" hidden="1" x14ac:dyDescent="0.2">
      <c r="E1101" s="99">
        <v>20</v>
      </c>
    </row>
    <row r="1102" spans="5:5" hidden="1" x14ac:dyDescent="0.2">
      <c r="E1102" s="100">
        <v>50</v>
      </c>
    </row>
    <row r="1103" spans="5:5" hidden="1" x14ac:dyDescent="0.2">
      <c r="E1103" s="99">
        <v>70</v>
      </c>
    </row>
    <row r="1104" spans="5:5" hidden="1" x14ac:dyDescent="0.2">
      <c r="E1104" s="100">
        <v>70</v>
      </c>
    </row>
    <row r="1105" spans="5:5" hidden="1" x14ac:dyDescent="0.2">
      <c r="E1105" s="99">
        <v>100</v>
      </c>
    </row>
    <row r="1106" spans="5:5" hidden="1" x14ac:dyDescent="0.2">
      <c r="E1106" s="100">
        <v>100</v>
      </c>
    </row>
    <row r="1107" spans="5:5" hidden="1" x14ac:dyDescent="0.2">
      <c r="E1107" s="99">
        <v>70</v>
      </c>
    </row>
    <row r="1108" spans="5:5" hidden="1" x14ac:dyDescent="0.2">
      <c r="E1108" s="100">
        <v>70</v>
      </c>
    </row>
    <row r="1109" spans="5:5" hidden="1" x14ac:dyDescent="0.2">
      <c r="E1109" s="99">
        <v>70</v>
      </c>
    </row>
    <row r="1110" spans="5:5" hidden="1" x14ac:dyDescent="0.2">
      <c r="E1110" s="100">
        <v>175</v>
      </c>
    </row>
    <row r="1111" spans="5:5" hidden="1" x14ac:dyDescent="0.2">
      <c r="E1111" s="99">
        <v>70</v>
      </c>
    </row>
    <row r="1112" spans="5:5" hidden="1" x14ac:dyDescent="0.2">
      <c r="E1112" s="100">
        <v>70</v>
      </c>
    </row>
    <row r="1113" spans="5:5" hidden="1" x14ac:dyDescent="0.2">
      <c r="E1113" s="99">
        <v>20</v>
      </c>
    </row>
    <row r="1114" spans="5:5" hidden="1" x14ac:dyDescent="0.2">
      <c r="E1114" s="100">
        <v>70</v>
      </c>
    </row>
    <row r="1115" spans="5:5" hidden="1" x14ac:dyDescent="0.2">
      <c r="E1115" s="99">
        <v>70</v>
      </c>
    </row>
    <row r="1116" spans="5:5" hidden="1" x14ac:dyDescent="0.2">
      <c r="E1116" s="100">
        <v>70</v>
      </c>
    </row>
    <row r="1117" spans="5:5" hidden="1" x14ac:dyDescent="0.2">
      <c r="E1117" s="99">
        <v>70</v>
      </c>
    </row>
    <row r="1118" spans="5:5" hidden="1" x14ac:dyDescent="0.2">
      <c r="E1118" s="100">
        <v>70</v>
      </c>
    </row>
    <row r="1119" spans="5:5" hidden="1" x14ac:dyDescent="0.2">
      <c r="E1119" s="99">
        <v>70</v>
      </c>
    </row>
    <row r="1120" spans="5:5" hidden="1" x14ac:dyDescent="0.2">
      <c r="E1120" s="100">
        <v>70</v>
      </c>
    </row>
    <row r="1121" spans="5:5" hidden="1" x14ac:dyDescent="0.2">
      <c r="E1121" s="99">
        <v>20</v>
      </c>
    </row>
    <row r="1122" spans="5:5" hidden="1" x14ac:dyDescent="0.2">
      <c r="E1122" s="100">
        <v>20</v>
      </c>
    </row>
    <row r="1123" spans="5:5" hidden="1" x14ac:dyDescent="0.2">
      <c r="E1123" s="99">
        <v>20</v>
      </c>
    </row>
    <row r="1124" spans="5:5" hidden="1" x14ac:dyDescent="0.2">
      <c r="E1124" s="100">
        <v>20</v>
      </c>
    </row>
    <row r="1125" spans="5:5" hidden="1" x14ac:dyDescent="0.2">
      <c r="E1125" s="99">
        <v>70</v>
      </c>
    </row>
    <row r="1126" spans="5:5" hidden="1" x14ac:dyDescent="0.2">
      <c r="E1126" s="100">
        <v>70</v>
      </c>
    </row>
    <row r="1127" spans="5:5" hidden="1" x14ac:dyDescent="0.2">
      <c r="E1127" s="99">
        <v>70</v>
      </c>
    </row>
    <row r="1128" spans="5:5" hidden="1" x14ac:dyDescent="0.2">
      <c r="E1128" s="100">
        <v>100</v>
      </c>
    </row>
    <row r="1129" spans="5:5" hidden="1" x14ac:dyDescent="0.2">
      <c r="E1129" s="99">
        <v>70</v>
      </c>
    </row>
    <row r="1130" spans="5:5" hidden="1" x14ac:dyDescent="0.2">
      <c r="E1130" s="100">
        <v>70</v>
      </c>
    </row>
    <row r="1131" spans="5:5" hidden="1" x14ac:dyDescent="0.2">
      <c r="E1131" s="99">
        <v>100</v>
      </c>
    </row>
    <row r="1132" spans="5:5" hidden="1" x14ac:dyDescent="0.2">
      <c r="E1132" s="100">
        <v>100</v>
      </c>
    </row>
    <row r="1133" spans="5:5" hidden="1" x14ac:dyDescent="0.2">
      <c r="E1133" s="99">
        <v>70</v>
      </c>
    </row>
    <row r="1134" spans="5:5" hidden="1" x14ac:dyDescent="0.2">
      <c r="E1134" s="100">
        <v>70</v>
      </c>
    </row>
    <row r="1135" spans="5:5" hidden="1" x14ac:dyDescent="0.2">
      <c r="E1135" s="99">
        <v>20</v>
      </c>
    </row>
    <row r="1136" spans="5:5" hidden="1" x14ac:dyDescent="0.2">
      <c r="E1136" s="100">
        <v>20</v>
      </c>
    </row>
    <row r="1137" spans="5:5" hidden="1" x14ac:dyDescent="0.2">
      <c r="E1137" s="99">
        <v>70</v>
      </c>
    </row>
    <row r="1138" spans="5:5" hidden="1" x14ac:dyDescent="0.2">
      <c r="E1138" s="100">
        <v>70</v>
      </c>
    </row>
    <row r="1139" spans="5:5" hidden="1" x14ac:dyDescent="0.2">
      <c r="E1139" s="99">
        <v>70</v>
      </c>
    </row>
    <row r="1140" spans="5:5" hidden="1" x14ac:dyDescent="0.2">
      <c r="E1140" s="100">
        <v>70</v>
      </c>
    </row>
    <row r="1141" spans="5:5" hidden="1" x14ac:dyDescent="0.2">
      <c r="E1141" s="99">
        <v>175</v>
      </c>
    </row>
    <row r="1142" spans="5:5" hidden="1" x14ac:dyDescent="0.2">
      <c r="E1142" s="100">
        <v>175</v>
      </c>
    </row>
    <row r="1143" spans="5:5" hidden="1" x14ac:dyDescent="0.2">
      <c r="E1143" s="99">
        <v>175</v>
      </c>
    </row>
    <row r="1144" spans="5:5" hidden="1" x14ac:dyDescent="0.2">
      <c r="E1144" s="100">
        <v>70</v>
      </c>
    </row>
    <row r="1145" spans="5:5" hidden="1" x14ac:dyDescent="0.2">
      <c r="E1145" s="99">
        <v>70</v>
      </c>
    </row>
    <row r="1146" spans="5:5" hidden="1" x14ac:dyDescent="0.2">
      <c r="E1146" s="100">
        <v>70</v>
      </c>
    </row>
    <row r="1147" spans="5:5" hidden="1" x14ac:dyDescent="0.2">
      <c r="E1147" s="99">
        <v>70</v>
      </c>
    </row>
    <row r="1148" spans="5:5" hidden="1" x14ac:dyDescent="0.2">
      <c r="E1148" s="100">
        <v>70</v>
      </c>
    </row>
    <row r="1149" spans="5:5" hidden="1" x14ac:dyDescent="0.2">
      <c r="E1149" s="99">
        <v>70</v>
      </c>
    </row>
    <row r="1150" spans="5:5" hidden="1" x14ac:dyDescent="0.2">
      <c r="E1150" s="100">
        <v>70</v>
      </c>
    </row>
    <row r="1151" spans="5:5" hidden="1" x14ac:dyDescent="0.2">
      <c r="E1151" s="99">
        <v>20</v>
      </c>
    </row>
    <row r="1152" spans="5:5" hidden="1" x14ac:dyDescent="0.2">
      <c r="E1152" s="100">
        <v>20</v>
      </c>
    </row>
    <row r="1153" spans="5:5" hidden="1" x14ac:dyDescent="0.2">
      <c r="E1153" s="99">
        <v>20</v>
      </c>
    </row>
    <row r="1154" spans="5:5" hidden="1" x14ac:dyDescent="0.2">
      <c r="E1154" s="100">
        <v>20</v>
      </c>
    </row>
    <row r="1155" spans="5:5" hidden="1" x14ac:dyDescent="0.2">
      <c r="E1155" s="99">
        <v>20</v>
      </c>
    </row>
    <row r="1156" spans="5:5" hidden="1" x14ac:dyDescent="0.2">
      <c r="E1156" s="100">
        <v>70</v>
      </c>
    </row>
    <row r="1157" spans="5:5" hidden="1" x14ac:dyDescent="0.2">
      <c r="E1157" s="99">
        <v>70</v>
      </c>
    </row>
    <row r="1158" spans="5:5" hidden="1" x14ac:dyDescent="0.2">
      <c r="E1158" s="100">
        <v>70</v>
      </c>
    </row>
    <row r="1159" spans="5:5" hidden="1" x14ac:dyDescent="0.2">
      <c r="E1159" s="99">
        <v>20</v>
      </c>
    </row>
    <row r="1160" spans="5:5" hidden="1" x14ac:dyDescent="0.2">
      <c r="E1160" s="100">
        <v>70</v>
      </c>
    </row>
    <row r="1161" spans="5:5" hidden="1" x14ac:dyDescent="0.2">
      <c r="E1161" s="99">
        <v>70</v>
      </c>
    </row>
    <row r="1162" spans="5:5" hidden="1" x14ac:dyDescent="0.2">
      <c r="E1162" s="100">
        <v>70</v>
      </c>
    </row>
    <row r="1163" spans="5:5" hidden="1" x14ac:dyDescent="0.2">
      <c r="E1163" s="99">
        <v>70</v>
      </c>
    </row>
    <row r="1164" spans="5:5" hidden="1" x14ac:dyDescent="0.2">
      <c r="E1164" s="100">
        <v>70</v>
      </c>
    </row>
    <row r="1165" spans="5:5" hidden="1" x14ac:dyDescent="0.2">
      <c r="E1165" s="99">
        <v>70</v>
      </c>
    </row>
    <row r="1166" spans="5:5" hidden="1" x14ac:dyDescent="0.2">
      <c r="E1166" s="100">
        <v>100</v>
      </c>
    </row>
    <row r="1167" spans="5:5" hidden="1" x14ac:dyDescent="0.2">
      <c r="E1167" s="99">
        <v>70</v>
      </c>
    </row>
    <row r="1168" spans="5:5" hidden="1" x14ac:dyDescent="0.2">
      <c r="E1168" s="100">
        <v>70</v>
      </c>
    </row>
    <row r="1169" spans="5:5" hidden="1" x14ac:dyDescent="0.2">
      <c r="E1169" s="99">
        <v>70</v>
      </c>
    </row>
    <row r="1170" spans="5:5" hidden="1" x14ac:dyDescent="0.2">
      <c r="E1170" s="100">
        <v>70</v>
      </c>
    </row>
    <row r="1171" spans="5:5" hidden="1" x14ac:dyDescent="0.2">
      <c r="E1171" s="99">
        <v>70</v>
      </c>
    </row>
    <row r="1172" spans="5:5" hidden="1" x14ac:dyDescent="0.2">
      <c r="E1172" s="100">
        <v>70</v>
      </c>
    </row>
    <row r="1173" spans="5:5" hidden="1" x14ac:dyDescent="0.2">
      <c r="E1173" s="99">
        <v>70</v>
      </c>
    </row>
    <row r="1174" spans="5:5" hidden="1" x14ac:dyDescent="0.2">
      <c r="E1174" s="100">
        <v>175</v>
      </c>
    </row>
    <row r="1175" spans="5:5" hidden="1" x14ac:dyDescent="0.2">
      <c r="E1175" s="99">
        <v>70</v>
      </c>
    </row>
    <row r="1176" spans="5:5" hidden="1" x14ac:dyDescent="0.2">
      <c r="E1176" s="100">
        <v>70</v>
      </c>
    </row>
    <row r="1177" spans="5:5" hidden="1" x14ac:dyDescent="0.2">
      <c r="E1177" s="99">
        <v>70</v>
      </c>
    </row>
    <row r="1178" spans="5:5" hidden="1" x14ac:dyDescent="0.2">
      <c r="E1178" s="100">
        <v>70</v>
      </c>
    </row>
    <row r="1179" spans="5:5" hidden="1" x14ac:dyDescent="0.2">
      <c r="E1179" s="99">
        <v>70</v>
      </c>
    </row>
    <row r="1180" spans="5:5" hidden="1" x14ac:dyDescent="0.2">
      <c r="E1180" s="100">
        <v>70</v>
      </c>
    </row>
    <row r="1181" spans="5:5" hidden="1" x14ac:dyDescent="0.2">
      <c r="E1181" s="99">
        <v>100</v>
      </c>
    </row>
    <row r="1182" spans="5:5" hidden="1" x14ac:dyDescent="0.2">
      <c r="E1182" s="100">
        <v>100</v>
      </c>
    </row>
    <row r="1183" spans="5:5" hidden="1" x14ac:dyDescent="0.2">
      <c r="E1183" s="99">
        <v>70</v>
      </c>
    </row>
    <row r="1184" spans="5:5" hidden="1" x14ac:dyDescent="0.2">
      <c r="E1184" s="100">
        <v>70</v>
      </c>
    </row>
    <row r="1185" spans="5:5" hidden="1" x14ac:dyDescent="0.2">
      <c r="E1185" s="99">
        <v>70</v>
      </c>
    </row>
    <row r="1186" spans="5:5" hidden="1" x14ac:dyDescent="0.2">
      <c r="E1186" s="101" t="s">
        <v>5</v>
      </c>
    </row>
    <row r="1187" spans="5:5" hidden="1" x14ac:dyDescent="0.2">
      <c r="E1187" s="102" t="s">
        <v>5</v>
      </c>
    </row>
    <row r="1188" spans="5:5" hidden="1" x14ac:dyDescent="0.2">
      <c r="E1188" s="101" t="s">
        <v>5</v>
      </c>
    </row>
    <row r="1189" spans="5:5" hidden="1" x14ac:dyDescent="0.2">
      <c r="E1189" s="102" t="s">
        <v>5</v>
      </c>
    </row>
    <row r="1190" spans="5:5" hidden="1" x14ac:dyDescent="0.2">
      <c r="E1190" s="101" t="s">
        <v>5</v>
      </c>
    </row>
    <row r="1191" spans="5:5" hidden="1" x14ac:dyDescent="0.2">
      <c r="E1191" s="102" t="s">
        <v>5</v>
      </c>
    </row>
    <row r="1192" spans="5:5" hidden="1" x14ac:dyDescent="0.2">
      <c r="E1192" s="101" t="s">
        <v>5</v>
      </c>
    </row>
    <row r="1193" spans="5:5" hidden="1" x14ac:dyDescent="0.2">
      <c r="E1193" s="102" t="s">
        <v>5</v>
      </c>
    </row>
    <row r="1194" spans="5:5" hidden="1" x14ac:dyDescent="0.2">
      <c r="E1194" s="101" t="s">
        <v>5</v>
      </c>
    </row>
    <row r="1195" spans="5:5" hidden="1" x14ac:dyDescent="0.2">
      <c r="E1195" s="102" t="s">
        <v>5</v>
      </c>
    </row>
    <row r="1196" spans="5:5" hidden="1" x14ac:dyDescent="0.2">
      <c r="E1196" s="101" t="s">
        <v>5</v>
      </c>
    </row>
    <row r="1197" spans="5:5" hidden="1" x14ac:dyDescent="0.2">
      <c r="E1197" s="102" t="s">
        <v>5</v>
      </c>
    </row>
    <row r="1198" spans="5:5" hidden="1" x14ac:dyDescent="0.2">
      <c r="E1198" s="101" t="s">
        <v>5</v>
      </c>
    </row>
    <row r="1199" spans="5:5" hidden="1" x14ac:dyDescent="0.2">
      <c r="E1199" s="102" t="s">
        <v>5</v>
      </c>
    </row>
    <row r="1200" spans="5:5" hidden="1" x14ac:dyDescent="0.2">
      <c r="E1200" s="101" t="s">
        <v>5</v>
      </c>
    </row>
    <row r="1201" spans="5:5" hidden="1" x14ac:dyDescent="0.2">
      <c r="E1201" s="102" t="s">
        <v>5</v>
      </c>
    </row>
    <row r="1202" spans="5:5" hidden="1" x14ac:dyDescent="0.2">
      <c r="E1202" s="101" t="s">
        <v>5</v>
      </c>
    </row>
    <row r="1203" spans="5:5" hidden="1" x14ac:dyDescent="0.2">
      <c r="E1203" s="102" t="s">
        <v>5</v>
      </c>
    </row>
    <row r="1204" spans="5:5" hidden="1" x14ac:dyDescent="0.2">
      <c r="E1204" s="100">
        <v>70</v>
      </c>
    </row>
    <row r="1205" spans="5:5" hidden="1" x14ac:dyDescent="0.2">
      <c r="E1205" s="99">
        <v>70</v>
      </c>
    </row>
    <row r="1206" spans="5:5" hidden="1" x14ac:dyDescent="0.2">
      <c r="E1206" s="100">
        <v>70</v>
      </c>
    </row>
    <row r="1207" spans="5:5" hidden="1" x14ac:dyDescent="0.2">
      <c r="E1207" s="99">
        <v>20</v>
      </c>
    </row>
    <row r="1208" spans="5:5" hidden="1" x14ac:dyDescent="0.2">
      <c r="E1208" s="100">
        <v>20</v>
      </c>
    </row>
    <row r="1209" spans="5:5" hidden="1" x14ac:dyDescent="0.2">
      <c r="E1209" s="99">
        <v>20</v>
      </c>
    </row>
    <row r="1210" spans="5:5" hidden="1" x14ac:dyDescent="0.2">
      <c r="E1210" s="100">
        <v>70</v>
      </c>
    </row>
    <row r="1211" spans="5:5" hidden="1" x14ac:dyDescent="0.2">
      <c r="E1211" s="99">
        <v>70</v>
      </c>
    </row>
    <row r="1212" spans="5:5" hidden="1" x14ac:dyDescent="0.2">
      <c r="E1212" s="100">
        <v>70</v>
      </c>
    </row>
    <row r="1213" spans="5:5" hidden="1" x14ac:dyDescent="0.2">
      <c r="E1213" s="99">
        <v>70</v>
      </c>
    </row>
    <row r="1214" spans="5:5" hidden="1" x14ac:dyDescent="0.2">
      <c r="E1214" s="100">
        <v>70</v>
      </c>
    </row>
    <row r="1215" spans="5:5" hidden="1" x14ac:dyDescent="0.2">
      <c r="E1215" s="99">
        <v>70</v>
      </c>
    </row>
    <row r="1216" spans="5:5" hidden="1" x14ac:dyDescent="0.2">
      <c r="E1216" s="100">
        <v>20</v>
      </c>
    </row>
    <row r="1217" spans="5:5" hidden="1" x14ac:dyDescent="0.2">
      <c r="E1217" s="99">
        <v>50</v>
      </c>
    </row>
    <row r="1218" spans="5:5" hidden="1" x14ac:dyDescent="0.2">
      <c r="E1218" s="100">
        <v>70</v>
      </c>
    </row>
    <row r="1219" spans="5:5" hidden="1" x14ac:dyDescent="0.2">
      <c r="E1219" s="99">
        <v>175</v>
      </c>
    </row>
    <row r="1220" spans="5:5" hidden="1" x14ac:dyDescent="0.2">
      <c r="E1220" s="100">
        <v>175</v>
      </c>
    </row>
    <row r="1221" spans="5:5" hidden="1" x14ac:dyDescent="0.2">
      <c r="E1221" s="99">
        <v>70</v>
      </c>
    </row>
    <row r="1222" spans="5:5" hidden="1" x14ac:dyDescent="0.2">
      <c r="E1222" s="100">
        <v>70</v>
      </c>
    </row>
    <row r="1223" spans="5:5" hidden="1" x14ac:dyDescent="0.2">
      <c r="E1223" s="99">
        <v>100</v>
      </c>
    </row>
    <row r="1224" spans="5:5" hidden="1" x14ac:dyDescent="0.2">
      <c r="E1224" s="100">
        <v>100</v>
      </c>
    </row>
    <row r="1225" spans="5:5" hidden="1" x14ac:dyDescent="0.2">
      <c r="E1225" s="102" t="s">
        <v>5</v>
      </c>
    </row>
    <row r="1226" spans="5:5" hidden="1" x14ac:dyDescent="0.2">
      <c r="E1226" s="101" t="s">
        <v>5</v>
      </c>
    </row>
    <row r="1227" spans="5:5" hidden="1" x14ac:dyDescent="0.2">
      <c r="E1227" s="102" t="s">
        <v>5</v>
      </c>
    </row>
    <row r="1228" spans="5:5" hidden="1" x14ac:dyDescent="0.2">
      <c r="E1228" s="101" t="s">
        <v>5</v>
      </c>
    </row>
    <row r="1229" spans="5:5" hidden="1" x14ac:dyDescent="0.2">
      <c r="E1229" s="102" t="s">
        <v>5</v>
      </c>
    </row>
    <row r="1230" spans="5:5" hidden="1" x14ac:dyDescent="0.2">
      <c r="E1230" s="101" t="s">
        <v>5</v>
      </c>
    </row>
    <row r="1231" spans="5:5" hidden="1" x14ac:dyDescent="0.2">
      <c r="E1231" s="99">
        <v>70</v>
      </c>
    </row>
    <row r="1232" spans="5:5" hidden="1" x14ac:dyDescent="0.2">
      <c r="E1232" s="101" t="s">
        <v>5</v>
      </c>
    </row>
    <row r="1233" spans="5:5" hidden="1" x14ac:dyDescent="0.2">
      <c r="E1233" s="99">
        <v>70</v>
      </c>
    </row>
    <row r="1234" spans="5:5" hidden="1" x14ac:dyDescent="0.2">
      <c r="E1234" s="100">
        <v>70</v>
      </c>
    </row>
    <row r="1235" spans="5:5" hidden="1" x14ac:dyDescent="0.2">
      <c r="E1235" s="99">
        <v>70</v>
      </c>
    </row>
    <row r="1236" spans="5:5" hidden="1" x14ac:dyDescent="0.2">
      <c r="E1236" s="100">
        <v>20</v>
      </c>
    </row>
    <row r="1237" spans="5:5" hidden="1" x14ac:dyDescent="0.2">
      <c r="E1237" s="99">
        <v>20</v>
      </c>
    </row>
    <row r="1238" spans="5:5" hidden="1" x14ac:dyDescent="0.2">
      <c r="E1238" s="100">
        <v>20</v>
      </c>
    </row>
    <row r="1239" spans="5:5" hidden="1" x14ac:dyDescent="0.2">
      <c r="E1239" s="99">
        <v>20</v>
      </c>
    </row>
    <row r="1240" spans="5:5" hidden="1" x14ac:dyDescent="0.2">
      <c r="E1240" s="100">
        <v>20</v>
      </c>
    </row>
    <row r="1241" spans="5:5" hidden="1" x14ac:dyDescent="0.2">
      <c r="E1241" s="99">
        <v>70</v>
      </c>
    </row>
    <row r="1242" spans="5:5" hidden="1" x14ac:dyDescent="0.2">
      <c r="E1242" s="100">
        <v>50</v>
      </c>
    </row>
    <row r="1243" spans="5:5" hidden="1" x14ac:dyDescent="0.2">
      <c r="E1243" s="99">
        <v>70</v>
      </c>
    </row>
    <row r="1244" spans="5:5" hidden="1" x14ac:dyDescent="0.2">
      <c r="E1244" s="100">
        <v>70</v>
      </c>
    </row>
    <row r="1245" spans="5:5" hidden="1" x14ac:dyDescent="0.2">
      <c r="E1245" s="99">
        <v>70</v>
      </c>
    </row>
    <row r="1246" spans="5:5" hidden="1" x14ac:dyDescent="0.2">
      <c r="E1246" s="100">
        <v>70</v>
      </c>
    </row>
    <row r="1247" spans="5:5" hidden="1" x14ac:dyDescent="0.2">
      <c r="E1247" s="99">
        <v>70</v>
      </c>
    </row>
    <row r="1248" spans="5:5" hidden="1" x14ac:dyDescent="0.2">
      <c r="E1248" s="101" t="s">
        <v>5</v>
      </c>
    </row>
    <row r="1249" spans="5:5" hidden="1" x14ac:dyDescent="0.2">
      <c r="E1249" s="99">
        <v>70</v>
      </c>
    </row>
    <row r="1250" spans="5:5" hidden="1" x14ac:dyDescent="0.2">
      <c r="E1250" s="100">
        <v>70</v>
      </c>
    </row>
    <row r="1251" spans="5:5" hidden="1" x14ac:dyDescent="0.2">
      <c r="E1251" s="99">
        <v>175</v>
      </c>
    </row>
    <row r="1252" spans="5:5" hidden="1" x14ac:dyDescent="0.2">
      <c r="E1252" s="100">
        <v>20</v>
      </c>
    </row>
    <row r="1253" spans="5:5" hidden="1" x14ac:dyDescent="0.2">
      <c r="E1253" s="99">
        <v>20</v>
      </c>
    </row>
    <row r="1254" spans="5:5" hidden="1" x14ac:dyDescent="0.2">
      <c r="E1254" s="100">
        <v>50</v>
      </c>
    </row>
    <row r="1255" spans="5:5" hidden="1" x14ac:dyDescent="0.2">
      <c r="E1255" s="99">
        <v>70</v>
      </c>
    </row>
    <row r="1256" spans="5:5" hidden="1" x14ac:dyDescent="0.2">
      <c r="E1256" s="100">
        <v>70</v>
      </c>
    </row>
    <row r="1257" spans="5:5" hidden="1" x14ac:dyDescent="0.2">
      <c r="E1257" s="99">
        <v>100</v>
      </c>
    </row>
    <row r="1258" spans="5:5" hidden="1" x14ac:dyDescent="0.2">
      <c r="E1258" s="100">
        <v>70</v>
      </c>
    </row>
    <row r="1259" spans="5:5" hidden="1" x14ac:dyDescent="0.2">
      <c r="E1259" s="99">
        <v>70</v>
      </c>
    </row>
    <row r="1260" spans="5:5" hidden="1" x14ac:dyDescent="0.2">
      <c r="E1260" s="100">
        <v>70</v>
      </c>
    </row>
    <row r="1261" spans="5:5" hidden="1" x14ac:dyDescent="0.2">
      <c r="E1261" s="99">
        <v>70</v>
      </c>
    </row>
    <row r="1262" spans="5:5" hidden="1" x14ac:dyDescent="0.2">
      <c r="E1262" s="100">
        <v>70</v>
      </c>
    </row>
    <row r="1263" spans="5:5" hidden="1" x14ac:dyDescent="0.2">
      <c r="E1263" s="99">
        <v>70</v>
      </c>
    </row>
    <row r="1264" spans="5:5" hidden="1" x14ac:dyDescent="0.2">
      <c r="E1264" s="100">
        <v>20</v>
      </c>
    </row>
    <row r="1265" spans="5:5" hidden="1" x14ac:dyDescent="0.2">
      <c r="E1265" s="99">
        <v>20</v>
      </c>
    </row>
    <row r="1266" spans="5:5" hidden="1" x14ac:dyDescent="0.2">
      <c r="E1266" s="100">
        <v>20</v>
      </c>
    </row>
    <row r="1267" spans="5:5" hidden="1" x14ac:dyDescent="0.2">
      <c r="E1267" s="99">
        <v>70</v>
      </c>
    </row>
    <row r="1268" spans="5:5" hidden="1" x14ac:dyDescent="0.2">
      <c r="E1268" s="100">
        <v>70</v>
      </c>
    </row>
    <row r="1269" spans="5:5" hidden="1" x14ac:dyDescent="0.2">
      <c r="E1269" s="99">
        <v>70</v>
      </c>
    </row>
    <row r="1270" spans="5:5" hidden="1" x14ac:dyDescent="0.2">
      <c r="E1270" s="100">
        <v>70</v>
      </c>
    </row>
    <row r="1271" spans="5:5" hidden="1" x14ac:dyDescent="0.2">
      <c r="E1271" s="99">
        <v>175</v>
      </c>
    </row>
    <row r="1272" spans="5:5" hidden="1" x14ac:dyDescent="0.2">
      <c r="E1272" s="100">
        <v>175</v>
      </c>
    </row>
    <row r="1273" spans="5:5" hidden="1" x14ac:dyDescent="0.2">
      <c r="E1273" s="99">
        <v>70</v>
      </c>
    </row>
    <row r="1274" spans="5:5" hidden="1" x14ac:dyDescent="0.2">
      <c r="E1274" s="100">
        <v>70</v>
      </c>
    </row>
    <row r="1275" spans="5:5" hidden="1" x14ac:dyDescent="0.2">
      <c r="E1275" s="99">
        <v>50</v>
      </c>
    </row>
    <row r="1276" spans="5:5" hidden="1" x14ac:dyDescent="0.2">
      <c r="E1276" s="100">
        <v>50</v>
      </c>
    </row>
    <row r="1277" spans="5:5" hidden="1" x14ac:dyDescent="0.2">
      <c r="E1277" s="99">
        <v>70</v>
      </c>
    </row>
    <row r="1278" spans="5:5" hidden="1" x14ac:dyDescent="0.2">
      <c r="E1278" s="100">
        <v>100</v>
      </c>
    </row>
    <row r="1279" spans="5:5" hidden="1" x14ac:dyDescent="0.2">
      <c r="E1279" s="102" t="s">
        <v>5</v>
      </c>
    </row>
    <row r="1280" spans="5:5" hidden="1" x14ac:dyDescent="0.2">
      <c r="E1280" s="100">
        <v>20</v>
      </c>
    </row>
    <row r="1281" spans="5:5" hidden="1" x14ac:dyDescent="0.2">
      <c r="E1281" s="99">
        <v>20</v>
      </c>
    </row>
    <row r="1282" spans="5:5" hidden="1" x14ac:dyDescent="0.2">
      <c r="E1282" s="100">
        <v>20</v>
      </c>
    </row>
    <row r="1283" spans="5:5" hidden="1" x14ac:dyDescent="0.2">
      <c r="E1283" s="99">
        <v>70</v>
      </c>
    </row>
    <row r="1284" spans="5:5" hidden="1" x14ac:dyDescent="0.2">
      <c r="E1284" s="100">
        <v>175</v>
      </c>
    </row>
    <row r="1285" spans="5:5" hidden="1" x14ac:dyDescent="0.2">
      <c r="E1285" s="99">
        <v>50</v>
      </c>
    </row>
    <row r="1286" spans="5:5" hidden="1" x14ac:dyDescent="0.2">
      <c r="E1286" s="101" t="s">
        <v>5</v>
      </c>
    </row>
    <row r="1287" spans="5:5" hidden="1" x14ac:dyDescent="0.2">
      <c r="E1287" s="99">
        <v>20</v>
      </c>
    </row>
    <row r="1288" spans="5:5" hidden="1" x14ac:dyDescent="0.2">
      <c r="E1288" s="100">
        <v>70</v>
      </c>
    </row>
    <row r="1289" spans="5:5" hidden="1" x14ac:dyDescent="0.2">
      <c r="E1289" s="99">
        <v>70</v>
      </c>
    </row>
    <row r="1290" spans="5:5" hidden="1" x14ac:dyDescent="0.2">
      <c r="E1290" s="100">
        <v>70</v>
      </c>
    </row>
    <row r="1291" spans="5:5" hidden="1" x14ac:dyDescent="0.2">
      <c r="E1291" s="99">
        <v>70</v>
      </c>
    </row>
    <row r="1292" spans="5:5" hidden="1" x14ac:dyDescent="0.2">
      <c r="E1292" s="100">
        <v>20</v>
      </c>
    </row>
    <row r="1293" spans="5:5" hidden="1" x14ac:dyDescent="0.2">
      <c r="E1293" s="99">
        <v>70</v>
      </c>
    </row>
    <row r="1294" spans="5:5" hidden="1" x14ac:dyDescent="0.2">
      <c r="E1294" s="100">
        <v>70</v>
      </c>
    </row>
    <row r="1295" spans="5:5" hidden="1" x14ac:dyDescent="0.2">
      <c r="E1295" s="99">
        <v>70</v>
      </c>
    </row>
    <row r="1296" spans="5:5" hidden="1" x14ac:dyDescent="0.2">
      <c r="E1296" s="100">
        <v>70</v>
      </c>
    </row>
    <row r="1297" spans="5:5" hidden="1" x14ac:dyDescent="0.2">
      <c r="E1297" s="99">
        <v>70</v>
      </c>
    </row>
    <row r="1298" spans="5:5" hidden="1" x14ac:dyDescent="0.2">
      <c r="E1298" s="100">
        <v>70</v>
      </c>
    </row>
    <row r="1299" spans="5:5" hidden="1" x14ac:dyDescent="0.2">
      <c r="E1299" s="99">
        <v>70</v>
      </c>
    </row>
    <row r="1300" spans="5:5" hidden="1" x14ac:dyDescent="0.2">
      <c r="E1300" s="100">
        <v>70</v>
      </c>
    </row>
    <row r="1301" spans="5:5" hidden="1" x14ac:dyDescent="0.2">
      <c r="E1301" s="99">
        <v>20</v>
      </c>
    </row>
    <row r="1302" spans="5:5" hidden="1" x14ac:dyDescent="0.2">
      <c r="E1302" s="100">
        <v>20</v>
      </c>
    </row>
    <row r="1303" spans="5:5" hidden="1" x14ac:dyDescent="0.2">
      <c r="E1303" s="99">
        <v>50</v>
      </c>
    </row>
    <row r="1304" spans="5:5" hidden="1" x14ac:dyDescent="0.2">
      <c r="E1304" s="100">
        <v>70</v>
      </c>
    </row>
    <row r="1305" spans="5:5" hidden="1" x14ac:dyDescent="0.2">
      <c r="E1305" s="99">
        <v>70</v>
      </c>
    </row>
    <row r="1306" spans="5:5" hidden="1" x14ac:dyDescent="0.2">
      <c r="E1306" s="100">
        <v>70</v>
      </c>
    </row>
    <row r="1307" spans="5:5" hidden="1" x14ac:dyDescent="0.2">
      <c r="E1307" s="99">
        <v>70</v>
      </c>
    </row>
    <row r="1308" spans="5:5" hidden="1" x14ac:dyDescent="0.2">
      <c r="E1308" s="100">
        <v>70</v>
      </c>
    </row>
    <row r="1309" spans="5:5" hidden="1" x14ac:dyDescent="0.2">
      <c r="E1309" s="99">
        <v>20</v>
      </c>
    </row>
    <row r="1310" spans="5:5" hidden="1" x14ac:dyDescent="0.2">
      <c r="E1310" s="100">
        <v>70</v>
      </c>
    </row>
    <row r="1311" spans="5:5" hidden="1" x14ac:dyDescent="0.2">
      <c r="E1311" s="99">
        <v>70</v>
      </c>
    </row>
    <row r="1312" spans="5:5" hidden="1" x14ac:dyDescent="0.2">
      <c r="E1312" s="100">
        <v>70</v>
      </c>
    </row>
    <row r="1313" spans="5:5" hidden="1" x14ac:dyDescent="0.2">
      <c r="E1313" s="99">
        <v>70</v>
      </c>
    </row>
    <row r="1314" spans="5:5" hidden="1" x14ac:dyDescent="0.2">
      <c r="E1314" s="100">
        <v>70</v>
      </c>
    </row>
    <row r="1315" spans="5:5" hidden="1" x14ac:dyDescent="0.2">
      <c r="E1315" s="99">
        <v>20</v>
      </c>
    </row>
    <row r="1316" spans="5:5" hidden="1" x14ac:dyDescent="0.2">
      <c r="E1316" s="100">
        <v>20</v>
      </c>
    </row>
    <row r="1317" spans="5:5" hidden="1" x14ac:dyDescent="0.2">
      <c r="E1317" s="99">
        <v>20</v>
      </c>
    </row>
    <row r="1318" spans="5:5" hidden="1" x14ac:dyDescent="0.2">
      <c r="E1318" s="100">
        <v>175</v>
      </c>
    </row>
    <row r="1319" spans="5:5" hidden="1" x14ac:dyDescent="0.2">
      <c r="E1319" s="99">
        <v>70</v>
      </c>
    </row>
    <row r="1320" spans="5:5" hidden="1" x14ac:dyDescent="0.2">
      <c r="E1320" s="100">
        <v>70</v>
      </c>
    </row>
    <row r="1321" spans="5:5" hidden="1" x14ac:dyDescent="0.2">
      <c r="E1321" s="99">
        <v>70</v>
      </c>
    </row>
    <row r="1322" spans="5:5" hidden="1" x14ac:dyDescent="0.2">
      <c r="E1322" s="100">
        <v>70</v>
      </c>
    </row>
    <row r="1323" spans="5:5" hidden="1" x14ac:dyDescent="0.2">
      <c r="E1323" s="99">
        <v>70</v>
      </c>
    </row>
    <row r="1324" spans="5:5" hidden="1" x14ac:dyDescent="0.2">
      <c r="E1324" s="100">
        <v>50</v>
      </c>
    </row>
    <row r="1325" spans="5:5" hidden="1" x14ac:dyDescent="0.2">
      <c r="E1325" s="99">
        <v>20</v>
      </c>
    </row>
    <row r="1326" spans="5:5" hidden="1" x14ac:dyDescent="0.2">
      <c r="E1326" s="100">
        <v>20</v>
      </c>
    </row>
    <row r="1327" spans="5:5" hidden="1" x14ac:dyDescent="0.2">
      <c r="E1327" s="99">
        <v>70</v>
      </c>
    </row>
    <row r="1328" spans="5:5" hidden="1" x14ac:dyDescent="0.2">
      <c r="E1328" s="100">
        <v>100</v>
      </c>
    </row>
    <row r="1329" spans="5:5" hidden="1" x14ac:dyDescent="0.2">
      <c r="E1329" s="99">
        <v>70</v>
      </c>
    </row>
    <row r="1330" spans="5:5" hidden="1" x14ac:dyDescent="0.2">
      <c r="E1330" s="100">
        <v>70</v>
      </c>
    </row>
    <row r="1331" spans="5:5" hidden="1" x14ac:dyDescent="0.2">
      <c r="E1331" s="99">
        <v>70</v>
      </c>
    </row>
    <row r="1332" spans="5:5" hidden="1" x14ac:dyDescent="0.2">
      <c r="E1332" s="101" t="s">
        <v>5</v>
      </c>
    </row>
    <row r="1333" spans="5:5" hidden="1" x14ac:dyDescent="0.2">
      <c r="E1333" s="99">
        <v>70</v>
      </c>
    </row>
    <row r="1334" spans="5:5" hidden="1" x14ac:dyDescent="0.2">
      <c r="E1334" s="100">
        <v>70</v>
      </c>
    </row>
    <row r="1335" spans="5:5" hidden="1" x14ac:dyDescent="0.2">
      <c r="E1335" s="102" t="s">
        <v>5</v>
      </c>
    </row>
    <row r="1336" spans="5:5" hidden="1" x14ac:dyDescent="0.2">
      <c r="E1336" s="101" t="s">
        <v>5</v>
      </c>
    </row>
    <row r="1337" spans="5:5" hidden="1" x14ac:dyDescent="0.2">
      <c r="E1337" s="102" t="s">
        <v>5</v>
      </c>
    </row>
    <row r="1338" spans="5:5" hidden="1" x14ac:dyDescent="0.2">
      <c r="E1338" s="100">
        <v>70</v>
      </c>
    </row>
    <row r="1339" spans="5:5" hidden="1" x14ac:dyDescent="0.2">
      <c r="E1339" s="99">
        <v>70</v>
      </c>
    </row>
    <row r="1340" spans="5:5" hidden="1" x14ac:dyDescent="0.2">
      <c r="E1340" s="100">
        <v>70</v>
      </c>
    </row>
    <row r="1341" spans="5:5" hidden="1" x14ac:dyDescent="0.2">
      <c r="E1341" s="99">
        <v>70</v>
      </c>
    </row>
    <row r="1342" spans="5:5" hidden="1" x14ac:dyDescent="0.2">
      <c r="E1342" s="100">
        <v>100</v>
      </c>
    </row>
    <row r="1343" spans="5:5" hidden="1" x14ac:dyDescent="0.2">
      <c r="E1343" s="102" t="s">
        <v>5</v>
      </c>
    </row>
    <row r="1344" spans="5:5" hidden="1" x14ac:dyDescent="0.2">
      <c r="E1344" s="100">
        <v>70</v>
      </c>
    </row>
    <row r="1345" spans="5:5" hidden="1" x14ac:dyDescent="0.2">
      <c r="E1345" s="99">
        <v>175</v>
      </c>
    </row>
    <row r="1346" spans="5:5" hidden="1" x14ac:dyDescent="0.2">
      <c r="E1346" s="100">
        <v>70</v>
      </c>
    </row>
    <row r="1347" spans="5:5" hidden="1" x14ac:dyDescent="0.2">
      <c r="E1347" s="99">
        <v>20</v>
      </c>
    </row>
    <row r="1348" spans="5:5" hidden="1" x14ac:dyDescent="0.2">
      <c r="E1348" s="100">
        <v>20</v>
      </c>
    </row>
    <row r="1349" spans="5:5" hidden="1" x14ac:dyDescent="0.2">
      <c r="E1349" s="99">
        <v>70</v>
      </c>
    </row>
    <row r="1350" spans="5:5" hidden="1" x14ac:dyDescent="0.2">
      <c r="E1350" s="100">
        <v>70</v>
      </c>
    </row>
    <row r="1351" spans="5:5" hidden="1" x14ac:dyDescent="0.2">
      <c r="E1351" s="99">
        <v>70</v>
      </c>
    </row>
    <row r="1352" spans="5:5" hidden="1" x14ac:dyDescent="0.2">
      <c r="E1352" s="100">
        <v>70</v>
      </c>
    </row>
    <row r="1353" spans="5:5" hidden="1" x14ac:dyDescent="0.2">
      <c r="E1353" s="99">
        <v>70</v>
      </c>
    </row>
    <row r="1354" spans="5:5" hidden="1" x14ac:dyDescent="0.2">
      <c r="E1354" s="100">
        <v>50</v>
      </c>
    </row>
    <row r="1355" spans="5:5" hidden="1" x14ac:dyDescent="0.2">
      <c r="E1355" s="99">
        <v>70</v>
      </c>
    </row>
    <row r="1356" spans="5:5" hidden="1" x14ac:dyDescent="0.2">
      <c r="E1356" s="100">
        <v>20</v>
      </c>
    </row>
    <row r="1357" spans="5:5" hidden="1" x14ac:dyDescent="0.2">
      <c r="E1357" s="99">
        <v>20</v>
      </c>
    </row>
    <row r="1358" spans="5:5" hidden="1" x14ac:dyDescent="0.2">
      <c r="E1358" s="100">
        <v>20</v>
      </c>
    </row>
    <row r="1359" spans="5:5" hidden="1" x14ac:dyDescent="0.2">
      <c r="E1359" s="99">
        <v>20</v>
      </c>
    </row>
    <row r="1360" spans="5:5" hidden="1" x14ac:dyDescent="0.2">
      <c r="E1360" s="100">
        <v>20</v>
      </c>
    </row>
    <row r="1361" spans="5:5" hidden="1" x14ac:dyDescent="0.2">
      <c r="E1361" s="99">
        <v>70</v>
      </c>
    </row>
    <row r="1362" spans="5:5" hidden="1" x14ac:dyDescent="0.2">
      <c r="E1362" s="100">
        <v>70</v>
      </c>
    </row>
    <row r="1363" spans="5:5" hidden="1" x14ac:dyDescent="0.2">
      <c r="E1363" s="99">
        <v>70</v>
      </c>
    </row>
    <row r="1364" spans="5:5" hidden="1" x14ac:dyDescent="0.2">
      <c r="E1364" s="100">
        <v>70</v>
      </c>
    </row>
    <row r="1365" spans="5:5" hidden="1" x14ac:dyDescent="0.2">
      <c r="E1365" s="99">
        <v>70</v>
      </c>
    </row>
    <row r="1366" spans="5:5" hidden="1" x14ac:dyDescent="0.2">
      <c r="E1366" s="100">
        <v>50</v>
      </c>
    </row>
    <row r="1367" spans="5:5" hidden="1" x14ac:dyDescent="0.2">
      <c r="E1367" s="99">
        <v>175</v>
      </c>
    </row>
    <row r="1368" spans="5:5" hidden="1" x14ac:dyDescent="0.2">
      <c r="E1368" s="100">
        <v>70</v>
      </c>
    </row>
    <row r="1369" spans="5:5" hidden="1" x14ac:dyDescent="0.2">
      <c r="E1369" s="99">
        <v>70</v>
      </c>
    </row>
    <row r="1370" spans="5:5" hidden="1" x14ac:dyDescent="0.2">
      <c r="E1370" s="100">
        <v>50</v>
      </c>
    </row>
    <row r="1371" spans="5:5" hidden="1" x14ac:dyDescent="0.2">
      <c r="E1371" s="99">
        <v>50</v>
      </c>
    </row>
    <row r="1372" spans="5:5" hidden="1" x14ac:dyDescent="0.2">
      <c r="E1372" s="100">
        <v>70</v>
      </c>
    </row>
    <row r="1373" spans="5:5" hidden="1" x14ac:dyDescent="0.2">
      <c r="E1373" s="99">
        <v>70</v>
      </c>
    </row>
    <row r="1374" spans="5:5" hidden="1" x14ac:dyDescent="0.2">
      <c r="E1374" s="100">
        <v>70</v>
      </c>
    </row>
    <row r="1375" spans="5:5" hidden="1" x14ac:dyDescent="0.2">
      <c r="E1375" s="99">
        <v>20</v>
      </c>
    </row>
    <row r="1376" spans="5:5" hidden="1" x14ac:dyDescent="0.2">
      <c r="E1376" s="100">
        <v>70</v>
      </c>
    </row>
    <row r="1377" spans="5:5" hidden="1" x14ac:dyDescent="0.2">
      <c r="E1377" s="99">
        <v>70</v>
      </c>
    </row>
    <row r="1378" spans="5:5" hidden="1" x14ac:dyDescent="0.2">
      <c r="E1378" s="100">
        <v>20</v>
      </c>
    </row>
    <row r="1379" spans="5:5" hidden="1" x14ac:dyDescent="0.2">
      <c r="E1379" s="99">
        <v>20</v>
      </c>
    </row>
    <row r="1380" spans="5:5" hidden="1" x14ac:dyDescent="0.2">
      <c r="E1380" s="100">
        <v>70</v>
      </c>
    </row>
    <row r="1381" spans="5:5" hidden="1" x14ac:dyDescent="0.2">
      <c r="E1381" s="99">
        <v>70</v>
      </c>
    </row>
    <row r="1382" spans="5:5" hidden="1" x14ac:dyDescent="0.2">
      <c r="E1382" s="100">
        <v>70</v>
      </c>
    </row>
    <row r="1383" spans="5:5" hidden="1" x14ac:dyDescent="0.2">
      <c r="E1383" s="99">
        <v>100</v>
      </c>
    </row>
    <row r="1384" spans="5:5" hidden="1" x14ac:dyDescent="0.2">
      <c r="E1384" s="100">
        <v>70</v>
      </c>
    </row>
    <row r="1385" spans="5:5" hidden="1" x14ac:dyDescent="0.2">
      <c r="E1385" s="99">
        <v>70</v>
      </c>
    </row>
    <row r="1386" spans="5:5" hidden="1" x14ac:dyDescent="0.2">
      <c r="E1386" s="100">
        <v>70</v>
      </c>
    </row>
    <row r="1387" spans="5:5" hidden="1" x14ac:dyDescent="0.2">
      <c r="E1387" s="99">
        <v>70</v>
      </c>
    </row>
    <row r="1388" spans="5:5" hidden="1" x14ac:dyDescent="0.2">
      <c r="E1388" s="100">
        <v>70</v>
      </c>
    </row>
    <row r="1389" spans="5:5" hidden="1" x14ac:dyDescent="0.2">
      <c r="E1389" s="99">
        <v>175</v>
      </c>
    </row>
    <row r="1390" spans="5:5" hidden="1" x14ac:dyDescent="0.2">
      <c r="E1390" s="100">
        <v>70</v>
      </c>
    </row>
    <row r="1391" spans="5:5" hidden="1" x14ac:dyDescent="0.2">
      <c r="E1391" s="99">
        <v>70</v>
      </c>
    </row>
    <row r="1392" spans="5:5" hidden="1" x14ac:dyDescent="0.2">
      <c r="E1392" s="100">
        <v>70</v>
      </c>
    </row>
    <row r="1393" spans="5:5" hidden="1" x14ac:dyDescent="0.2">
      <c r="E1393" s="99">
        <v>70</v>
      </c>
    </row>
    <row r="1394" spans="5:5" hidden="1" x14ac:dyDescent="0.2">
      <c r="E1394" s="100">
        <v>20</v>
      </c>
    </row>
    <row r="1395" spans="5:5" hidden="1" x14ac:dyDescent="0.2">
      <c r="E1395" s="99">
        <v>20</v>
      </c>
    </row>
    <row r="1396" spans="5:5" hidden="1" x14ac:dyDescent="0.2">
      <c r="E1396" s="100">
        <v>20</v>
      </c>
    </row>
    <row r="1397" spans="5:5" hidden="1" x14ac:dyDescent="0.2">
      <c r="E1397" s="99">
        <v>70</v>
      </c>
    </row>
    <row r="1398" spans="5:5" hidden="1" x14ac:dyDescent="0.2">
      <c r="E1398" s="100">
        <v>70</v>
      </c>
    </row>
    <row r="1399" spans="5:5" hidden="1" x14ac:dyDescent="0.2">
      <c r="E1399" s="99">
        <v>70</v>
      </c>
    </row>
    <row r="1400" spans="5:5" hidden="1" x14ac:dyDescent="0.2">
      <c r="E1400" s="100">
        <v>20</v>
      </c>
    </row>
    <row r="1401" spans="5:5" hidden="1" x14ac:dyDescent="0.2">
      <c r="E1401" s="99">
        <v>20</v>
      </c>
    </row>
    <row r="1402" spans="5:5" hidden="1" x14ac:dyDescent="0.2">
      <c r="E1402" s="100">
        <v>20</v>
      </c>
    </row>
    <row r="1403" spans="5:5" hidden="1" x14ac:dyDescent="0.2">
      <c r="E1403" s="99">
        <v>20</v>
      </c>
    </row>
    <row r="1404" spans="5:5" hidden="1" x14ac:dyDescent="0.2">
      <c r="E1404" s="100">
        <v>20</v>
      </c>
    </row>
    <row r="1405" spans="5:5" hidden="1" x14ac:dyDescent="0.2">
      <c r="E1405" s="99">
        <v>20</v>
      </c>
    </row>
    <row r="1406" spans="5:5" hidden="1" x14ac:dyDescent="0.2">
      <c r="E1406" s="100">
        <v>20</v>
      </c>
    </row>
    <row r="1407" spans="5:5" hidden="1" x14ac:dyDescent="0.2">
      <c r="E1407" s="99">
        <v>100</v>
      </c>
    </row>
    <row r="1408" spans="5:5" hidden="1" x14ac:dyDescent="0.2">
      <c r="E1408" s="100">
        <v>175</v>
      </c>
    </row>
    <row r="1409" spans="5:5" hidden="1" x14ac:dyDescent="0.2">
      <c r="E1409" s="99">
        <v>20</v>
      </c>
    </row>
    <row r="1410" spans="5:5" hidden="1" x14ac:dyDescent="0.2">
      <c r="E1410" s="100">
        <v>70</v>
      </c>
    </row>
    <row r="1411" spans="5:5" hidden="1" x14ac:dyDescent="0.2">
      <c r="E1411" s="99">
        <v>70</v>
      </c>
    </row>
    <row r="1412" spans="5:5" hidden="1" x14ac:dyDescent="0.2">
      <c r="E1412" s="100">
        <v>100</v>
      </c>
    </row>
    <row r="1413" spans="5:5" hidden="1" x14ac:dyDescent="0.2">
      <c r="E1413" s="99">
        <v>100</v>
      </c>
    </row>
    <row r="1414" spans="5:5" hidden="1" x14ac:dyDescent="0.2">
      <c r="E1414" s="100">
        <v>70</v>
      </c>
    </row>
    <row r="1415" spans="5:5" hidden="1" x14ac:dyDescent="0.2">
      <c r="E1415" s="99">
        <v>70</v>
      </c>
    </row>
    <row r="1416" spans="5:5" hidden="1" x14ac:dyDescent="0.2">
      <c r="E1416" s="100">
        <v>20</v>
      </c>
    </row>
    <row r="1417" spans="5:5" hidden="1" x14ac:dyDescent="0.2">
      <c r="E1417" s="99">
        <v>20</v>
      </c>
    </row>
    <row r="1418" spans="5:5" hidden="1" x14ac:dyDescent="0.2">
      <c r="E1418" s="100">
        <v>20</v>
      </c>
    </row>
    <row r="1419" spans="5:5" hidden="1" x14ac:dyDescent="0.2">
      <c r="E1419" s="99">
        <v>20</v>
      </c>
    </row>
    <row r="1420" spans="5:5" hidden="1" x14ac:dyDescent="0.2">
      <c r="E1420" s="100">
        <v>20</v>
      </c>
    </row>
    <row r="1421" spans="5:5" hidden="1" x14ac:dyDescent="0.2">
      <c r="E1421" s="102" t="s">
        <v>5</v>
      </c>
    </row>
    <row r="1422" spans="5:5" hidden="1" x14ac:dyDescent="0.2">
      <c r="E1422" s="101" t="s">
        <v>5</v>
      </c>
    </row>
    <row r="1423" spans="5:5" hidden="1" x14ac:dyDescent="0.2">
      <c r="E1423" s="102" t="s">
        <v>5</v>
      </c>
    </row>
    <row r="1424" spans="5:5" hidden="1" x14ac:dyDescent="0.2">
      <c r="E1424" s="101" t="s">
        <v>5</v>
      </c>
    </row>
    <row r="1425" spans="5:5" hidden="1" x14ac:dyDescent="0.2">
      <c r="E1425" s="99">
        <v>100</v>
      </c>
    </row>
    <row r="1426" spans="5:5" hidden="1" x14ac:dyDescent="0.2">
      <c r="E1426" s="100">
        <v>70</v>
      </c>
    </row>
    <row r="1427" spans="5:5" hidden="1" x14ac:dyDescent="0.2">
      <c r="E1427" s="99">
        <v>175</v>
      </c>
    </row>
    <row r="1428" spans="5:5" hidden="1" x14ac:dyDescent="0.2">
      <c r="E1428" s="100">
        <v>70</v>
      </c>
    </row>
    <row r="1429" spans="5:5" hidden="1" x14ac:dyDescent="0.2">
      <c r="E1429" s="99">
        <v>70</v>
      </c>
    </row>
    <row r="1430" spans="5:5" hidden="1" x14ac:dyDescent="0.2">
      <c r="E1430" s="100">
        <v>100</v>
      </c>
    </row>
    <row r="1431" spans="5:5" hidden="1" x14ac:dyDescent="0.2">
      <c r="E1431" s="99">
        <v>70</v>
      </c>
    </row>
    <row r="1432" spans="5:5" hidden="1" x14ac:dyDescent="0.2">
      <c r="E1432" s="100">
        <v>20</v>
      </c>
    </row>
    <row r="1433" spans="5:5" hidden="1" x14ac:dyDescent="0.2">
      <c r="E1433" s="99">
        <v>20</v>
      </c>
    </row>
    <row r="1434" spans="5:5" hidden="1" x14ac:dyDescent="0.2">
      <c r="E1434" s="100">
        <v>20</v>
      </c>
    </row>
    <row r="1435" spans="5:5" hidden="1" x14ac:dyDescent="0.2">
      <c r="E1435" s="99">
        <v>20</v>
      </c>
    </row>
    <row r="1436" spans="5:5" hidden="1" x14ac:dyDescent="0.2">
      <c r="E1436" s="100">
        <v>50</v>
      </c>
    </row>
    <row r="1437" spans="5:5" hidden="1" x14ac:dyDescent="0.2">
      <c r="E1437" s="99">
        <v>20</v>
      </c>
    </row>
    <row r="1438" spans="5:5" hidden="1" x14ac:dyDescent="0.2">
      <c r="E1438" s="100">
        <v>175</v>
      </c>
    </row>
    <row r="1439" spans="5:5" hidden="1" x14ac:dyDescent="0.2">
      <c r="E1439" s="99">
        <v>70</v>
      </c>
    </row>
    <row r="1440" spans="5:5" hidden="1" x14ac:dyDescent="0.2">
      <c r="E1440" s="100">
        <v>70</v>
      </c>
    </row>
    <row r="1441" spans="5:5" hidden="1" x14ac:dyDescent="0.2">
      <c r="E1441" s="99">
        <v>70</v>
      </c>
    </row>
    <row r="1442" spans="5:5" hidden="1" x14ac:dyDescent="0.2">
      <c r="E1442" s="100">
        <v>70</v>
      </c>
    </row>
    <row r="1443" spans="5:5" hidden="1" x14ac:dyDescent="0.2">
      <c r="E1443" s="99">
        <v>20</v>
      </c>
    </row>
    <row r="1444" spans="5:5" hidden="1" x14ac:dyDescent="0.2">
      <c r="E1444" s="100">
        <v>20</v>
      </c>
    </row>
    <row r="1445" spans="5:5" hidden="1" x14ac:dyDescent="0.2">
      <c r="E1445" s="99">
        <v>20</v>
      </c>
    </row>
    <row r="1446" spans="5:5" hidden="1" x14ac:dyDescent="0.2">
      <c r="E1446" s="100">
        <v>20</v>
      </c>
    </row>
    <row r="1447" spans="5:5" hidden="1" x14ac:dyDescent="0.2">
      <c r="E1447" s="99">
        <v>20</v>
      </c>
    </row>
    <row r="1448" spans="5:5" hidden="1" x14ac:dyDescent="0.2">
      <c r="E1448" s="100">
        <v>20</v>
      </c>
    </row>
    <row r="1449" spans="5:5" hidden="1" x14ac:dyDescent="0.2">
      <c r="E1449" s="99">
        <v>70</v>
      </c>
    </row>
    <row r="1450" spans="5:5" hidden="1" x14ac:dyDescent="0.2">
      <c r="E1450" s="100">
        <v>70</v>
      </c>
    </row>
    <row r="1451" spans="5:5" hidden="1" x14ac:dyDescent="0.2">
      <c r="E1451" s="99">
        <v>70</v>
      </c>
    </row>
    <row r="1452" spans="5:5" hidden="1" x14ac:dyDescent="0.2">
      <c r="E1452" s="100">
        <v>100</v>
      </c>
    </row>
    <row r="1453" spans="5:5" hidden="1" x14ac:dyDescent="0.2">
      <c r="E1453" s="102" t="s">
        <v>5</v>
      </c>
    </row>
    <row r="1454" spans="5:5" hidden="1" x14ac:dyDescent="0.2">
      <c r="E1454" s="100">
        <v>70</v>
      </c>
    </row>
    <row r="1455" spans="5:5" hidden="1" x14ac:dyDescent="0.2">
      <c r="E1455" s="102" t="s">
        <v>5</v>
      </c>
    </row>
    <row r="1456" spans="5:5" hidden="1" x14ac:dyDescent="0.2">
      <c r="E1456" s="100">
        <v>70</v>
      </c>
    </row>
    <row r="1457" spans="5:5" hidden="1" x14ac:dyDescent="0.2">
      <c r="E1457" s="99">
        <v>70</v>
      </c>
    </row>
    <row r="1458" spans="5:5" hidden="1" x14ac:dyDescent="0.2">
      <c r="E1458" s="100">
        <v>70</v>
      </c>
    </row>
    <row r="1459" spans="5:5" hidden="1" x14ac:dyDescent="0.2">
      <c r="E1459" s="99">
        <v>70</v>
      </c>
    </row>
    <row r="1460" spans="5:5" hidden="1" x14ac:dyDescent="0.2">
      <c r="E1460" s="100">
        <v>70</v>
      </c>
    </row>
    <row r="1461" spans="5:5" hidden="1" x14ac:dyDescent="0.2">
      <c r="E1461" s="99">
        <v>20</v>
      </c>
    </row>
    <row r="1462" spans="5:5" hidden="1" x14ac:dyDescent="0.2">
      <c r="E1462" s="100">
        <v>100</v>
      </c>
    </row>
    <row r="1463" spans="5:5" hidden="1" x14ac:dyDescent="0.2">
      <c r="E1463" s="99">
        <v>70</v>
      </c>
    </row>
    <row r="1464" spans="5:5" hidden="1" x14ac:dyDescent="0.2">
      <c r="E1464" s="100">
        <v>20</v>
      </c>
    </row>
    <row r="1465" spans="5:5" hidden="1" x14ac:dyDescent="0.2">
      <c r="E1465" s="99">
        <v>175</v>
      </c>
    </row>
    <row r="1466" spans="5:5" hidden="1" x14ac:dyDescent="0.2">
      <c r="E1466" s="100">
        <v>70</v>
      </c>
    </row>
    <row r="1467" spans="5:5" hidden="1" x14ac:dyDescent="0.2">
      <c r="E1467" s="99">
        <v>70</v>
      </c>
    </row>
    <row r="1468" spans="5:5" hidden="1" x14ac:dyDescent="0.2">
      <c r="E1468" s="100">
        <v>70</v>
      </c>
    </row>
    <row r="1469" spans="5:5" hidden="1" x14ac:dyDescent="0.2">
      <c r="E1469" s="99">
        <v>20</v>
      </c>
    </row>
    <row r="1470" spans="5:5" hidden="1" x14ac:dyDescent="0.2">
      <c r="E1470" s="100">
        <v>20</v>
      </c>
    </row>
    <row r="1471" spans="5:5" hidden="1" x14ac:dyDescent="0.2">
      <c r="E1471" s="99">
        <v>20</v>
      </c>
    </row>
    <row r="1472" spans="5:5" hidden="1" x14ac:dyDescent="0.2">
      <c r="E1472" s="100">
        <v>20</v>
      </c>
    </row>
    <row r="1473" spans="5:5" hidden="1" x14ac:dyDescent="0.2">
      <c r="E1473" s="99">
        <v>20</v>
      </c>
    </row>
    <row r="1474" spans="5:5" hidden="1" x14ac:dyDescent="0.2">
      <c r="E1474" s="100">
        <v>20</v>
      </c>
    </row>
    <row r="1475" spans="5:5" hidden="1" x14ac:dyDescent="0.2">
      <c r="E1475" s="99">
        <v>50</v>
      </c>
    </row>
    <row r="1476" spans="5:5" hidden="1" x14ac:dyDescent="0.2">
      <c r="E1476" s="100">
        <v>20</v>
      </c>
    </row>
    <row r="1477" spans="5:5" hidden="1" x14ac:dyDescent="0.2">
      <c r="E1477" s="99">
        <v>70</v>
      </c>
    </row>
    <row r="1478" spans="5:5" hidden="1" x14ac:dyDescent="0.2">
      <c r="E1478" s="100">
        <v>70</v>
      </c>
    </row>
    <row r="1479" spans="5:5" hidden="1" x14ac:dyDescent="0.2">
      <c r="E1479" s="102" t="s">
        <v>5</v>
      </c>
    </row>
    <row r="1480" spans="5:5" hidden="1" x14ac:dyDescent="0.2">
      <c r="E1480" s="100">
        <v>50</v>
      </c>
    </row>
    <row r="1481" spans="5:5" hidden="1" x14ac:dyDescent="0.2">
      <c r="E1481" s="99">
        <v>70</v>
      </c>
    </row>
    <row r="1482" spans="5:5" hidden="1" x14ac:dyDescent="0.2">
      <c r="E1482" s="100">
        <v>70</v>
      </c>
    </row>
    <row r="1483" spans="5:5" hidden="1" x14ac:dyDescent="0.2">
      <c r="E1483" s="99">
        <v>20</v>
      </c>
    </row>
    <row r="1484" spans="5:5" hidden="1" x14ac:dyDescent="0.2">
      <c r="E1484" s="100">
        <v>20</v>
      </c>
    </row>
    <row r="1485" spans="5:5" hidden="1" x14ac:dyDescent="0.2">
      <c r="E1485" s="99">
        <v>20</v>
      </c>
    </row>
    <row r="1486" spans="5:5" hidden="1" x14ac:dyDescent="0.2">
      <c r="E1486" s="100">
        <v>20</v>
      </c>
    </row>
    <row r="1487" spans="5:5" hidden="1" x14ac:dyDescent="0.2">
      <c r="E1487" s="99">
        <v>50</v>
      </c>
    </row>
    <row r="1488" spans="5:5" hidden="1" x14ac:dyDescent="0.2">
      <c r="E1488" s="100">
        <v>70</v>
      </c>
    </row>
    <row r="1489" spans="5:5" hidden="1" x14ac:dyDescent="0.2">
      <c r="E1489" s="99">
        <v>70</v>
      </c>
    </row>
    <row r="1490" spans="5:5" hidden="1" x14ac:dyDescent="0.2">
      <c r="E1490" s="100">
        <v>70</v>
      </c>
    </row>
    <row r="1491" spans="5:5" hidden="1" x14ac:dyDescent="0.2">
      <c r="E1491" s="99">
        <v>70</v>
      </c>
    </row>
    <row r="1492" spans="5:5" hidden="1" x14ac:dyDescent="0.2">
      <c r="E1492" s="101" t="s">
        <v>5</v>
      </c>
    </row>
    <row r="1493" spans="5:5" hidden="1" x14ac:dyDescent="0.2">
      <c r="E1493" s="102" t="s">
        <v>5</v>
      </c>
    </row>
    <row r="1494" spans="5:5" hidden="1" x14ac:dyDescent="0.2">
      <c r="E1494" s="100">
        <v>100</v>
      </c>
    </row>
    <row r="1495" spans="5:5" hidden="1" x14ac:dyDescent="0.2">
      <c r="E1495" s="102" t="s">
        <v>5</v>
      </c>
    </row>
    <row r="1496" spans="5:5" hidden="1" x14ac:dyDescent="0.2">
      <c r="E1496" s="101" t="s">
        <v>5</v>
      </c>
    </row>
    <row r="1497" spans="5:5" hidden="1" x14ac:dyDescent="0.2">
      <c r="E1497" s="99">
        <v>70</v>
      </c>
    </row>
    <row r="1498" spans="5:5" hidden="1" x14ac:dyDescent="0.2">
      <c r="E1498" s="100">
        <v>20</v>
      </c>
    </row>
    <row r="1499" spans="5:5" hidden="1" x14ac:dyDescent="0.2">
      <c r="E1499" s="99">
        <v>20</v>
      </c>
    </row>
    <row r="1500" spans="5:5" hidden="1" x14ac:dyDescent="0.2">
      <c r="E1500" s="100">
        <v>175</v>
      </c>
    </row>
    <row r="1501" spans="5:5" hidden="1" x14ac:dyDescent="0.2">
      <c r="E1501" s="99">
        <v>70</v>
      </c>
    </row>
    <row r="1502" spans="5:5" hidden="1" x14ac:dyDescent="0.2">
      <c r="E1502" s="100">
        <v>70</v>
      </c>
    </row>
    <row r="1503" spans="5:5" hidden="1" x14ac:dyDescent="0.2">
      <c r="E1503" s="99">
        <v>20</v>
      </c>
    </row>
    <row r="1504" spans="5:5" hidden="1" x14ac:dyDescent="0.2">
      <c r="E1504" s="100">
        <v>20</v>
      </c>
    </row>
    <row r="1505" spans="5:5" hidden="1" x14ac:dyDescent="0.2">
      <c r="E1505" s="99">
        <v>20</v>
      </c>
    </row>
    <row r="1506" spans="5:5" hidden="1" x14ac:dyDescent="0.2">
      <c r="E1506" s="100">
        <v>70</v>
      </c>
    </row>
    <row r="1507" spans="5:5" hidden="1" x14ac:dyDescent="0.2">
      <c r="E1507" s="99">
        <v>70</v>
      </c>
    </row>
    <row r="1508" spans="5:5" hidden="1" x14ac:dyDescent="0.2">
      <c r="E1508" s="100">
        <v>70</v>
      </c>
    </row>
    <row r="1509" spans="5:5" hidden="1" x14ac:dyDescent="0.2">
      <c r="E1509" s="99">
        <v>20</v>
      </c>
    </row>
    <row r="1510" spans="5:5" hidden="1" x14ac:dyDescent="0.2">
      <c r="E1510" s="100">
        <v>20</v>
      </c>
    </row>
    <row r="1511" spans="5:5" hidden="1" x14ac:dyDescent="0.2">
      <c r="E1511" s="99">
        <v>70</v>
      </c>
    </row>
    <row r="1512" spans="5:5" hidden="1" x14ac:dyDescent="0.2">
      <c r="E1512" s="100">
        <v>70</v>
      </c>
    </row>
    <row r="1513" spans="5:5" hidden="1" x14ac:dyDescent="0.2">
      <c r="E1513" s="99">
        <v>70</v>
      </c>
    </row>
    <row r="1514" spans="5:5" hidden="1" x14ac:dyDescent="0.2">
      <c r="E1514" s="100">
        <v>100</v>
      </c>
    </row>
    <row r="1515" spans="5:5" hidden="1" x14ac:dyDescent="0.2">
      <c r="E1515" s="99">
        <v>70</v>
      </c>
    </row>
    <row r="1516" spans="5:5" hidden="1" x14ac:dyDescent="0.2">
      <c r="E1516" s="100">
        <v>70</v>
      </c>
    </row>
    <row r="1517" spans="5:5" hidden="1" x14ac:dyDescent="0.2">
      <c r="E1517" s="99">
        <v>20</v>
      </c>
    </row>
    <row r="1518" spans="5:5" hidden="1" x14ac:dyDescent="0.2">
      <c r="E1518" s="100">
        <v>70</v>
      </c>
    </row>
    <row r="1519" spans="5:5" hidden="1" x14ac:dyDescent="0.2">
      <c r="E1519" s="99">
        <v>70</v>
      </c>
    </row>
    <row r="1520" spans="5:5" hidden="1" x14ac:dyDescent="0.2">
      <c r="E1520" s="100">
        <v>70</v>
      </c>
    </row>
    <row r="1521" spans="5:5" hidden="1" x14ac:dyDescent="0.2">
      <c r="E1521" s="99">
        <v>70</v>
      </c>
    </row>
    <row r="1522" spans="5:5" hidden="1" x14ac:dyDescent="0.2">
      <c r="E1522" s="101" t="s">
        <v>5</v>
      </c>
    </row>
    <row r="1523" spans="5:5" hidden="1" x14ac:dyDescent="0.2">
      <c r="E1523" s="102" t="s">
        <v>5</v>
      </c>
    </row>
    <row r="1524" spans="5:5" hidden="1" x14ac:dyDescent="0.2">
      <c r="E1524" s="101" t="s">
        <v>5</v>
      </c>
    </row>
    <row r="1525" spans="5:5" hidden="1" x14ac:dyDescent="0.2">
      <c r="E1525" s="102" t="s">
        <v>5</v>
      </c>
    </row>
    <row r="1526" spans="5:5" hidden="1" x14ac:dyDescent="0.2">
      <c r="E1526" s="101" t="s">
        <v>5</v>
      </c>
    </row>
    <row r="1527" spans="5:5" hidden="1" x14ac:dyDescent="0.2">
      <c r="E1527" s="102" t="s">
        <v>5</v>
      </c>
    </row>
    <row r="1528" spans="5:5" hidden="1" x14ac:dyDescent="0.2">
      <c r="E1528" s="101" t="s">
        <v>5</v>
      </c>
    </row>
    <row r="1529" spans="5:5" hidden="1" x14ac:dyDescent="0.2">
      <c r="E1529" s="102" t="s">
        <v>5</v>
      </c>
    </row>
    <row r="1530" spans="5:5" hidden="1" x14ac:dyDescent="0.2">
      <c r="E1530" s="101" t="s">
        <v>5</v>
      </c>
    </row>
    <row r="1531" spans="5:5" hidden="1" x14ac:dyDescent="0.2">
      <c r="E1531" s="102" t="s">
        <v>5</v>
      </c>
    </row>
    <row r="1532" spans="5:5" hidden="1" x14ac:dyDescent="0.2">
      <c r="E1532" s="101" t="s">
        <v>5</v>
      </c>
    </row>
    <row r="1533" spans="5:5" hidden="1" x14ac:dyDescent="0.2">
      <c r="E1533" s="102" t="s">
        <v>5</v>
      </c>
    </row>
    <row r="1534" spans="5:5" hidden="1" x14ac:dyDescent="0.2">
      <c r="E1534" s="101" t="s">
        <v>5</v>
      </c>
    </row>
    <row r="1535" spans="5:5" hidden="1" x14ac:dyDescent="0.2">
      <c r="E1535" s="102" t="s">
        <v>5</v>
      </c>
    </row>
    <row r="1536" spans="5:5" hidden="1" x14ac:dyDescent="0.2">
      <c r="E1536" s="100">
        <v>70</v>
      </c>
    </row>
    <row r="1537" spans="5:5" hidden="1" x14ac:dyDescent="0.2">
      <c r="E1537" s="99">
        <v>70</v>
      </c>
    </row>
    <row r="1538" spans="5:5" hidden="1" x14ac:dyDescent="0.2">
      <c r="E1538" s="100">
        <v>20</v>
      </c>
    </row>
    <row r="1539" spans="5:5" hidden="1" x14ac:dyDescent="0.2">
      <c r="E1539" s="99">
        <v>20</v>
      </c>
    </row>
    <row r="1540" spans="5:5" hidden="1" x14ac:dyDescent="0.2">
      <c r="E1540" s="100">
        <v>20</v>
      </c>
    </row>
    <row r="1541" spans="5:5" hidden="1" x14ac:dyDescent="0.2">
      <c r="E1541" s="99">
        <v>20</v>
      </c>
    </row>
    <row r="1542" spans="5:5" hidden="1" x14ac:dyDescent="0.2">
      <c r="E1542" s="100">
        <v>20</v>
      </c>
    </row>
    <row r="1543" spans="5:5" hidden="1" x14ac:dyDescent="0.2">
      <c r="E1543" s="99">
        <v>20</v>
      </c>
    </row>
    <row r="1544" spans="5:5" hidden="1" x14ac:dyDescent="0.2">
      <c r="E1544" s="100">
        <v>50</v>
      </c>
    </row>
    <row r="1545" spans="5:5" hidden="1" x14ac:dyDescent="0.2">
      <c r="E1545" s="99">
        <v>20</v>
      </c>
    </row>
    <row r="1546" spans="5:5" hidden="1" x14ac:dyDescent="0.2">
      <c r="E1546" s="100">
        <v>20</v>
      </c>
    </row>
    <row r="1547" spans="5:5" hidden="1" x14ac:dyDescent="0.2">
      <c r="E1547" s="99">
        <v>20</v>
      </c>
    </row>
    <row r="1548" spans="5:5" hidden="1" x14ac:dyDescent="0.2">
      <c r="E1548" s="100">
        <v>20</v>
      </c>
    </row>
    <row r="1549" spans="5:5" hidden="1" x14ac:dyDescent="0.2">
      <c r="E1549" s="99">
        <v>50</v>
      </c>
    </row>
    <row r="1550" spans="5:5" hidden="1" x14ac:dyDescent="0.2">
      <c r="E1550" s="100">
        <v>70</v>
      </c>
    </row>
    <row r="1551" spans="5:5" hidden="1" x14ac:dyDescent="0.2">
      <c r="E1551" s="99">
        <v>70</v>
      </c>
    </row>
    <row r="1552" spans="5:5" x14ac:dyDescent="0.2">
      <c r="E1552" s="99">
        <v>175</v>
      </c>
    </row>
    <row r="1553" spans="5:5" hidden="1" x14ac:dyDescent="0.2">
      <c r="E1553" s="102" t="s">
        <v>5</v>
      </c>
    </row>
    <row r="1554" spans="5:5" hidden="1" x14ac:dyDescent="0.2">
      <c r="E1554" s="100">
        <v>20</v>
      </c>
    </row>
    <row r="1555" spans="5:5" hidden="1" x14ac:dyDescent="0.2">
      <c r="E1555" s="99">
        <v>20</v>
      </c>
    </row>
    <row r="1556" spans="5:5" hidden="1" x14ac:dyDescent="0.2">
      <c r="E1556" s="100">
        <v>20</v>
      </c>
    </row>
    <row r="1557" spans="5:5" hidden="1" x14ac:dyDescent="0.2">
      <c r="E1557" s="99">
        <v>20</v>
      </c>
    </row>
    <row r="1558" spans="5:5" hidden="1" x14ac:dyDescent="0.2">
      <c r="E1558" s="100">
        <v>20</v>
      </c>
    </row>
    <row r="1559" spans="5:5" hidden="1" x14ac:dyDescent="0.2">
      <c r="E1559" s="99">
        <v>20</v>
      </c>
    </row>
    <row r="1560" spans="5:5" hidden="1" x14ac:dyDescent="0.2">
      <c r="E1560" s="100">
        <v>20</v>
      </c>
    </row>
    <row r="1561" spans="5:5" hidden="1" x14ac:dyDescent="0.2">
      <c r="E1561" s="99">
        <v>20</v>
      </c>
    </row>
    <row r="1562" spans="5:5" hidden="1" x14ac:dyDescent="0.2">
      <c r="E1562" s="100">
        <v>20</v>
      </c>
    </row>
    <row r="1563" spans="5:5" hidden="1" x14ac:dyDescent="0.2">
      <c r="E1563" s="99">
        <v>20</v>
      </c>
    </row>
    <row r="1564" spans="5:5" hidden="1" x14ac:dyDescent="0.2">
      <c r="E1564" s="100">
        <v>70</v>
      </c>
    </row>
    <row r="1565" spans="5:5" hidden="1" x14ac:dyDescent="0.2">
      <c r="E1565" s="102" t="s">
        <v>5</v>
      </c>
    </row>
    <row r="1566" spans="5:5" hidden="1" x14ac:dyDescent="0.2">
      <c r="E1566" s="100">
        <v>20</v>
      </c>
    </row>
    <row r="1567" spans="5:5" hidden="1" x14ac:dyDescent="0.2">
      <c r="E1567" s="99">
        <v>20</v>
      </c>
    </row>
    <row r="1568" spans="5:5" hidden="1" x14ac:dyDescent="0.2">
      <c r="E1568" s="100">
        <v>20</v>
      </c>
    </row>
    <row r="1569" spans="5:5" hidden="1" x14ac:dyDescent="0.2">
      <c r="E1569" s="99">
        <v>50</v>
      </c>
    </row>
    <row r="1570" spans="5:5" hidden="1" x14ac:dyDescent="0.2">
      <c r="E1570" s="100">
        <v>20</v>
      </c>
    </row>
    <row r="1571" spans="5:5" hidden="1" x14ac:dyDescent="0.2">
      <c r="E1571" s="99">
        <v>50</v>
      </c>
    </row>
    <row r="1572" spans="5:5" hidden="1" x14ac:dyDescent="0.2">
      <c r="E1572" s="101" t="s">
        <v>5</v>
      </c>
    </row>
    <row r="1573" spans="5:5" hidden="1" x14ac:dyDescent="0.2">
      <c r="E1573" s="102" t="s">
        <v>5</v>
      </c>
    </row>
    <row r="1574" spans="5:5" hidden="1" x14ac:dyDescent="0.2">
      <c r="E1574" s="101" t="s">
        <v>5</v>
      </c>
    </row>
    <row r="1575" spans="5:5" hidden="1" x14ac:dyDescent="0.2">
      <c r="E1575" s="102" t="s">
        <v>5</v>
      </c>
    </row>
    <row r="1576" spans="5:5" hidden="1" x14ac:dyDescent="0.2">
      <c r="E1576" s="101" t="s">
        <v>5</v>
      </c>
    </row>
    <row r="1577" spans="5:5" hidden="1" x14ac:dyDescent="0.2">
      <c r="E1577" s="102" t="s">
        <v>5</v>
      </c>
    </row>
    <row r="1578" spans="5:5" hidden="1" x14ac:dyDescent="0.2">
      <c r="E1578" s="101" t="s">
        <v>5</v>
      </c>
    </row>
    <row r="1579" spans="5:5" hidden="1" x14ac:dyDescent="0.2">
      <c r="E1579" s="99">
        <v>70</v>
      </c>
    </row>
    <row r="1580" spans="5:5" hidden="1" x14ac:dyDescent="0.2">
      <c r="E1580" s="100">
        <v>70</v>
      </c>
    </row>
    <row r="1581" spans="5:5" hidden="1" x14ac:dyDescent="0.2">
      <c r="E1581" s="99">
        <v>70</v>
      </c>
    </row>
    <row r="1582" spans="5:5" hidden="1" x14ac:dyDescent="0.2">
      <c r="E1582" s="100">
        <v>70</v>
      </c>
    </row>
    <row r="1583" spans="5:5" hidden="1" x14ac:dyDescent="0.2">
      <c r="E1583" s="99">
        <v>50</v>
      </c>
    </row>
    <row r="1584" spans="5:5" hidden="1" x14ac:dyDescent="0.2">
      <c r="E1584" s="100">
        <v>70</v>
      </c>
    </row>
    <row r="1585" spans="5:5" hidden="1" x14ac:dyDescent="0.2">
      <c r="E1585" s="99">
        <v>70</v>
      </c>
    </row>
    <row r="1586" spans="5:5" hidden="1" x14ac:dyDescent="0.2">
      <c r="E1586" s="100">
        <v>70</v>
      </c>
    </row>
    <row r="1587" spans="5:5" hidden="1" x14ac:dyDescent="0.2">
      <c r="E1587" s="99">
        <v>70</v>
      </c>
    </row>
    <row r="1588" spans="5:5" hidden="1" x14ac:dyDescent="0.2">
      <c r="E1588" s="100">
        <v>20</v>
      </c>
    </row>
    <row r="1589" spans="5:5" hidden="1" x14ac:dyDescent="0.2">
      <c r="E1589" s="99">
        <v>70</v>
      </c>
    </row>
    <row r="1590" spans="5:5" hidden="1" x14ac:dyDescent="0.2">
      <c r="E1590" s="100">
        <v>70</v>
      </c>
    </row>
    <row r="1591" spans="5:5" hidden="1" x14ac:dyDescent="0.2">
      <c r="E1591" s="99">
        <v>100</v>
      </c>
    </row>
    <row r="1592" spans="5:5" hidden="1" x14ac:dyDescent="0.2">
      <c r="E1592" s="100">
        <v>70</v>
      </c>
    </row>
    <row r="1593" spans="5:5" hidden="1" x14ac:dyDescent="0.2">
      <c r="E1593" s="99">
        <v>20</v>
      </c>
    </row>
    <row r="1594" spans="5:5" hidden="1" x14ac:dyDescent="0.2">
      <c r="E1594" s="100">
        <v>20</v>
      </c>
    </row>
    <row r="1595" spans="5:5" hidden="1" x14ac:dyDescent="0.2">
      <c r="E1595" s="99">
        <v>20</v>
      </c>
    </row>
    <row r="1596" spans="5:5" hidden="1" x14ac:dyDescent="0.2">
      <c r="E1596" s="100">
        <v>70</v>
      </c>
    </row>
    <row r="1597" spans="5:5" hidden="1" x14ac:dyDescent="0.2">
      <c r="E1597" s="99">
        <v>70</v>
      </c>
    </row>
    <row r="1598" spans="5:5" hidden="1" x14ac:dyDescent="0.2">
      <c r="E1598" s="100">
        <v>20</v>
      </c>
    </row>
    <row r="1599" spans="5:5" hidden="1" x14ac:dyDescent="0.2">
      <c r="E1599" s="99">
        <v>20</v>
      </c>
    </row>
    <row r="1600" spans="5:5" hidden="1" x14ac:dyDescent="0.2">
      <c r="E1600" s="100">
        <v>20</v>
      </c>
    </row>
    <row r="1601" spans="5:5" hidden="1" x14ac:dyDescent="0.2">
      <c r="E1601" s="99">
        <v>100</v>
      </c>
    </row>
    <row r="1602" spans="5:5" hidden="1" x14ac:dyDescent="0.2">
      <c r="E1602" s="100">
        <v>70</v>
      </c>
    </row>
    <row r="1603" spans="5:5" hidden="1" x14ac:dyDescent="0.2">
      <c r="E1603" s="102" t="s">
        <v>5</v>
      </c>
    </row>
    <row r="1604" spans="5:5" hidden="1" x14ac:dyDescent="0.2">
      <c r="E1604" s="101" t="s">
        <v>5</v>
      </c>
    </row>
    <row r="1605" spans="5:5" hidden="1" x14ac:dyDescent="0.2">
      <c r="E1605" s="102" t="s">
        <v>5</v>
      </c>
    </row>
    <row r="1606" spans="5:5" hidden="1" x14ac:dyDescent="0.2">
      <c r="E1606" s="101" t="s">
        <v>5</v>
      </c>
    </row>
    <row r="1607" spans="5:5" hidden="1" x14ac:dyDescent="0.2">
      <c r="E1607" s="102" t="s">
        <v>5</v>
      </c>
    </row>
    <row r="1608" spans="5:5" hidden="1" x14ac:dyDescent="0.2">
      <c r="E1608" s="101" t="s">
        <v>5</v>
      </c>
    </row>
    <row r="1609" spans="5:5" hidden="1" x14ac:dyDescent="0.2">
      <c r="E1609" s="99">
        <v>70</v>
      </c>
    </row>
    <row r="1610" spans="5:5" hidden="1" x14ac:dyDescent="0.2">
      <c r="E1610" s="100">
        <v>70</v>
      </c>
    </row>
    <row r="1611" spans="5:5" hidden="1" x14ac:dyDescent="0.2">
      <c r="E1611" s="99">
        <v>20</v>
      </c>
    </row>
    <row r="1612" spans="5:5" hidden="1" x14ac:dyDescent="0.2">
      <c r="E1612" s="100">
        <v>20</v>
      </c>
    </row>
    <row r="1613" spans="5:5" hidden="1" x14ac:dyDescent="0.2">
      <c r="E1613" s="99">
        <v>70</v>
      </c>
    </row>
    <row r="1614" spans="5:5" hidden="1" x14ac:dyDescent="0.2">
      <c r="E1614" s="100">
        <v>70</v>
      </c>
    </row>
    <row r="1615" spans="5:5" hidden="1" x14ac:dyDescent="0.2">
      <c r="E1615" s="99">
        <v>70</v>
      </c>
    </row>
    <row r="1616" spans="5:5" hidden="1" x14ac:dyDescent="0.2">
      <c r="E1616" s="100">
        <v>70</v>
      </c>
    </row>
    <row r="1617" spans="5:5" hidden="1" x14ac:dyDescent="0.2">
      <c r="E1617" s="99">
        <v>175</v>
      </c>
    </row>
    <row r="1618" spans="5:5" hidden="1" x14ac:dyDescent="0.2">
      <c r="E1618" s="100">
        <v>20</v>
      </c>
    </row>
    <row r="1619" spans="5:5" hidden="1" x14ac:dyDescent="0.2">
      <c r="E1619" s="99">
        <v>20</v>
      </c>
    </row>
    <row r="1620" spans="5:5" hidden="1" x14ac:dyDescent="0.2">
      <c r="E1620" s="100">
        <v>70</v>
      </c>
    </row>
    <row r="1621" spans="5:5" hidden="1" x14ac:dyDescent="0.2">
      <c r="E1621" s="99">
        <v>70</v>
      </c>
    </row>
    <row r="1622" spans="5:5" hidden="1" x14ac:dyDescent="0.2">
      <c r="E1622" s="100">
        <v>20</v>
      </c>
    </row>
    <row r="1623" spans="5:5" hidden="1" x14ac:dyDescent="0.2">
      <c r="E1623" s="99">
        <v>70</v>
      </c>
    </row>
    <row r="1624" spans="5:5" hidden="1" x14ac:dyDescent="0.2">
      <c r="E1624" s="101" t="s">
        <v>5</v>
      </c>
    </row>
    <row r="1625" spans="5:5" hidden="1" x14ac:dyDescent="0.2">
      <c r="E1625" s="102" t="s">
        <v>5</v>
      </c>
    </row>
    <row r="1626" spans="5:5" hidden="1" x14ac:dyDescent="0.2">
      <c r="E1626" s="100">
        <v>70</v>
      </c>
    </row>
    <row r="1627" spans="5:5" hidden="1" x14ac:dyDescent="0.2">
      <c r="E1627" s="99">
        <v>70</v>
      </c>
    </row>
    <row r="1628" spans="5:5" hidden="1" x14ac:dyDescent="0.2">
      <c r="E1628" s="100">
        <v>20</v>
      </c>
    </row>
    <row r="1629" spans="5:5" hidden="1" x14ac:dyDescent="0.2">
      <c r="E1629" s="99">
        <v>20</v>
      </c>
    </row>
    <row r="1630" spans="5:5" hidden="1" x14ac:dyDescent="0.2">
      <c r="E1630" s="100">
        <v>20</v>
      </c>
    </row>
    <row r="1631" spans="5:5" hidden="1" x14ac:dyDescent="0.2">
      <c r="E1631" s="99">
        <v>20</v>
      </c>
    </row>
    <row r="1632" spans="5:5" hidden="1" x14ac:dyDescent="0.2">
      <c r="E1632" s="100">
        <v>50</v>
      </c>
    </row>
    <row r="1633" spans="5:5" hidden="1" x14ac:dyDescent="0.2">
      <c r="E1633" s="99">
        <v>50</v>
      </c>
    </row>
    <row r="1634" spans="5:5" hidden="1" x14ac:dyDescent="0.2">
      <c r="E1634" s="100">
        <v>70</v>
      </c>
    </row>
    <row r="1635" spans="5:5" hidden="1" x14ac:dyDescent="0.2">
      <c r="E1635" s="99">
        <v>70</v>
      </c>
    </row>
    <row r="1636" spans="5:5" hidden="1" x14ac:dyDescent="0.2">
      <c r="E1636" s="100">
        <v>70</v>
      </c>
    </row>
    <row r="1637" spans="5:5" hidden="1" x14ac:dyDescent="0.2">
      <c r="E1637" s="99">
        <v>70</v>
      </c>
    </row>
    <row r="1638" spans="5:5" hidden="1" x14ac:dyDescent="0.2">
      <c r="E1638" s="100">
        <v>50</v>
      </c>
    </row>
    <row r="1639" spans="5:5" hidden="1" x14ac:dyDescent="0.2">
      <c r="E1639" s="99">
        <v>20</v>
      </c>
    </row>
    <row r="1640" spans="5:5" hidden="1" x14ac:dyDescent="0.2">
      <c r="E1640" s="100">
        <v>70</v>
      </c>
    </row>
    <row r="1641" spans="5:5" hidden="1" x14ac:dyDescent="0.2">
      <c r="E1641" s="99">
        <v>20</v>
      </c>
    </row>
    <row r="1642" spans="5:5" hidden="1" x14ac:dyDescent="0.2">
      <c r="E1642" s="100">
        <v>20</v>
      </c>
    </row>
    <row r="1643" spans="5:5" hidden="1" x14ac:dyDescent="0.2">
      <c r="E1643" s="99">
        <v>70</v>
      </c>
    </row>
    <row r="1644" spans="5:5" hidden="1" x14ac:dyDescent="0.2">
      <c r="E1644" s="100">
        <v>70</v>
      </c>
    </row>
    <row r="1645" spans="5:5" hidden="1" x14ac:dyDescent="0.2">
      <c r="E1645" s="99">
        <v>70</v>
      </c>
    </row>
    <row r="1646" spans="5:5" hidden="1" x14ac:dyDescent="0.2">
      <c r="E1646" s="100">
        <v>70</v>
      </c>
    </row>
    <row r="1647" spans="5:5" hidden="1" x14ac:dyDescent="0.2">
      <c r="E1647" s="99">
        <v>70</v>
      </c>
    </row>
    <row r="1648" spans="5:5" hidden="1" x14ac:dyDescent="0.2">
      <c r="E1648" s="100">
        <v>70</v>
      </c>
    </row>
    <row r="1649" spans="5:5" hidden="1" x14ac:dyDescent="0.2">
      <c r="E1649" s="99">
        <v>70</v>
      </c>
    </row>
    <row r="1650" spans="5:5" hidden="1" x14ac:dyDescent="0.2">
      <c r="E1650" s="100">
        <v>70</v>
      </c>
    </row>
    <row r="1651" spans="5:5" hidden="1" x14ac:dyDescent="0.2">
      <c r="E1651" s="99">
        <v>70</v>
      </c>
    </row>
    <row r="1652" spans="5:5" hidden="1" x14ac:dyDescent="0.2">
      <c r="E1652" s="100">
        <v>70</v>
      </c>
    </row>
    <row r="1653" spans="5:5" hidden="1" x14ac:dyDescent="0.2">
      <c r="E1653" s="99">
        <v>70</v>
      </c>
    </row>
    <row r="1654" spans="5:5" hidden="1" x14ac:dyDescent="0.2">
      <c r="E1654" s="100">
        <v>20</v>
      </c>
    </row>
    <row r="1655" spans="5:5" hidden="1" x14ac:dyDescent="0.2">
      <c r="E1655" s="99">
        <v>20</v>
      </c>
    </row>
    <row r="1656" spans="5:5" hidden="1" x14ac:dyDescent="0.2">
      <c r="E1656" s="100">
        <v>70</v>
      </c>
    </row>
    <row r="1657" spans="5:5" hidden="1" x14ac:dyDescent="0.2">
      <c r="E1657" s="99">
        <v>70</v>
      </c>
    </row>
    <row r="1658" spans="5:5" hidden="1" x14ac:dyDescent="0.2">
      <c r="E1658" s="101" t="s">
        <v>5</v>
      </c>
    </row>
    <row r="1659" spans="5:5" hidden="1" x14ac:dyDescent="0.2">
      <c r="E1659" s="99">
        <v>70</v>
      </c>
    </row>
    <row r="1660" spans="5:5" hidden="1" x14ac:dyDescent="0.2">
      <c r="E1660" s="100">
        <v>175</v>
      </c>
    </row>
    <row r="1661" spans="5:5" hidden="1" x14ac:dyDescent="0.2">
      <c r="E1661" s="99">
        <v>70</v>
      </c>
    </row>
    <row r="1662" spans="5:5" hidden="1" x14ac:dyDescent="0.2">
      <c r="E1662" s="100">
        <v>70</v>
      </c>
    </row>
    <row r="1663" spans="5:5" hidden="1" x14ac:dyDescent="0.2">
      <c r="E1663" s="102" t="s">
        <v>5</v>
      </c>
    </row>
    <row r="1664" spans="5:5" hidden="1" x14ac:dyDescent="0.2">
      <c r="E1664" s="101" t="s">
        <v>5</v>
      </c>
    </row>
    <row r="1665" spans="5:5" hidden="1" x14ac:dyDescent="0.2">
      <c r="E1665" s="99">
        <v>70</v>
      </c>
    </row>
    <row r="1666" spans="5:5" hidden="1" x14ac:dyDescent="0.2">
      <c r="E1666" s="100">
        <v>70</v>
      </c>
    </row>
    <row r="1667" spans="5:5" hidden="1" x14ac:dyDescent="0.2">
      <c r="E1667" s="99">
        <v>50</v>
      </c>
    </row>
    <row r="1668" spans="5:5" hidden="1" x14ac:dyDescent="0.2">
      <c r="E1668" s="100">
        <v>175</v>
      </c>
    </row>
    <row r="1669" spans="5:5" hidden="1" x14ac:dyDescent="0.2">
      <c r="E1669" s="99">
        <v>70</v>
      </c>
    </row>
    <row r="1670" spans="5:5" hidden="1" x14ac:dyDescent="0.2">
      <c r="E1670" s="100">
        <v>70</v>
      </c>
    </row>
    <row r="1671" spans="5:5" hidden="1" x14ac:dyDescent="0.2">
      <c r="E1671" s="99">
        <v>20</v>
      </c>
    </row>
    <row r="1672" spans="5:5" hidden="1" x14ac:dyDescent="0.2">
      <c r="E1672" s="100">
        <v>70</v>
      </c>
    </row>
    <row r="1673" spans="5:5" hidden="1" x14ac:dyDescent="0.2">
      <c r="E1673" s="99">
        <v>70</v>
      </c>
    </row>
    <row r="1674" spans="5:5" hidden="1" x14ac:dyDescent="0.2">
      <c r="E1674" s="100">
        <v>70</v>
      </c>
    </row>
    <row r="1675" spans="5:5" hidden="1" x14ac:dyDescent="0.2">
      <c r="E1675" s="99">
        <v>100</v>
      </c>
    </row>
    <row r="1676" spans="5:5" hidden="1" x14ac:dyDescent="0.2">
      <c r="E1676" s="100">
        <v>70</v>
      </c>
    </row>
    <row r="1677" spans="5:5" hidden="1" x14ac:dyDescent="0.2">
      <c r="E1677" s="99">
        <v>70</v>
      </c>
    </row>
    <row r="1678" spans="5:5" hidden="1" x14ac:dyDescent="0.2">
      <c r="E1678" s="100">
        <v>20</v>
      </c>
    </row>
    <row r="1679" spans="5:5" hidden="1" x14ac:dyDescent="0.2">
      <c r="E1679" s="99">
        <v>70</v>
      </c>
    </row>
    <row r="1680" spans="5:5" hidden="1" x14ac:dyDescent="0.2">
      <c r="E1680" s="101" t="s">
        <v>5</v>
      </c>
    </row>
    <row r="1681" spans="5:5" hidden="1" x14ac:dyDescent="0.2">
      <c r="E1681" s="102" t="s">
        <v>5</v>
      </c>
    </row>
    <row r="1682" spans="5:5" hidden="1" x14ac:dyDescent="0.2">
      <c r="E1682" s="101" t="s">
        <v>5</v>
      </c>
    </row>
    <row r="1683" spans="5:5" hidden="1" x14ac:dyDescent="0.2">
      <c r="E1683" s="102" t="s">
        <v>5</v>
      </c>
    </row>
    <row r="1684" spans="5:5" hidden="1" x14ac:dyDescent="0.2">
      <c r="E1684" s="100">
        <v>70</v>
      </c>
    </row>
    <row r="1685" spans="5:5" hidden="1" x14ac:dyDescent="0.2">
      <c r="E1685" s="99">
        <v>70</v>
      </c>
    </row>
    <row r="1686" spans="5:5" hidden="1" x14ac:dyDescent="0.2">
      <c r="E1686" s="100">
        <v>70</v>
      </c>
    </row>
    <row r="1687" spans="5:5" hidden="1" x14ac:dyDescent="0.2">
      <c r="E1687" s="99">
        <v>70</v>
      </c>
    </row>
    <row r="1688" spans="5:5" hidden="1" x14ac:dyDescent="0.2">
      <c r="E1688" s="100">
        <v>100</v>
      </c>
    </row>
    <row r="1689" spans="5:5" hidden="1" x14ac:dyDescent="0.2">
      <c r="E1689" s="99">
        <v>70</v>
      </c>
    </row>
    <row r="1690" spans="5:5" hidden="1" x14ac:dyDescent="0.2">
      <c r="E1690" s="100">
        <v>70</v>
      </c>
    </row>
    <row r="1691" spans="5:5" hidden="1" x14ac:dyDescent="0.2">
      <c r="E1691" s="99">
        <v>70</v>
      </c>
    </row>
    <row r="1692" spans="5:5" hidden="1" x14ac:dyDescent="0.2">
      <c r="E1692" s="100">
        <v>70</v>
      </c>
    </row>
    <row r="1693" spans="5:5" hidden="1" x14ac:dyDescent="0.2">
      <c r="E1693" s="99">
        <v>70</v>
      </c>
    </row>
    <row r="1694" spans="5:5" hidden="1" x14ac:dyDescent="0.2">
      <c r="E1694" s="100">
        <v>70</v>
      </c>
    </row>
    <row r="1695" spans="5:5" hidden="1" x14ac:dyDescent="0.2">
      <c r="E1695" s="99">
        <v>20</v>
      </c>
    </row>
    <row r="1696" spans="5:5" hidden="1" x14ac:dyDescent="0.2">
      <c r="E1696" s="100">
        <v>20</v>
      </c>
    </row>
    <row r="1697" spans="5:5" hidden="1" x14ac:dyDescent="0.2">
      <c r="E1697" s="99">
        <v>20</v>
      </c>
    </row>
    <row r="1698" spans="5:5" hidden="1" x14ac:dyDescent="0.2">
      <c r="E1698" s="100">
        <v>20</v>
      </c>
    </row>
    <row r="1699" spans="5:5" hidden="1" x14ac:dyDescent="0.2">
      <c r="E1699" s="99">
        <v>175</v>
      </c>
    </row>
    <row r="1700" spans="5:5" hidden="1" x14ac:dyDescent="0.2">
      <c r="E1700" s="101" t="s">
        <v>5</v>
      </c>
    </row>
    <row r="1701" spans="5:5" hidden="1" x14ac:dyDescent="0.2">
      <c r="E1701" s="99">
        <v>20</v>
      </c>
    </row>
    <row r="1702" spans="5:5" hidden="1" x14ac:dyDescent="0.2">
      <c r="E1702" s="100">
        <v>20</v>
      </c>
    </row>
    <row r="1703" spans="5:5" hidden="1" x14ac:dyDescent="0.2">
      <c r="E1703" s="99">
        <v>20</v>
      </c>
    </row>
    <row r="1704" spans="5:5" hidden="1" x14ac:dyDescent="0.2">
      <c r="E1704" s="100">
        <v>70</v>
      </c>
    </row>
    <row r="1705" spans="5:5" hidden="1" x14ac:dyDescent="0.2">
      <c r="E1705" s="99">
        <v>70</v>
      </c>
    </row>
    <row r="1706" spans="5:5" hidden="1" x14ac:dyDescent="0.2">
      <c r="E1706" s="100">
        <v>70</v>
      </c>
    </row>
    <row r="1707" spans="5:5" hidden="1" x14ac:dyDescent="0.2">
      <c r="E1707" s="102" t="s">
        <v>5</v>
      </c>
    </row>
    <row r="1708" spans="5:5" hidden="1" x14ac:dyDescent="0.2">
      <c r="E1708" s="101" t="s">
        <v>5</v>
      </c>
    </row>
    <row r="1709" spans="5:5" hidden="1" x14ac:dyDescent="0.2">
      <c r="E1709" s="99">
        <v>70</v>
      </c>
    </row>
    <row r="1710" spans="5:5" hidden="1" x14ac:dyDescent="0.2">
      <c r="E1710" s="100">
        <v>20</v>
      </c>
    </row>
    <row r="1711" spans="5:5" hidden="1" x14ac:dyDescent="0.2">
      <c r="E1711" s="99">
        <v>20</v>
      </c>
    </row>
    <row r="1712" spans="5:5" hidden="1" x14ac:dyDescent="0.2">
      <c r="E1712" s="100">
        <v>20</v>
      </c>
    </row>
    <row r="1713" spans="5:5" hidden="1" x14ac:dyDescent="0.2">
      <c r="E1713" s="99">
        <v>20</v>
      </c>
    </row>
    <row r="1714" spans="5:5" hidden="1" x14ac:dyDescent="0.2">
      <c r="E1714" s="100">
        <v>20</v>
      </c>
    </row>
    <row r="1715" spans="5:5" hidden="1" x14ac:dyDescent="0.2">
      <c r="E1715" s="99">
        <v>20</v>
      </c>
    </row>
    <row r="1716" spans="5:5" hidden="1" x14ac:dyDescent="0.2">
      <c r="E1716" s="100">
        <v>20</v>
      </c>
    </row>
    <row r="1717" spans="5:5" hidden="1" x14ac:dyDescent="0.2">
      <c r="E1717" s="99">
        <v>50</v>
      </c>
    </row>
    <row r="1718" spans="5:5" hidden="1" x14ac:dyDescent="0.2">
      <c r="E1718" s="100">
        <v>20</v>
      </c>
    </row>
    <row r="1719" spans="5:5" hidden="1" x14ac:dyDescent="0.2">
      <c r="E1719" s="102" t="s">
        <v>5</v>
      </c>
    </row>
    <row r="1720" spans="5:5" hidden="1" x14ac:dyDescent="0.2">
      <c r="E1720" s="101" t="s">
        <v>5</v>
      </c>
    </row>
    <row r="1721" spans="5:5" hidden="1" x14ac:dyDescent="0.2">
      <c r="E1721" s="99">
        <v>70</v>
      </c>
    </row>
    <row r="1722" spans="5:5" hidden="1" x14ac:dyDescent="0.2">
      <c r="E1722" s="101" t="s">
        <v>5</v>
      </c>
    </row>
    <row r="1723" spans="5:5" hidden="1" x14ac:dyDescent="0.2">
      <c r="E1723" s="102" t="s">
        <v>5</v>
      </c>
    </row>
    <row r="1724" spans="5:5" hidden="1" x14ac:dyDescent="0.2">
      <c r="E1724" s="100">
        <v>70</v>
      </c>
    </row>
    <row r="1725" spans="5:5" hidden="1" x14ac:dyDescent="0.2">
      <c r="E1725" s="102" t="s">
        <v>5</v>
      </c>
    </row>
    <row r="1726" spans="5:5" hidden="1" x14ac:dyDescent="0.2">
      <c r="E1726" s="100">
        <v>20</v>
      </c>
    </row>
    <row r="1727" spans="5:5" hidden="1" x14ac:dyDescent="0.2">
      <c r="E1727" s="99">
        <v>20</v>
      </c>
    </row>
    <row r="1728" spans="5:5" hidden="1" x14ac:dyDescent="0.2">
      <c r="E1728" s="100">
        <v>70</v>
      </c>
    </row>
    <row r="1729" spans="5:5" hidden="1" x14ac:dyDescent="0.2">
      <c r="E1729" s="99">
        <v>70</v>
      </c>
    </row>
    <row r="1730" spans="5:5" hidden="1" x14ac:dyDescent="0.2">
      <c r="E1730" s="101" t="s">
        <v>5</v>
      </c>
    </row>
    <row r="1731" spans="5:5" hidden="1" x14ac:dyDescent="0.2">
      <c r="E1731" s="99">
        <v>70</v>
      </c>
    </row>
    <row r="1732" spans="5:5" hidden="1" x14ac:dyDescent="0.2">
      <c r="E1732" s="100">
        <v>70</v>
      </c>
    </row>
    <row r="1733" spans="5:5" hidden="1" x14ac:dyDescent="0.2">
      <c r="E1733" s="99">
        <v>20</v>
      </c>
    </row>
    <row r="1734" spans="5:5" hidden="1" x14ac:dyDescent="0.2">
      <c r="E1734" s="100">
        <v>20</v>
      </c>
    </row>
    <row r="1735" spans="5:5" hidden="1" x14ac:dyDescent="0.2">
      <c r="E1735" s="99">
        <v>20</v>
      </c>
    </row>
    <row r="1736" spans="5:5" x14ac:dyDescent="0.2">
      <c r="E1736" s="100">
        <v>600</v>
      </c>
    </row>
    <row r="1737" spans="5:5" hidden="1" x14ac:dyDescent="0.2">
      <c r="E1737" s="99">
        <v>100</v>
      </c>
    </row>
    <row r="1738" spans="5:5" hidden="1" x14ac:dyDescent="0.2">
      <c r="E1738" s="100">
        <v>70</v>
      </c>
    </row>
    <row r="1739" spans="5:5" hidden="1" x14ac:dyDescent="0.2">
      <c r="E1739" s="99">
        <v>70</v>
      </c>
    </row>
    <row r="1740" spans="5:5" hidden="1" x14ac:dyDescent="0.2">
      <c r="E1740" s="100">
        <v>100</v>
      </c>
    </row>
    <row r="1741" spans="5:5" hidden="1" x14ac:dyDescent="0.2">
      <c r="E1741" s="99">
        <v>100</v>
      </c>
    </row>
    <row r="1742" spans="5:5" hidden="1" x14ac:dyDescent="0.2">
      <c r="E1742" s="100">
        <v>175</v>
      </c>
    </row>
    <row r="1743" spans="5:5" hidden="1" x14ac:dyDescent="0.2">
      <c r="E1743" s="99">
        <v>70</v>
      </c>
    </row>
    <row r="1744" spans="5:5" hidden="1" x14ac:dyDescent="0.2">
      <c r="E1744" s="100">
        <v>70</v>
      </c>
    </row>
    <row r="1745" spans="5:5" hidden="1" x14ac:dyDescent="0.2">
      <c r="E1745" s="99">
        <v>70</v>
      </c>
    </row>
    <row r="1746" spans="5:5" hidden="1" x14ac:dyDescent="0.2">
      <c r="E1746" s="100">
        <v>70</v>
      </c>
    </row>
    <row r="1747" spans="5:5" hidden="1" x14ac:dyDescent="0.2">
      <c r="E1747" s="99">
        <v>20</v>
      </c>
    </row>
    <row r="1748" spans="5:5" hidden="1" x14ac:dyDescent="0.2">
      <c r="E1748" s="100">
        <v>20</v>
      </c>
    </row>
    <row r="1749" spans="5:5" hidden="1" x14ac:dyDescent="0.2">
      <c r="E1749" s="99">
        <v>20</v>
      </c>
    </row>
    <row r="1750" spans="5:5" hidden="1" x14ac:dyDescent="0.2">
      <c r="E1750" s="100">
        <v>70</v>
      </c>
    </row>
    <row r="1751" spans="5:5" hidden="1" x14ac:dyDescent="0.2">
      <c r="E1751" s="99">
        <v>20</v>
      </c>
    </row>
    <row r="1752" spans="5:5" hidden="1" x14ac:dyDescent="0.2">
      <c r="E1752" s="100">
        <v>70</v>
      </c>
    </row>
    <row r="1753" spans="5:5" hidden="1" x14ac:dyDescent="0.2">
      <c r="E1753" s="102" t="s">
        <v>5</v>
      </c>
    </row>
    <row r="1754" spans="5:5" hidden="1" x14ac:dyDescent="0.2">
      <c r="E1754" s="101" t="s">
        <v>5</v>
      </c>
    </row>
    <row r="1755" spans="5:5" hidden="1" x14ac:dyDescent="0.2">
      <c r="E1755" s="102" t="s">
        <v>5</v>
      </c>
    </row>
    <row r="1756" spans="5:5" hidden="1" x14ac:dyDescent="0.2">
      <c r="E1756" s="100">
        <v>70</v>
      </c>
    </row>
    <row r="1757" spans="5:5" hidden="1" x14ac:dyDescent="0.2">
      <c r="E1757" s="102" t="s">
        <v>5</v>
      </c>
    </row>
    <row r="1758" spans="5:5" hidden="1" x14ac:dyDescent="0.2">
      <c r="E1758" s="101" t="s">
        <v>5</v>
      </c>
    </row>
    <row r="1759" spans="5:5" hidden="1" x14ac:dyDescent="0.2">
      <c r="E1759" s="102" t="s">
        <v>5</v>
      </c>
    </row>
    <row r="1760" spans="5:5" hidden="1" x14ac:dyDescent="0.2">
      <c r="E1760" s="100">
        <v>70</v>
      </c>
    </row>
    <row r="1761" spans="5:5" hidden="1" x14ac:dyDescent="0.2">
      <c r="E1761" s="99">
        <v>70</v>
      </c>
    </row>
    <row r="1762" spans="5:5" hidden="1" x14ac:dyDescent="0.2">
      <c r="E1762" s="100">
        <v>70</v>
      </c>
    </row>
    <row r="1763" spans="5:5" hidden="1" x14ac:dyDescent="0.2">
      <c r="E1763" s="99">
        <v>70</v>
      </c>
    </row>
    <row r="1764" spans="5:5" hidden="1" x14ac:dyDescent="0.2">
      <c r="E1764" s="100">
        <v>70</v>
      </c>
    </row>
    <row r="1765" spans="5:5" hidden="1" x14ac:dyDescent="0.2">
      <c r="E1765" s="99">
        <v>70</v>
      </c>
    </row>
    <row r="1766" spans="5:5" hidden="1" x14ac:dyDescent="0.2">
      <c r="E1766" s="100">
        <v>175</v>
      </c>
    </row>
    <row r="1767" spans="5:5" hidden="1" x14ac:dyDescent="0.2">
      <c r="E1767" s="99">
        <v>20</v>
      </c>
    </row>
    <row r="1768" spans="5:5" hidden="1" x14ac:dyDescent="0.2">
      <c r="E1768" s="100">
        <v>70</v>
      </c>
    </row>
    <row r="1769" spans="5:5" hidden="1" x14ac:dyDescent="0.2">
      <c r="E1769" s="99">
        <v>70</v>
      </c>
    </row>
    <row r="1770" spans="5:5" hidden="1" x14ac:dyDescent="0.2">
      <c r="E1770" s="100">
        <v>70</v>
      </c>
    </row>
    <row r="1771" spans="5:5" hidden="1" x14ac:dyDescent="0.2">
      <c r="E1771" s="99">
        <v>70</v>
      </c>
    </row>
    <row r="1772" spans="5:5" hidden="1" x14ac:dyDescent="0.2">
      <c r="E1772" s="100">
        <v>70</v>
      </c>
    </row>
    <row r="1773" spans="5:5" hidden="1" x14ac:dyDescent="0.2">
      <c r="E1773" s="99">
        <v>70</v>
      </c>
    </row>
    <row r="1774" spans="5:5" hidden="1" x14ac:dyDescent="0.2">
      <c r="E1774" s="100">
        <v>70</v>
      </c>
    </row>
    <row r="1775" spans="5:5" hidden="1" x14ac:dyDescent="0.2">
      <c r="E1775" s="99">
        <v>70</v>
      </c>
    </row>
    <row r="1776" spans="5:5" hidden="1" x14ac:dyDescent="0.2">
      <c r="E1776" s="100">
        <v>70</v>
      </c>
    </row>
    <row r="1777" spans="5:5" hidden="1" x14ac:dyDescent="0.2">
      <c r="E1777" s="99">
        <v>70</v>
      </c>
    </row>
    <row r="1778" spans="5:5" hidden="1" x14ac:dyDescent="0.2">
      <c r="E1778" s="100">
        <v>20</v>
      </c>
    </row>
    <row r="1779" spans="5:5" hidden="1" x14ac:dyDescent="0.2">
      <c r="E1779" s="99">
        <v>20</v>
      </c>
    </row>
    <row r="1780" spans="5:5" hidden="1" x14ac:dyDescent="0.2">
      <c r="E1780" s="100">
        <v>50</v>
      </c>
    </row>
    <row r="1781" spans="5:5" hidden="1" x14ac:dyDescent="0.2">
      <c r="E1781" s="99">
        <v>70</v>
      </c>
    </row>
    <row r="1782" spans="5:5" hidden="1" x14ac:dyDescent="0.2">
      <c r="E1782" s="100">
        <v>70</v>
      </c>
    </row>
    <row r="1783" spans="5:5" hidden="1" x14ac:dyDescent="0.2">
      <c r="E1783" s="99">
        <v>70</v>
      </c>
    </row>
    <row r="1784" spans="5:5" hidden="1" x14ac:dyDescent="0.2">
      <c r="E1784" s="100">
        <v>70</v>
      </c>
    </row>
    <row r="1785" spans="5:5" hidden="1" x14ac:dyDescent="0.2">
      <c r="E1785" s="102" t="s">
        <v>5</v>
      </c>
    </row>
    <row r="1786" spans="5:5" hidden="1" x14ac:dyDescent="0.2">
      <c r="E1786" s="100">
        <v>175</v>
      </c>
    </row>
    <row r="1787" spans="5:5" hidden="1" x14ac:dyDescent="0.2">
      <c r="E1787" s="99">
        <v>70</v>
      </c>
    </row>
    <row r="1788" spans="5:5" hidden="1" x14ac:dyDescent="0.2">
      <c r="E1788" s="100">
        <v>70</v>
      </c>
    </row>
    <row r="1789" spans="5:5" hidden="1" x14ac:dyDescent="0.2">
      <c r="E1789" s="99">
        <v>20</v>
      </c>
    </row>
    <row r="1790" spans="5:5" hidden="1" x14ac:dyDescent="0.2">
      <c r="E1790" s="100">
        <v>20</v>
      </c>
    </row>
    <row r="1791" spans="5:5" hidden="1" x14ac:dyDescent="0.2">
      <c r="E1791" s="99">
        <v>70</v>
      </c>
    </row>
    <row r="1792" spans="5:5" hidden="1" x14ac:dyDescent="0.2">
      <c r="E1792" s="101" t="s">
        <v>5</v>
      </c>
    </row>
    <row r="1793" spans="5:5" hidden="1" x14ac:dyDescent="0.2">
      <c r="E1793" s="99">
        <v>70</v>
      </c>
    </row>
    <row r="1794" spans="5:5" hidden="1" x14ac:dyDescent="0.2">
      <c r="E1794" s="100">
        <v>70</v>
      </c>
    </row>
    <row r="1795" spans="5:5" hidden="1" x14ac:dyDescent="0.2">
      <c r="E1795" s="99">
        <v>20</v>
      </c>
    </row>
    <row r="1796" spans="5:5" hidden="1" x14ac:dyDescent="0.2">
      <c r="E1796" s="100">
        <v>70</v>
      </c>
    </row>
    <row r="1797" spans="5:5" hidden="1" x14ac:dyDescent="0.2">
      <c r="E1797" s="102" t="s">
        <v>5</v>
      </c>
    </row>
    <row r="1798" spans="5:5" hidden="1" x14ac:dyDescent="0.2">
      <c r="E1798" s="101" t="s">
        <v>5</v>
      </c>
    </row>
    <row r="1799" spans="5:5" hidden="1" x14ac:dyDescent="0.2">
      <c r="E1799" s="99">
        <v>70</v>
      </c>
    </row>
    <row r="1800" spans="5:5" hidden="1" x14ac:dyDescent="0.2">
      <c r="E1800" s="100">
        <v>70</v>
      </c>
    </row>
    <row r="1801" spans="5:5" hidden="1" x14ac:dyDescent="0.2">
      <c r="E1801" s="99">
        <v>70</v>
      </c>
    </row>
    <row r="1802" spans="5:5" hidden="1" x14ac:dyDescent="0.2">
      <c r="E1802" s="100">
        <v>70</v>
      </c>
    </row>
    <row r="1803" spans="5:5" hidden="1" x14ac:dyDescent="0.2">
      <c r="E1803" s="99">
        <v>70</v>
      </c>
    </row>
    <row r="1804" spans="5:5" hidden="1" x14ac:dyDescent="0.2">
      <c r="E1804" s="100">
        <v>70</v>
      </c>
    </row>
    <row r="1805" spans="5:5" hidden="1" x14ac:dyDescent="0.2">
      <c r="E1805" s="99">
        <v>70</v>
      </c>
    </row>
    <row r="1806" spans="5:5" hidden="1" x14ac:dyDescent="0.2">
      <c r="E1806" s="100">
        <v>50</v>
      </c>
    </row>
    <row r="1807" spans="5:5" hidden="1" x14ac:dyDescent="0.2">
      <c r="E1807" s="99">
        <v>70</v>
      </c>
    </row>
    <row r="1808" spans="5:5" hidden="1" x14ac:dyDescent="0.2">
      <c r="E1808" s="100">
        <v>70</v>
      </c>
    </row>
    <row r="1809" spans="5:5" hidden="1" x14ac:dyDescent="0.2">
      <c r="E1809" s="102" t="s">
        <v>5</v>
      </c>
    </row>
    <row r="1810" spans="5:5" hidden="1" x14ac:dyDescent="0.2">
      <c r="E1810" s="101" t="s">
        <v>5</v>
      </c>
    </row>
    <row r="1811" spans="5:5" hidden="1" x14ac:dyDescent="0.2">
      <c r="E1811" s="99">
        <v>70</v>
      </c>
    </row>
    <row r="1812" spans="5:5" hidden="1" x14ac:dyDescent="0.2">
      <c r="E1812" s="100">
        <v>70</v>
      </c>
    </row>
    <row r="1813" spans="5:5" hidden="1" x14ac:dyDescent="0.2">
      <c r="E1813" s="99">
        <v>70</v>
      </c>
    </row>
    <row r="1814" spans="5:5" hidden="1" x14ac:dyDescent="0.2">
      <c r="E1814" s="100">
        <v>70</v>
      </c>
    </row>
    <row r="1815" spans="5:5" hidden="1" x14ac:dyDescent="0.2">
      <c r="E1815" s="99">
        <v>20</v>
      </c>
    </row>
    <row r="1816" spans="5:5" hidden="1" x14ac:dyDescent="0.2">
      <c r="E1816" s="100">
        <v>20</v>
      </c>
    </row>
    <row r="1817" spans="5:5" hidden="1" x14ac:dyDescent="0.2">
      <c r="E1817" s="99">
        <v>50</v>
      </c>
    </row>
    <row r="1818" spans="5:5" hidden="1" x14ac:dyDescent="0.2">
      <c r="E1818" s="100">
        <v>50</v>
      </c>
    </row>
    <row r="1819" spans="5:5" hidden="1" x14ac:dyDescent="0.2">
      <c r="E1819" s="99">
        <v>70</v>
      </c>
    </row>
    <row r="1820" spans="5:5" hidden="1" x14ac:dyDescent="0.2">
      <c r="E1820" s="100">
        <v>70</v>
      </c>
    </row>
    <row r="1821" spans="5:5" hidden="1" x14ac:dyDescent="0.2">
      <c r="E1821" s="99">
        <v>70</v>
      </c>
    </row>
    <row r="1822" spans="5:5" hidden="1" x14ac:dyDescent="0.2">
      <c r="E1822" s="100">
        <v>100</v>
      </c>
    </row>
    <row r="1823" spans="5:5" hidden="1" x14ac:dyDescent="0.2">
      <c r="E1823" s="99">
        <v>100</v>
      </c>
    </row>
    <row r="1824" spans="5:5" hidden="1" x14ac:dyDescent="0.2">
      <c r="E1824" s="100">
        <v>70</v>
      </c>
    </row>
    <row r="1825" spans="5:5" hidden="1" x14ac:dyDescent="0.2">
      <c r="E1825" s="99">
        <v>100</v>
      </c>
    </row>
    <row r="1826" spans="5:5" hidden="1" x14ac:dyDescent="0.2">
      <c r="E1826" s="100">
        <v>70</v>
      </c>
    </row>
    <row r="1827" spans="5:5" hidden="1" x14ac:dyDescent="0.2">
      <c r="E1827" s="99">
        <v>70</v>
      </c>
    </row>
    <row r="1828" spans="5:5" hidden="1" x14ac:dyDescent="0.2">
      <c r="E1828" s="100">
        <v>20</v>
      </c>
    </row>
    <row r="1829" spans="5:5" hidden="1" x14ac:dyDescent="0.2">
      <c r="E1829" s="99">
        <v>20</v>
      </c>
    </row>
    <row r="1830" spans="5:5" hidden="1" x14ac:dyDescent="0.2">
      <c r="E1830" s="100">
        <v>175</v>
      </c>
    </row>
    <row r="1831" spans="5:5" hidden="1" x14ac:dyDescent="0.2">
      <c r="E1831" s="99">
        <v>70</v>
      </c>
    </row>
    <row r="1832" spans="5:5" hidden="1" x14ac:dyDescent="0.2">
      <c r="E1832" s="100">
        <v>70</v>
      </c>
    </row>
    <row r="1833" spans="5:5" hidden="1" x14ac:dyDescent="0.2">
      <c r="E1833" s="99">
        <v>70</v>
      </c>
    </row>
    <row r="1834" spans="5:5" hidden="1" x14ac:dyDescent="0.2">
      <c r="E1834" s="100">
        <v>50</v>
      </c>
    </row>
    <row r="1835" spans="5:5" hidden="1" x14ac:dyDescent="0.2">
      <c r="E1835" s="99">
        <v>70</v>
      </c>
    </row>
    <row r="1836" spans="5:5" hidden="1" x14ac:dyDescent="0.2">
      <c r="E1836" s="100">
        <v>70</v>
      </c>
    </row>
    <row r="1837" spans="5:5" hidden="1" x14ac:dyDescent="0.2">
      <c r="E1837" s="99">
        <v>70</v>
      </c>
    </row>
    <row r="1838" spans="5:5" hidden="1" x14ac:dyDescent="0.2">
      <c r="E1838" s="100">
        <v>70</v>
      </c>
    </row>
    <row r="1839" spans="5:5" hidden="1" x14ac:dyDescent="0.2">
      <c r="E1839" s="99">
        <v>70</v>
      </c>
    </row>
    <row r="1840" spans="5:5" hidden="1" x14ac:dyDescent="0.2">
      <c r="E1840" s="100">
        <v>75</v>
      </c>
    </row>
    <row r="1841" spans="5:5" hidden="1" x14ac:dyDescent="0.2">
      <c r="E1841" s="99">
        <v>75</v>
      </c>
    </row>
    <row r="1842" spans="5:5" hidden="1" x14ac:dyDescent="0.2">
      <c r="E1842" s="100">
        <v>75</v>
      </c>
    </row>
    <row r="1843" spans="5:5" hidden="1" x14ac:dyDescent="0.2">
      <c r="E1843" s="99">
        <v>70</v>
      </c>
    </row>
    <row r="1844" spans="5:5" hidden="1" x14ac:dyDescent="0.2">
      <c r="E1844" s="100">
        <v>70</v>
      </c>
    </row>
    <row r="1845" spans="5:5" hidden="1" x14ac:dyDescent="0.2">
      <c r="E1845" s="99">
        <v>70</v>
      </c>
    </row>
    <row r="1846" spans="5:5" hidden="1" x14ac:dyDescent="0.2">
      <c r="E1846" s="100">
        <v>70</v>
      </c>
    </row>
    <row r="1847" spans="5:5" hidden="1" x14ac:dyDescent="0.2">
      <c r="E1847" s="99">
        <v>70</v>
      </c>
    </row>
    <row r="1848" spans="5:5" hidden="1" x14ac:dyDescent="0.2">
      <c r="E1848" s="100">
        <v>70</v>
      </c>
    </row>
    <row r="1849" spans="5:5" hidden="1" x14ac:dyDescent="0.2">
      <c r="E1849" s="99">
        <v>70</v>
      </c>
    </row>
    <row r="1850" spans="5:5" hidden="1" x14ac:dyDescent="0.2">
      <c r="E1850" s="100">
        <v>20</v>
      </c>
    </row>
    <row r="1851" spans="5:5" hidden="1" x14ac:dyDescent="0.2">
      <c r="E1851" s="99">
        <v>20</v>
      </c>
    </row>
    <row r="1852" spans="5:5" hidden="1" x14ac:dyDescent="0.2">
      <c r="E1852" s="100">
        <v>20</v>
      </c>
    </row>
    <row r="1853" spans="5:5" hidden="1" x14ac:dyDescent="0.2">
      <c r="E1853" s="99">
        <v>50</v>
      </c>
    </row>
    <row r="1854" spans="5:5" hidden="1" x14ac:dyDescent="0.2">
      <c r="E1854" s="100">
        <v>70</v>
      </c>
    </row>
    <row r="1855" spans="5:5" hidden="1" x14ac:dyDescent="0.2">
      <c r="E1855" s="99">
        <v>70</v>
      </c>
    </row>
    <row r="1856" spans="5:5" hidden="1" x14ac:dyDescent="0.2">
      <c r="E1856" s="100">
        <v>70</v>
      </c>
    </row>
    <row r="1857" spans="5:5" hidden="1" x14ac:dyDescent="0.2">
      <c r="E1857" s="99">
        <v>70</v>
      </c>
    </row>
    <row r="1858" spans="5:5" hidden="1" x14ac:dyDescent="0.2">
      <c r="E1858" s="100">
        <v>20</v>
      </c>
    </row>
    <row r="1859" spans="5:5" hidden="1" x14ac:dyDescent="0.2">
      <c r="E1859" s="99">
        <v>20</v>
      </c>
    </row>
    <row r="1860" spans="5:5" hidden="1" x14ac:dyDescent="0.2">
      <c r="E1860" s="100">
        <v>20</v>
      </c>
    </row>
    <row r="1861" spans="5:5" hidden="1" x14ac:dyDescent="0.2">
      <c r="E1861" s="99">
        <v>70</v>
      </c>
    </row>
    <row r="1862" spans="5:5" hidden="1" x14ac:dyDescent="0.2">
      <c r="E1862" s="100">
        <v>70</v>
      </c>
    </row>
    <row r="1863" spans="5:5" hidden="1" x14ac:dyDescent="0.2">
      <c r="E1863" s="99">
        <v>70</v>
      </c>
    </row>
    <row r="1864" spans="5:5" hidden="1" x14ac:dyDescent="0.2">
      <c r="E1864" s="100">
        <v>70</v>
      </c>
    </row>
    <row r="1865" spans="5:5" hidden="1" x14ac:dyDescent="0.2">
      <c r="E1865" s="99">
        <v>70</v>
      </c>
    </row>
    <row r="1866" spans="5:5" hidden="1" x14ac:dyDescent="0.2">
      <c r="E1866" s="100">
        <v>70</v>
      </c>
    </row>
    <row r="1867" spans="5:5" hidden="1" x14ac:dyDescent="0.2">
      <c r="E1867" s="99">
        <v>70</v>
      </c>
    </row>
    <row r="1868" spans="5:5" hidden="1" x14ac:dyDescent="0.2">
      <c r="E1868" s="100">
        <v>70</v>
      </c>
    </row>
    <row r="1869" spans="5:5" hidden="1" x14ac:dyDescent="0.2">
      <c r="E1869" s="99">
        <v>100</v>
      </c>
    </row>
    <row r="1870" spans="5:5" hidden="1" x14ac:dyDescent="0.2">
      <c r="E1870" s="101" t="s">
        <v>5</v>
      </c>
    </row>
    <row r="1871" spans="5:5" hidden="1" x14ac:dyDescent="0.2">
      <c r="E1871" s="99">
        <v>5</v>
      </c>
    </row>
    <row r="1872" spans="5:5" hidden="1" x14ac:dyDescent="0.2">
      <c r="E1872" s="101" t="s">
        <v>5</v>
      </c>
    </row>
    <row r="1873" spans="5:5" hidden="1" x14ac:dyDescent="0.2">
      <c r="E1873" s="99">
        <v>70</v>
      </c>
    </row>
    <row r="1874" spans="5:5" hidden="1" x14ac:dyDescent="0.2">
      <c r="E1874" s="101" t="s">
        <v>5</v>
      </c>
    </row>
    <row r="1875" spans="5:5" hidden="1" x14ac:dyDescent="0.2">
      <c r="E1875" s="102" t="s">
        <v>5</v>
      </c>
    </row>
    <row r="1876" spans="5:5" hidden="1" x14ac:dyDescent="0.2">
      <c r="E1876" s="101" t="s">
        <v>5</v>
      </c>
    </row>
    <row r="1877" spans="5:5" hidden="1" x14ac:dyDescent="0.2">
      <c r="E1877" s="99">
        <v>70</v>
      </c>
    </row>
    <row r="1878" spans="5:5" hidden="1" x14ac:dyDescent="0.2">
      <c r="E1878" s="100">
        <v>70</v>
      </c>
    </row>
    <row r="1879" spans="5:5" hidden="1" x14ac:dyDescent="0.2">
      <c r="E1879" s="99">
        <v>70</v>
      </c>
    </row>
    <row r="1880" spans="5:5" hidden="1" x14ac:dyDescent="0.2">
      <c r="E1880" s="100">
        <v>70</v>
      </c>
    </row>
    <row r="1881" spans="5:5" hidden="1" x14ac:dyDescent="0.2">
      <c r="E1881" s="102" t="s">
        <v>5</v>
      </c>
    </row>
    <row r="1882" spans="5:5" hidden="1" x14ac:dyDescent="0.2">
      <c r="E1882" s="101" t="s">
        <v>5</v>
      </c>
    </row>
    <row r="1883" spans="5:5" hidden="1" x14ac:dyDescent="0.2">
      <c r="E1883" s="99">
        <v>70</v>
      </c>
    </row>
    <row r="1884" spans="5:5" hidden="1" x14ac:dyDescent="0.2">
      <c r="E1884" s="100">
        <v>70</v>
      </c>
    </row>
    <row r="1885" spans="5:5" hidden="1" x14ac:dyDescent="0.2">
      <c r="E1885" s="99">
        <v>175</v>
      </c>
    </row>
    <row r="1886" spans="5:5" hidden="1" x14ac:dyDescent="0.2">
      <c r="E1886" s="100">
        <v>175</v>
      </c>
    </row>
    <row r="1887" spans="5:5" hidden="1" x14ac:dyDescent="0.2">
      <c r="E1887" s="99">
        <v>70</v>
      </c>
    </row>
    <row r="1888" spans="5:5" hidden="1" x14ac:dyDescent="0.2">
      <c r="E1888" s="100">
        <v>70</v>
      </c>
    </row>
    <row r="1889" spans="5:5" hidden="1" x14ac:dyDescent="0.2">
      <c r="E1889" s="99">
        <v>70</v>
      </c>
    </row>
    <row r="1890" spans="5:5" hidden="1" x14ac:dyDescent="0.2">
      <c r="E1890" s="100">
        <v>20</v>
      </c>
    </row>
    <row r="1891" spans="5:5" hidden="1" x14ac:dyDescent="0.2">
      <c r="E1891" s="99">
        <v>20</v>
      </c>
    </row>
    <row r="1892" spans="5:5" hidden="1" x14ac:dyDescent="0.2">
      <c r="E1892" s="100">
        <v>50</v>
      </c>
    </row>
    <row r="1893" spans="5:5" hidden="1" x14ac:dyDescent="0.2">
      <c r="E1893" s="99">
        <v>70</v>
      </c>
    </row>
    <row r="1894" spans="5:5" hidden="1" x14ac:dyDescent="0.2">
      <c r="E1894" s="100">
        <v>70</v>
      </c>
    </row>
    <row r="1895" spans="5:5" hidden="1" x14ac:dyDescent="0.2">
      <c r="E1895" s="99">
        <v>70</v>
      </c>
    </row>
    <row r="1896" spans="5:5" hidden="1" x14ac:dyDescent="0.2">
      <c r="E1896" s="100">
        <v>2</v>
      </c>
    </row>
    <row r="1897" spans="5:5" hidden="1" x14ac:dyDescent="0.2">
      <c r="E1897" s="99">
        <v>70</v>
      </c>
    </row>
    <row r="1898" spans="5:5" hidden="1" x14ac:dyDescent="0.2">
      <c r="E1898" s="100">
        <v>70</v>
      </c>
    </row>
    <row r="1899" spans="5:5" hidden="1" x14ac:dyDescent="0.2">
      <c r="E1899" s="99">
        <v>50</v>
      </c>
    </row>
    <row r="1900" spans="5:5" hidden="1" x14ac:dyDescent="0.2">
      <c r="E1900" s="100">
        <v>70</v>
      </c>
    </row>
    <row r="1901" spans="5:5" hidden="1" x14ac:dyDescent="0.2">
      <c r="E1901" s="99">
        <v>70</v>
      </c>
    </row>
    <row r="1902" spans="5:5" hidden="1" x14ac:dyDescent="0.2">
      <c r="E1902" s="100">
        <v>50</v>
      </c>
    </row>
    <row r="1903" spans="5:5" hidden="1" x14ac:dyDescent="0.2">
      <c r="E1903" s="99">
        <v>70</v>
      </c>
    </row>
    <row r="1904" spans="5:5" hidden="1" x14ac:dyDescent="0.2">
      <c r="E1904" s="100">
        <v>70</v>
      </c>
    </row>
    <row r="1905" spans="5:5" hidden="1" x14ac:dyDescent="0.2">
      <c r="E1905" s="99">
        <v>70</v>
      </c>
    </row>
    <row r="1906" spans="5:5" hidden="1" x14ac:dyDescent="0.2">
      <c r="E1906" s="100">
        <v>70</v>
      </c>
    </row>
    <row r="1907" spans="5:5" hidden="1" x14ac:dyDescent="0.2">
      <c r="E1907" s="99">
        <v>70</v>
      </c>
    </row>
    <row r="1908" spans="5:5" hidden="1" x14ac:dyDescent="0.2">
      <c r="E1908" s="101" t="s">
        <v>5</v>
      </c>
    </row>
    <row r="1909" spans="5:5" hidden="1" x14ac:dyDescent="0.2">
      <c r="E1909" s="102" t="s">
        <v>5</v>
      </c>
    </row>
    <row r="1910" spans="5:5" hidden="1" x14ac:dyDescent="0.2">
      <c r="E1910" s="101" t="s">
        <v>5</v>
      </c>
    </row>
    <row r="1911" spans="5:5" hidden="1" x14ac:dyDescent="0.2">
      <c r="E1911" s="102" t="s">
        <v>5</v>
      </c>
    </row>
    <row r="1912" spans="5:5" hidden="1" x14ac:dyDescent="0.2">
      <c r="E1912" s="103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Props1.xml><?xml version="1.0" encoding="utf-8"?>
<ds:datastoreItem xmlns:ds="http://schemas.openxmlformats.org/officeDocument/2006/customXml" ds:itemID="{132327A4-8FF0-47EA-B834-C22F7E2057A0}">
  <ds:schemaRefs/>
</ds:datastoreItem>
</file>

<file path=customXml/itemProps2.xml><?xml version="1.0" encoding="utf-8"?>
<ds:datastoreItem xmlns:ds="http://schemas.openxmlformats.org/officeDocument/2006/customXml" ds:itemID="{9E62E99A-4735-432A-BE0B-6ABDAEF1188A}">
  <ds:schemaRefs/>
</ds:datastoreItem>
</file>

<file path=customXml/itemProps3.xml><?xml version="1.0" encoding="utf-8"?>
<ds:datastoreItem xmlns:ds="http://schemas.openxmlformats.org/officeDocument/2006/customXml" ds:itemID="{44A22E5A-0E48-4666-A723-469030E00303}">
  <ds:schemaRefs/>
</ds:datastoreItem>
</file>

<file path=customXml/itemProps4.xml><?xml version="1.0" encoding="utf-8"?>
<ds:datastoreItem xmlns:ds="http://schemas.openxmlformats.org/officeDocument/2006/customXml" ds:itemID="{0A1914D0-293D-4A79-B17E-FBDEC8595E3C}">
  <ds:schemaRefs/>
</ds:datastoreItem>
</file>

<file path=customXml/itemProps5.xml><?xml version="1.0" encoding="utf-8"?>
<ds:datastoreItem xmlns:ds="http://schemas.openxmlformats.org/officeDocument/2006/customXml" ds:itemID="{66D4A8BA-8657-4755-86C1-08D58939A704}">
  <ds:schemaRefs/>
</ds:datastoreItem>
</file>

<file path=customXml/itemProps6.xml><?xml version="1.0" encoding="utf-8"?>
<ds:datastoreItem xmlns:ds="http://schemas.openxmlformats.org/officeDocument/2006/customXml" ds:itemID="{451205E8-3CDE-4E7A-9448-605D9870BF0A}">
  <ds:schemaRefs/>
</ds:datastoreItem>
</file>

<file path=customXml/itemProps7.xml><?xml version="1.0" encoding="utf-8"?>
<ds:datastoreItem xmlns:ds="http://schemas.openxmlformats.org/officeDocument/2006/customXml" ds:itemID="{9218138F-EE5B-4831-BC2C-DBAB3E61FDAE}">
  <ds:schemaRefs/>
</ds:datastoreItem>
</file>

<file path=customXml/itemProps8.xml><?xml version="1.0" encoding="utf-8"?>
<ds:datastoreItem xmlns:ds="http://schemas.openxmlformats.org/officeDocument/2006/customXml" ds:itemID="{67F6D698-0525-4438-A4F2-CD7126ADD539}">
  <ds:schemaRefs/>
</ds:datastoreItem>
</file>

<file path=customXml/itemProps9.xml><?xml version="1.0" encoding="utf-8"?>
<ds:datastoreItem xmlns:ds="http://schemas.openxmlformats.org/officeDocument/2006/customXml" ds:itemID="{6C5D6216-D665-4DDD-8451-C3A0370D8844}">
  <ds:schemaRefs/>
</ds:datastoreItem>
</file>

<file path=customXml/itemProps10.xml><?xml version="1.0" encoding="utf-8"?>
<ds:datastoreItem xmlns:ds="http://schemas.openxmlformats.org/officeDocument/2006/customXml" ds:itemID="{AD64DA7D-D3EC-4B60-BA2A-CFF8346E73BD}">
  <ds:schemaRefs/>
</ds:datastoreItem>
</file>

<file path=customXml/itemProps11.xml><?xml version="1.0" encoding="utf-8"?>
<ds:datastoreItem xmlns:ds="http://schemas.openxmlformats.org/officeDocument/2006/customXml" ds:itemID="{4D0DDC1C-BF49-40E4-A128-F66AA6AA1C0C}">
  <ds:schemaRefs/>
</ds:datastoreItem>
</file>

<file path=customXml/itemProps12.xml><?xml version="1.0" encoding="utf-8"?>
<ds:datastoreItem xmlns:ds="http://schemas.openxmlformats.org/officeDocument/2006/customXml" ds:itemID="{5267F689-81AC-4CF2-B169-ADBF1C77E451}">
  <ds:schemaRefs/>
</ds:datastoreItem>
</file>

<file path=customXml/itemProps13.xml><?xml version="1.0" encoding="utf-8"?>
<ds:datastoreItem xmlns:ds="http://schemas.openxmlformats.org/officeDocument/2006/customXml" ds:itemID="{1BBB218A-A1E7-4AA0-861C-1AEF6AA79803}">
  <ds:schemaRefs/>
</ds:datastoreItem>
</file>

<file path=customXml/itemProps14.xml><?xml version="1.0" encoding="utf-8"?>
<ds:datastoreItem xmlns:ds="http://schemas.openxmlformats.org/officeDocument/2006/customXml" ds:itemID="{B709F5D5-E300-4796-AFEC-C76FA1212EF0}">
  <ds:schemaRefs/>
</ds:datastoreItem>
</file>

<file path=customXml/itemProps15.xml><?xml version="1.0" encoding="utf-8"?>
<ds:datastoreItem xmlns:ds="http://schemas.openxmlformats.org/officeDocument/2006/customXml" ds:itemID="{EBEF7A18-B8DA-4E8D-8B56-DB7188B49A79}">
  <ds:schemaRefs/>
</ds:datastoreItem>
</file>

<file path=customXml/itemProps16.xml><?xml version="1.0" encoding="utf-8"?>
<ds:datastoreItem xmlns:ds="http://schemas.openxmlformats.org/officeDocument/2006/customXml" ds:itemID="{B1A8C2FE-4EDC-4F2E-BAB1-937B8CA42E46}">
  <ds:schemaRefs/>
</ds:datastoreItem>
</file>

<file path=customXml/itemProps17.xml><?xml version="1.0" encoding="utf-8"?>
<ds:datastoreItem xmlns:ds="http://schemas.openxmlformats.org/officeDocument/2006/customXml" ds:itemID="{4734FAED-068D-4CB9-80CF-38D27672855D}">
  <ds:schemaRefs/>
</ds:datastoreItem>
</file>

<file path=customXml/itemProps18.xml><?xml version="1.0" encoding="utf-8"?>
<ds:datastoreItem xmlns:ds="http://schemas.openxmlformats.org/officeDocument/2006/customXml" ds:itemID="{FFF06490-E309-4D9A-82D7-29D7AB30387D}">
  <ds:schemaRefs/>
</ds:datastoreItem>
</file>

<file path=customXml/itemProps19.xml><?xml version="1.0" encoding="utf-8"?>
<ds:datastoreItem xmlns:ds="http://schemas.openxmlformats.org/officeDocument/2006/customXml" ds:itemID="{0C5065EB-1FB5-40AE-A3DE-3653930724C0}">
  <ds:schemaRefs/>
</ds:datastoreItem>
</file>

<file path=customXml/itemProps20.xml><?xml version="1.0" encoding="utf-8"?>
<ds:datastoreItem xmlns:ds="http://schemas.openxmlformats.org/officeDocument/2006/customXml" ds:itemID="{25C77741-C4A3-4AD7-A2A1-C03BE82902F7}">
  <ds:schemaRefs/>
</ds:datastoreItem>
</file>

<file path=customXml/itemProps21.xml><?xml version="1.0" encoding="utf-8"?>
<ds:datastoreItem xmlns:ds="http://schemas.openxmlformats.org/officeDocument/2006/customXml" ds:itemID="{2689BCE1-32A1-48AF-8C21-7066BB5AA1C2}">
  <ds:schemaRefs/>
</ds:datastoreItem>
</file>

<file path=customXml/itemProps22.xml><?xml version="1.0" encoding="utf-8"?>
<ds:datastoreItem xmlns:ds="http://schemas.openxmlformats.org/officeDocument/2006/customXml" ds:itemID="{D74685DC-D53D-4AEC-B0BC-E27A43AA293C}">
  <ds:schemaRefs/>
</ds:datastoreItem>
</file>

<file path=customXml/itemProps23.xml><?xml version="1.0" encoding="utf-8"?>
<ds:datastoreItem xmlns:ds="http://schemas.openxmlformats.org/officeDocument/2006/customXml" ds:itemID="{B07B0176-0517-4719-83DF-596E8FCD6312}">
  <ds:schemaRefs/>
</ds:datastoreItem>
</file>

<file path=customXml/itemProps24.xml><?xml version="1.0" encoding="utf-8"?>
<ds:datastoreItem xmlns:ds="http://schemas.openxmlformats.org/officeDocument/2006/customXml" ds:itemID="{D2FF1DBE-2321-4857-A660-7F30ACF3E58F}">
  <ds:schemaRefs/>
</ds:datastoreItem>
</file>

<file path=customXml/itemProps25.xml><?xml version="1.0" encoding="utf-8"?>
<ds:datastoreItem xmlns:ds="http://schemas.openxmlformats.org/officeDocument/2006/customXml" ds:itemID="{113A1E0D-5831-432E-87A0-0091259C1692}">
  <ds:schemaRefs/>
</ds:datastoreItem>
</file>

<file path=customXml/itemProps26.xml><?xml version="1.0" encoding="utf-8"?>
<ds:datastoreItem xmlns:ds="http://schemas.openxmlformats.org/officeDocument/2006/customXml" ds:itemID="{30AC6970-959B-4C2A-8CB6-41E60269B467}">
  <ds:schemaRefs/>
</ds:datastoreItem>
</file>

<file path=customXml/itemProps27.xml><?xml version="1.0" encoding="utf-8"?>
<ds:datastoreItem xmlns:ds="http://schemas.openxmlformats.org/officeDocument/2006/customXml" ds:itemID="{73BE2C99-479E-4262-869F-98DE516266BE}">
  <ds:schemaRefs/>
</ds:datastoreItem>
</file>

<file path=customXml/itemProps28.xml><?xml version="1.0" encoding="utf-8"?>
<ds:datastoreItem xmlns:ds="http://schemas.openxmlformats.org/officeDocument/2006/customXml" ds:itemID="{3AF2C8B3-53D7-49BE-900B-AB0D7BF6089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MJGES01_00028_2</vt:lpstr>
      <vt:lpstr>Grille_Tarifs_Modulable</vt:lpstr>
      <vt:lpstr>Table_indices_Taxes_Alcool</vt:lpstr>
      <vt:lpstr>Références_Sélections_Champs</vt:lpstr>
      <vt:lpstr>Feuil6</vt:lpstr>
      <vt:lpstr>Désignation_Réfs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2020-02-05T07:07:21Z</dcterms:modified>
</cp:coreProperties>
</file>