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nne\Documents\one drive tulipe noire\OneDrive\SAISON 2019\CNGT 2019\"/>
    </mc:Choice>
  </mc:AlternateContent>
  <xr:revisionPtr revIDLastSave="0" documentId="10_ncr:8100000_{F9CF1065-7FAE-4AEF-A09D-184D3469B103}" xr6:coauthVersionLast="34" xr6:coauthVersionMax="34" xr10:uidLastSave="{00000000-0000-0000-0000-000000000000}"/>
  <bookViews>
    <workbookView xWindow="0" yWindow="0" windowWidth="21720" windowHeight="12210" tabRatio="824" xr2:uid="{00000000-000D-0000-FFFF-FFFF00000000}"/>
  </bookViews>
  <sheets>
    <sheet name="Messieurs" sheetId="1" r:id="rId1"/>
    <sheet name="Dames" sheetId="2" r:id="rId2"/>
    <sheet name="Liste des clubs" sheetId="3" r:id="rId3"/>
    <sheet name="sam.08prog" sheetId="52" r:id="rId4"/>
    <sheet name="sam.08res" sheetId="53" r:id="rId5"/>
  </sheets>
  <definedNames>
    <definedName name="CSSD">OFFSET(Dames!$J$2,0,0,Dames!$R$2,1)</definedName>
    <definedName name="CSSM302">OFFSET(Messieurs!$L$2,0,0,Messieurs!$T$3,1)</definedName>
    <definedName name="CSSM304">OFFSET(Messieurs!$J$2,0,0,Messieurs!$T$2,1)</definedName>
    <definedName name="FT3SD">OFFSET(Dames!$P$2,0,0,Dames!$R$5,1)</definedName>
    <definedName name="FT3SM">OFFSET(Messieurs!$R$2,0,0,Messieurs!$T$6,1)</definedName>
    <definedName name="FT4SD">OFFSET(Dames!$N$2,0,0,Dames!$R$4,1)</definedName>
    <definedName name="FT4SM">OFFSET(Messieurs!$P$2,0,0,Messieurs!$T$5,1)</definedName>
    <definedName name="FTNCSD">OFFSET(Dames!$L$2,0,0,Dames!$R$3,1)</definedName>
    <definedName name="FTNCSM">OFFSET(Messieurs!$N$2,0,0,Messieurs!$T$4,1)</definedName>
    <definedName name="matrice_CSSD">Dames!$A:$G</definedName>
    <definedName name="matrice_CSSM302">Messieurs!$A$2:$G$700</definedName>
    <definedName name="matrice_CSSM304">Messieurs!$A$2:$G$700</definedName>
    <definedName name="matrice_FT3SD">Dames!$A$2:$G$500</definedName>
    <definedName name="matrice_FT3SM">Messieurs!$A$2:$G$700</definedName>
    <definedName name="matrice_FT4SD">Dames!$A$2:$G$500</definedName>
    <definedName name="matrice_FT4SM">Messieurs!$A$2:$G$700</definedName>
    <definedName name="matrice_FTNCSD">Dames!$A$2:$G$500</definedName>
    <definedName name="Matrice_FTNCSM">Messieurs!$A$2:$G$700</definedName>
    <definedName name="matrice_SD">Dames!$A:$G</definedName>
    <definedName name="matrice_SM">Messieurs!$A$2:$G$700</definedName>
    <definedName name="SD">OFFSET(Dames!$A$2,0,0,COUNTA(Dames!$B:$B)-1,1)</definedName>
    <definedName name="SM">OFFSET(Messieurs!$A$2,0,0,COUNTA(Messieurs!$B:$B)-1,1)</definedName>
    <definedName name="_xlnm.Print_Area" localSheetId="3">sam.08prog!$A$1:$N$20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0" i="52" l="1"/>
  <c r="K39" i="52"/>
  <c r="K38" i="52"/>
  <c r="K37" i="52"/>
  <c r="K36" i="52"/>
  <c r="K35" i="52"/>
  <c r="K34" i="52"/>
  <c r="K33" i="52"/>
  <c r="K32" i="52"/>
  <c r="K31" i="52"/>
  <c r="K30" i="52"/>
  <c r="K29" i="52"/>
  <c r="K28" i="52"/>
  <c r="K27" i="52"/>
  <c r="K26" i="52"/>
  <c r="K25" i="52"/>
  <c r="K24" i="52"/>
  <c r="K23" i="52"/>
  <c r="K20" i="52"/>
  <c r="K19" i="52"/>
  <c r="K18" i="52"/>
  <c r="K16" i="52"/>
  <c r="K15" i="52"/>
  <c r="K14" i="52"/>
  <c r="K13" i="52"/>
  <c r="K12" i="52"/>
  <c r="K11" i="52"/>
  <c r="K10" i="52"/>
  <c r="K9" i="52"/>
  <c r="K8" i="52"/>
  <c r="K7" i="52"/>
  <c r="D40" i="52"/>
  <c r="D39" i="52"/>
  <c r="D38" i="52"/>
  <c r="D37" i="52"/>
  <c r="D36" i="52"/>
  <c r="D35" i="52"/>
  <c r="D34" i="52"/>
  <c r="D33" i="52"/>
  <c r="D32" i="52"/>
  <c r="D31" i="52"/>
  <c r="D30" i="52"/>
  <c r="D29" i="52"/>
  <c r="D28" i="52"/>
  <c r="D27" i="52"/>
  <c r="D26" i="52"/>
  <c r="D25" i="52"/>
  <c r="D24" i="52"/>
  <c r="D23" i="52"/>
  <c r="D20" i="52"/>
  <c r="D19" i="52"/>
  <c r="D18" i="52"/>
  <c r="D17" i="52"/>
  <c r="D16" i="52"/>
  <c r="D15" i="52"/>
  <c r="D14" i="52"/>
  <c r="D13" i="52"/>
  <c r="D12" i="52"/>
  <c r="D11" i="52"/>
  <c r="D10" i="52"/>
  <c r="D9" i="52"/>
  <c r="D8" i="52"/>
  <c r="D7" i="52"/>
  <c r="D6" i="52"/>
  <c r="D5" i="52"/>
  <c r="K17" i="52"/>
  <c r="K6" i="52"/>
  <c r="K5" i="52"/>
  <c r="K4" i="52"/>
  <c r="D4" i="52"/>
  <c r="D3" i="52"/>
  <c r="K3" i="52"/>
  <c r="O1" i="2" l="1"/>
  <c r="M1" i="2"/>
  <c r="K1" i="2"/>
  <c r="I1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A650" i="2"/>
  <c r="G649" i="2"/>
  <c r="A649" i="2"/>
  <c r="G648" i="2"/>
  <c r="A648" i="2"/>
  <c r="G647" i="2"/>
  <c r="A647" i="2"/>
  <c r="G646" i="2"/>
  <c r="A646" i="2"/>
  <c r="G645" i="2"/>
  <c r="A645" i="2"/>
  <c r="G644" i="2"/>
  <c r="A644" i="2"/>
  <c r="G643" i="2"/>
  <c r="A643" i="2"/>
  <c r="G642" i="2"/>
  <c r="A642" i="2"/>
  <c r="G641" i="2"/>
  <c r="A641" i="2"/>
  <c r="G640" i="2"/>
  <c r="A640" i="2"/>
  <c r="G639" i="2"/>
  <c r="A639" i="2"/>
  <c r="G638" i="2"/>
  <c r="A638" i="2"/>
  <c r="G637" i="2"/>
  <c r="A637" i="2"/>
  <c r="G636" i="2"/>
  <c r="A636" i="2"/>
  <c r="G635" i="2"/>
  <c r="A635" i="2"/>
  <c r="G634" i="2"/>
  <c r="A634" i="2"/>
  <c r="G633" i="2"/>
  <c r="A633" i="2"/>
  <c r="G632" i="2"/>
  <c r="A632" i="2"/>
  <c r="G631" i="2"/>
  <c r="A631" i="2"/>
  <c r="G630" i="2"/>
  <c r="A630" i="2"/>
  <c r="G629" i="2"/>
  <c r="A629" i="2"/>
  <c r="G628" i="2"/>
  <c r="A628" i="2"/>
  <c r="G627" i="2"/>
  <c r="A627" i="2"/>
  <c r="G626" i="2"/>
  <c r="A626" i="2"/>
  <c r="G625" i="2"/>
  <c r="A625" i="2"/>
  <c r="G624" i="2"/>
  <c r="A624" i="2"/>
  <c r="G623" i="2"/>
  <c r="A623" i="2"/>
  <c r="G622" i="2"/>
  <c r="A622" i="2"/>
  <c r="G621" i="2"/>
  <c r="A621" i="2"/>
  <c r="G620" i="2"/>
  <c r="A620" i="2"/>
  <c r="G619" i="2"/>
  <c r="A619" i="2"/>
  <c r="G618" i="2"/>
  <c r="A618" i="2"/>
  <c r="G617" i="2"/>
  <c r="A617" i="2"/>
  <c r="G616" i="2"/>
  <c r="A616" i="2"/>
  <c r="G615" i="2"/>
  <c r="A615" i="2"/>
  <c r="G614" i="2"/>
  <c r="A614" i="2"/>
  <c r="G613" i="2"/>
  <c r="A613" i="2"/>
  <c r="G612" i="2"/>
  <c r="A612" i="2"/>
  <c r="G611" i="2"/>
  <c r="A611" i="2"/>
  <c r="G610" i="2"/>
  <c r="A610" i="2"/>
  <c r="G609" i="2"/>
  <c r="A609" i="2"/>
  <c r="G608" i="2"/>
  <c r="A608" i="2"/>
  <c r="G607" i="2"/>
  <c r="A607" i="2"/>
  <c r="G606" i="2"/>
  <c r="A606" i="2"/>
  <c r="G605" i="2"/>
  <c r="A605" i="2"/>
  <c r="G604" i="2"/>
  <c r="A604" i="2"/>
  <c r="G603" i="2"/>
  <c r="A603" i="2"/>
  <c r="G602" i="2"/>
  <c r="A602" i="2"/>
  <c r="G601" i="2"/>
  <c r="A601" i="2"/>
  <c r="G600" i="2"/>
  <c r="A600" i="2"/>
  <c r="G599" i="2"/>
  <c r="A599" i="2"/>
  <c r="G598" i="2"/>
  <c r="A598" i="2"/>
  <c r="G597" i="2"/>
  <c r="A597" i="2"/>
  <c r="G596" i="2"/>
  <c r="A596" i="2"/>
  <c r="G595" i="2"/>
  <c r="A595" i="2"/>
  <c r="G594" i="2"/>
  <c r="A594" i="2"/>
  <c r="G593" i="2"/>
  <c r="A593" i="2"/>
  <c r="G592" i="2"/>
  <c r="A592" i="2"/>
  <c r="G591" i="2"/>
  <c r="A591" i="2"/>
  <c r="G590" i="2"/>
  <c r="A590" i="2"/>
  <c r="G589" i="2"/>
  <c r="A589" i="2"/>
  <c r="G588" i="2"/>
  <c r="A588" i="2"/>
  <c r="G587" i="2"/>
  <c r="A587" i="2"/>
  <c r="G586" i="2"/>
  <c r="A586" i="2"/>
  <c r="G585" i="2"/>
  <c r="A585" i="2"/>
  <c r="G584" i="2"/>
  <c r="A584" i="2"/>
  <c r="G583" i="2"/>
  <c r="A583" i="2"/>
  <c r="G582" i="2"/>
  <c r="A582" i="2"/>
  <c r="G581" i="2"/>
  <c r="A581" i="2"/>
  <c r="G580" i="2"/>
  <c r="A580" i="2"/>
  <c r="G579" i="2"/>
  <c r="A579" i="2"/>
  <c r="G578" i="2"/>
  <c r="A578" i="2"/>
  <c r="G577" i="2"/>
  <c r="A577" i="2"/>
  <c r="G576" i="2"/>
  <c r="A576" i="2"/>
  <c r="G575" i="2"/>
  <c r="A575" i="2"/>
  <c r="G574" i="2"/>
  <c r="A574" i="2"/>
  <c r="G573" i="2"/>
  <c r="A573" i="2"/>
  <c r="G572" i="2"/>
  <c r="A572" i="2"/>
  <c r="G571" i="2"/>
  <c r="A571" i="2"/>
  <c r="G570" i="2"/>
  <c r="A570" i="2"/>
  <c r="G569" i="2"/>
  <c r="A569" i="2"/>
  <c r="G568" i="2"/>
  <c r="A568" i="2"/>
  <c r="G567" i="2"/>
  <c r="A567" i="2"/>
  <c r="G566" i="2"/>
  <c r="A566" i="2"/>
  <c r="G565" i="2"/>
  <c r="A565" i="2"/>
  <c r="G564" i="2"/>
  <c r="A564" i="2"/>
  <c r="G563" i="2"/>
  <c r="A563" i="2"/>
  <c r="G562" i="2"/>
  <c r="A562" i="2"/>
  <c r="G561" i="2"/>
  <c r="A561" i="2"/>
  <c r="G560" i="2"/>
  <c r="A560" i="2"/>
  <c r="G559" i="2"/>
  <c r="A559" i="2"/>
  <c r="G558" i="2"/>
  <c r="A558" i="2"/>
  <c r="G557" i="2"/>
  <c r="A557" i="2"/>
  <c r="G556" i="2"/>
  <c r="A556" i="2"/>
  <c r="G555" i="2"/>
  <c r="A555" i="2"/>
  <c r="G554" i="2"/>
  <c r="A554" i="2"/>
  <c r="G553" i="2"/>
  <c r="A553" i="2"/>
  <c r="G552" i="2"/>
  <c r="A552" i="2"/>
  <c r="G551" i="2"/>
  <c r="A551" i="2"/>
  <c r="G550" i="2"/>
  <c r="A550" i="2"/>
  <c r="G549" i="2"/>
  <c r="A549" i="2"/>
  <c r="G548" i="2"/>
  <c r="A548" i="2"/>
  <c r="G547" i="2"/>
  <c r="A547" i="2"/>
  <c r="G546" i="2"/>
  <c r="A546" i="2"/>
  <c r="G545" i="2"/>
  <c r="A545" i="2"/>
  <c r="G544" i="2"/>
  <c r="A544" i="2"/>
  <c r="G543" i="2"/>
  <c r="A543" i="2"/>
  <c r="G542" i="2"/>
  <c r="A542" i="2"/>
  <c r="G541" i="2"/>
  <c r="A541" i="2"/>
  <c r="G540" i="2"/>
  <c r="A540" i="2"/>
  <c r="G539" i="2"/>
  <c r="A539" i="2"/>
  <c r="G538" i="2"/>
  <c r="A538" i="2"/>
  <c r="G537" i="2"/>
  <c r="A537" i="2"/>
  <c r="G536" i="2"/>
  <c r="A536" i="2"/>
  <c r="G535" i="2"/>
  <c r="A535" i="2"/>
  <c r="G534" i="2"/>
  <c r="A534" i="2"/>
  <c r="G533" i="2"/>
  <c r="A533" i="2"/>
  <c r="G532" i="2"/>
  <c r="A532" i="2"/>
  <c r="G531" i="2"/>
  <c r="A531" i="2"/>
  <c r="G530" i="2"/>
  <c r="A530" i="2"/>
  <c r="G529" i="2"/>
  <c r="A529" i="2"/>
  <c r="G528" i="2"/>
  <c r="A528" i="2"/>
  <c r="G527" i="2"/>
  <c r="A527" i="2"/>
  <c r="G526" i="2"/>
  <c r="A526" i="2"/>
  <c r="G525" i="2"/>
  <c r="A525" i="2"/>
  <c r="G524" i="2"/>
  <c r="A524" i="2"/>
  <c r="G523" i="2"/>
  <c r="A523" i="2"/>
  <c r="G522" i="2"/>
  <c r="A522" i="2"/>
  <c r="G521" i="2"/>
  <c r="A521" i="2"/>
  <c r="G520" i="2"/>
  <c r="A520" i="2"/>
  <c r="G519" i="2"/>
  <c r="A519" i="2"/>
  <c r="G518" i="2"/>
  <c r="A518" i="2"/>
  <c r="G517" i="2"/>
  <c r="A517" i="2"/>
  <c r="G516" i="2"/>
  <c r="A516" i="2"/>
  <c r="G515" i="2"/>
  <c r="A515" i="2"/>
  <c r="G514" i="2"/>
  <c r="A514" i="2"/>
  <c r="G513" i="2"/>
  <c r="A513" i="2"/>
  <c r="G512" i="2"/>
  <c r="A512" i="2"/>
  <c r="G511" i="2"/>
  <c r="A511" i="2"/>
  <c r="G510" i="2"/>
  <c r="A510" i="2"/>
  <c r="G509" i="2"/>
  <c r="A509" i="2"/>
  <c r="G508" i="2"/>
  <c r="A508" i="2"/>
  <c r="G507" i="2"/>
  <c r="A507" i="2"/>
  <c r="G506" i="2"/>
  <c r="A506" i="2"/>
  <c r="G505" i="2"/>
  <c r="A505" i="2"/>
  <c r="G504" i="2"/>
  <c r="A504" i="2"/>
  <c r="G503" i="2"/>
  <c r="A503" i="2"/>
  <c r="G502" i="2"/>
  <c r="A502" i="2"/>
  <c r="G501" i="2"/>
  <c r="A501" i="2"/>
  <c r="G500" i="2"/>
  <c r="A500" i="2"/>
  <c r="G499" i="2"/>
  <c r="A499" i="2"/>
  <c r="G498" i="2"/>
  <c r="A498" i="2"/>
  <c r="G497" i="2"/>
  <c r="A497" i="2"/>
  <c r="G496" i="2"/>
  <c r="A496" i="2"/>
  <c r="G495" i="2"/>
  <c r="A495" i="2"/>
  <c r="G494" i="2"/>
  <c r="A494" i="2"/>
  <c r="G493" i="2"/>
  <c r="A493" i="2"/>
  <c r="G492" i="2"/>
  <c r="A492" i="2"/>
  <c r="G491" i="2"/>
  <c r="A491" i="2"/>
  <c r="G490" i="2"/>
  <c r="A490" i="2"/>
  <c r="G489" i="2"/>
  <c r="A489" i="2"/>
  <c r="G488" i="2"/>
  <c r="A488" i="2"/>
  <c r="G487" i="2"/>
  <c r="A487" i="2"/>
  <c r="G486" i="2"/>
  <c r="A486" i="2"/>
  <c r="G485" i="2"/>
  <c r="A485" i="2"/>
  <c r="G484" i="2"/>
  <c r="A484" i="2"/>
  <c r="G483" i="2"/>
  <c r="A483" i="2"/>
  <c r="G482" i="2"/>
  <c r="A482" i="2"/>
  <c r="G481" i="2"/>
  <c r="A481" i="2"/>
  <c r="G480" i="2"/>
  <c r="A480" i="2"/>
  <c r="G479" i="2"/>
  <c r="A479" i="2"/>
  <c r="G478" i="2"/>
  <c r="A478" i="2"/>
  <c r="G477" i="2"/>
  <c r="A477" i="2"/>
  <c r="G476" i="2"/>
  <c r="A476" i="2"/>
  <c r="G475" i="2"/>
  <c r="A475" i="2"/>
  <c r="G474" i="2"/>
  <c r="A474" i="2"/>
  <c r="G473" i="2"/>
  <c r="A473" i="2"/>
  <c r="G472" i="2"/>
  <c r="A472" i="2"/>
  <c r="G471" i="2"/>
  <c r="A471" i="2"/>
  <c r="G470" i="2"/>
  <c r="A470" i="2"/>
  <c r="G469" i="2"/>
  <c r="A469" i="2"/>
  <c r="G468" i="2"/>
  <c r="A468" i="2"/>
  <c r="G467" i="2"/>
  <c r="A467" i="2"/>
  <c r="G466" i="2"/>
  <c r="A466" i="2"/>
  <c r="G465" i="2"/>
  <c r="A465" i="2"/>
  <c r="G464" i="2"/>
  <c r="A464" i="2"/>
  <c r="G463" i="2"/>
  <c r="A463" i="2"/>
  <c r="G462" i="2"/>
  <c r="A462" i="2"/>
  <c r="G461" i="2"/>
  <c r="A461" i="2"/>
  <c r="G460" i="2"/>
  <c r="A460" i="2"/>
  <c r="G459" i="2"/>
  <c r="A459" i="2"/>
  <c r="G458" i="2"/>
  <c r="A458" i="2"/>
  <c r="G457" i="2"/>
  <c r="A457" i="2"/>
  <c r="G456" i="2"/>
  <c r="A456" i="2"/>
  <c r="G455" i="2"/>
  <c r="A455" i="2"/>
  <c r="G454" i="2"/>
  <c r="A454" i="2"/>
  <c r="G453" i="2"/>
  <c r="A453" i="2"/>
  <c r="G452" i="2"/>
  <c r="A452" i="2"/>
  <c r="G451" i="2"/>
  <c r="A451" i="2"/>
  <c r="G450" i="2"/>
  <c r="A450" i="2"/>
  <c r="G449" i="2"/>
  <c r="A449" i="2"/>
  <c r="G448" i="2"/>
  <c r="A448" i="2"/>
  <c r="G447" i="2"/>
  <c r="A447" i="2"/>
  <c r="G446" i="2"/>
  <c r="A446" i="2"/>
  <c r="G445" i="2"/>
  <c r="A445" i="2"/>
  <c r="G444" i="2"/>
  <c r="A444" i="2"/>
  <c r="G443" i="2"/>
  <c r="A443" i="2"/>
  <c r="G442" i="2"/>
  <c r="A442" i="2"/>
  <c r="G441" i="2"/>
  <c r="A441" i="2"/>
  <c r="G440" i="2"/>
  <c r="A440" i="2"/>
  <c r="G439" i="2"/>
  <c r="A439" i="2"/>
  <c r="G438" i="2"/>
  <c r="A438" i="2"/>
  <c r="G437" i="2"/>
  <c r="A437" i="2"/>
  <c r="G436" i="2"/>
  <c r="A436" i="2"/>
  <c r="G435" i="2"/>
  <c r="A435" i="2"/>
  <c r="G434" i="2"/>
  <c r="A434" i="2"/>
  <c r="G433" i="2"/>
  <c r="A433" i="2"/>
  <c r="G432" i="2"/>
  <c r="A432" i="2"/>
  <c r="G431" i="2"/>
  <c r="A431" i="2"/>
  <c r="G430" i="2"/>
  <c r="A430" i="2"/>
  <c r="G429" i="2"/>
  <c r="A429" i="2"/>
  <c r="G428" i="2"/>
  <c r="A428" i="2"/>
  <c r="G427" i="2"/>
  <c r="A427" i="2"/>
  <c r="G426" i="2"/>
  <c r="A426" i="2"/>
  <c r="G425" i="2"/>
  <c r="A425" i="2"/>
  <c r="G424" i="2"/>
  <c r="A424" i="2"/>
  <c r="G423" i="2"/>
  <c r="A423" i="2"/>
  <c r="G422" i="2"/>
  <c r="A422" i="2"/>
  <c r="G421" i="2"/>
  <c r="A421" i="2"/>
  <c r="G420" i="2"/>
  <c r="A420" i="2"/>
  <c r="G419" i="2"/>
  <c r="A419" i="2"/>
  <c r="G418" i="2"/>
  <c r="A418" i="2"/>
  <c r="G417" i="2"/>
  <c r="A417" i="2"/>
  <c r="G416" i="2"/>
  <c r="A416" i="2"/>
  <c r="G415" i="2"/>
  <c r="A415" i="2"/>
  <c r="G414" i="2"/>
  <c r="A414" i="2"/>
  <c r="G413" i="2"/>
  <c r="A413" i="2"/>
  <c r="G412" i="2"/>
  <c r="A412" i="2"/>
  <c r="G411" i="2"/>
  <c r="A411" i="2"/>
  <c r="G410" i="2"/>
  <c r="A410" i="2"/>
  <c r="G409" i="2"/>
  <c r="A409" i="2"/>
  <c r="G408" i="2"/>
  <c r="A408" i="2"/>
  <c r="G407" i="2"/>
  <c r="A407" i="2"/>
  <c r="G406" i="2"/>
  <c r="A406" i="2"/>
  <c r="G405" i="2"/>
  <c r="A405" i="2"/>
  <c r="G404" i="2"/>
  <c r="A404" i="2"/>
  <c r="G403" i="2"/>
  <c r="A403" i="2"/>
  <c r="G402" i="2"/>
  <c r="A402" i="2"/>
  <c r="G401" i="2"/>
  <c r="A401" i="2"/>
  <c r="G400" i="2"/>
  <c r="A400" i="2"/>
  <c r="G399" i="2"/>
  <c r="A399" i="2"/>
  <c r="G398" i="2"/>
  <c r="A398" i="2"/>
  <c r="G397" i="2"/>
  <c r="A397" i="2"/>
  <c r="G396" i="2"/>
  <c r="A396" i="2"/>
  <c r="G395" i="2"/>
  <c r="A395" i="2"/>
  <c r="G394" i="2"/>
  <c r="A394" i="2"/>
  <c r="G393" i="2"/>
  <c r="A393" i="2"/>
  <c r="G392" i="2"/>
  <c r="A392" i="2"/>
  <c r="G391" i="2"/>
  <c r="A391" i="2"/>
  <c r="G390" i="2"/>
  <c r="A390" i="2"/>
  <c r="G389" i="2"/>
  <c r="A389" i="2"/>
  <c r="G388" i="2"/>
  <c r="A388" i="2"/>
  <c r="G387" i="2"/>
  <c r="A387" i="2"/>
  <c r="G386" i="2"/>
  <c r="A386" i="2"/>
  <c r="G385" i="2"/>
  <c r="A385" i="2"/>
  <c r="G384" i="2"/>
  <c r="A384" i="2"/>
  <c r="G383" i="2"/>
  <c r="A383" i="2"/>
  <c r="G382" i="2"/>
  <c r="A382" i="2"/>
  <c r="G381" i="2"/>
  <c r="A381" i="2"/>
  <c r="G380" i="2"/>
  <c r="A380" i="2"/>
  <c r="G379" i="2"/>
  <c r="A379" i="2"/>
  <c r="G378" i="2"/>
  <c r="A378" i="2"/>
  <c r="G377" i="2"/>
  <c r="A377" i="2"/>
  <c r="G376" i="2"/>
  <c r="A376" i="2"/>
  <c r="G375" i="2"/>
  <c r="A375" i="2"/>
  <c r="G374" i="2"/>
  <c r="A374" i="2"/>
  <c r="G373" i="2"/>
  <c r="A373" i="2"/>
  <c r="G372" i="2"/>
  <c r="A372" i="2"/>
  <c r="G371" i="2"/>
  <c r="A371" i="2"/>
  <c r="G370" i="2"/>
  <c r="A370" i="2"/>
  <c r="G369" i="2"/>
  <c r="A369" i="2"/>
  <c r="G368" i="2"/>
  <c r="A368" i="2"/>
  <c r="G367" i="2"/>
  <c r="A367" i="2"/>
  <c r="G366" i="2"/>
  <c r="A366" i="2"/>
  <c r="G365" i="2"/>
  <c r="A365" i="2"/>
  <c r="G364" i="2"/>
  <c r="A364" i="2"/>
  <c r="G363" i="2"/>
  <c r="A363" i="2"/>
  <c r="G362" i="2"/>
  <c r="A362" i="2"/>
  <c r="G361" i="2"/>
  <c r="A361" i="2"/>
  <c r="G360" i="2"/>
  <c r="A360" i="2"/>
  <c r="G359" i="2"/>
  <c r="A359" i="2"/>
  <c r="G358" i="2"/>
  <c r="A358" i="2"/>
  <c r="G357" i="2"/>
  <c r="A357" i="2"/>
  <c r="G356" i="2"/>
  <c r="A356" i="2"/>
  <c r="G355" i="2"/>
  <c r="A355" i="2"/>
  <c r="G354" i="2"/>
  <c r="A354" i="2"/>
  <c r="G353" i="2"/>
  <c r="A353" i="2"/>
  <c r="G352" i="2"/>
  <c r="A352" i="2"/>
  <c r="G351" i="2"/>
  <c r="A351" i="2"/>
  <c r="G350" i="2"/>
  <c r="A350" i="2"/>
  <c r="G349" i="2"/>
  <c r="A349" i="2"/>
  <c r="G348" i="2"/>
  <c r="A348" i="2"/>
  <c r="G347" i="2"/>
  <c r="A347" i="2"/>
  <c r="G346" i="2"/>
  <c r="A346" i="2"/>
  <c r="G345" i="2"/>
  <c r="A345" i="2"/>
  <c r="G344" i="2"/>
  <c r="A344" i="2"/>
  <c r="G343" i="2"/>
  <c r="A343" i="2"/>
  <c r="G342" i="2"/>
  <c r="A342" i="2"/>
  <c r="G341" i="2"/>
  <c r="A341" i="2"/>
  <c r="G340" i="2"/>
  <c r="A340" i="2"/>
  <c r="G339" i="2"/>
  <c r="A339" i="2"/>
  <c r="G338" i="2"/>
  <c r="A338" i="2"/>
  <c r="G337" i="2"/>
  <c r="A337" i="2"/>
  <c r="G336" i="2"/>
  <c r="A336" i="2"/>
  <c r="G335" i="2"/>
  <c r="A335" i="2"/>
  <c r="G334" i="2"/>
  <c r="A334" i="2"/>
  <c r="G333" i="2"/>
  <c r="A333" i="2"/>
  <c r="G332" i="2"/>
  <c r="A332" i="2"/>
  <c r="G331" i="2"/>
  <c r="A331" i="2"/>
  <c r="G330" i="2"/>
  <c r="A330" i="2"/>
  <c r="G329" i="2"/>
  <c r="A329" i="2"/>
  <c r="G328" i="2"/>
  <c r="A328" i="2"/>
  <c r="G327" i="2"/>
  <c r="A327" i="2"/>
  <c r="G326" i="2"/>
  <c r="A326" i="2"/>
  <c r="G325" i="2"/>
  <c r="A325" i="2"/>
  <c r="G324" i="2"/>
  <c r="A324" i="2"/>
  <c r="G323" i="2"/>
  <c r="A323" i="2"/>
  <c r="G322" i="2"/>
  <c r="A322" i="2"/>
  <c r="G321" i="2"/>
  <c r="A321" i="2"/>
  <c r="G320" i="2"/>
  <c r="A320" i="2"/>
  <c r="G319" i="2"/>
  <c r="A319" i="2"/>
  <c r="G318" i="2"/>
  <c r="A318" i="2"/>
  <c r="G317" i="2"/>
  <c r="A317" i="2"/>
  <c r="G316" i="2"/>
  <c r="A316" i="2"/>
  <c r="G315" i="2"/>
  <c r="A315" i="2"/>
  <c r="G314" i="2"/>
  <c r="A314" i="2"/>
  <c r="G313" i="2"/>
  <c r="A313" i="2"/>
  <c r="G312" i="2"/>
  <c r="A312" i="2"/>
  <c r="G311" i="2"/>
  <c r="A311" i="2"/>
  <c r="G310" i="2"/>
  <c r="A310" i="2"/>
  <c r="G309" i="2"/>
  <c r="A309" i="2"/>
  <c r="G308" i="2"/>
  <c r="A308" i="2"/>
  <c r="G307" i="2"/>
  <c r="A307" i="2"/>
  <c r="G306" i="2"/>
  <c r="A306" i="2"/>
  <c r="G305" i="2"/>
  <c r="A305" i="2"/>
  <c r="G304" i="2"/>
  <c r="A304" i="2"/>
  <c r="G303" i="2"/>
  <c r="A303" i="2"/>
  <c r="G302" i="2"/>
  <c r="A302" i="2"/>
  <c r="G301" i="2"/>
  <c r="A301" i="2"/>
  <c r="G300" i="2"/>
  <c r="A300" i="2"/>
  <c r="G299" i="2"/>
  <c r="A299" i="2"/>
  <c r="G298" i="2"/>
  <c r="A298" i="2"/>
  <c r="G297" i="2"/>
  <c r="A297" i="2"/>
  <c r="G296" i="2"/>
  <c r="A296" i="2"/>
  <c r="G295" i="2"/>
  <c r="A295" i="2"/>
  <c r="G294" i="2"/>
  <c r="A294" i="2"/>
  <c r="G293" i="2"/>
  <c r="A293" i="2"/>
  <c r="G292" i="2"/>
  <c r="A292" i="2"/>
  <c r="G291" i="2"/>
  <c r="A291" i="2"/>
  <c r="G290" i="2"/>
  <c r="A290" i="2"/>
  <c r="G289" i="2"/>
  <c r="A289" i="2"/>
  <c r="G288" i="2"/>
  <c r="A288" i="2"/>
  <c r="G287" i="2"/>
  <c r="A287" i="2"/>
  <c r="G286" i="2"/>
  <c r="A286" i="2"/>
  <c r="G285" i="2"/>
  <c r="A285" i="2"/>
  <c r="G284" i="2"/>
  <c r="A284" i="2"/>
  <c r="G283" i="2"/>
  <c r="A283" i="2"/>
  <c r="G282" i="2"/>
  <c r="A282" i="2"/>
  <c r="G281" i="2"/>
  <c r="A281" i="2"/>
  <c r="G280" i="2"/>
  <c r="A280" i="2"/>
  <c r="G279" i="2"/>
  <c r="A279" i="2"/>
  <c r="G278" i="2"/>
  <c r="A278" i="2"/>
  <c r="G277" i="2"/>
  <c r="A277" i="2"/>
  <c r="G276" i="2"/>
  <c r="A276" i="2"/>
  <c r="G275" i="2"/>
  <c r="A275" i="2"/>
  <c r="G274" i="2"/>
  <c r="A274" i="2"/>
  <c r="G273" i="2"/>
  <c r="A273" i="2"/>
  <c r="G272" i="2"/>
  <c r="A272" i="2"/>
  <c r="G271" i="2"/>
  <c r="A271" i="2"/>
  <c r="G270" i="2"/>
  <c r="A270" i="2"/>
  <c r="G269" i="2"/>
  <c r="A269" i="2"/>
  <c r="G268" i="2"/>
  <c r="A268" i="2"/>
  <c r="G267" i="2"/>
  <c r="A267" i="2"/>
  <c r="G266" i="2"/>
  <c r="A266" i="2"/>
  <c r="G265" i="2"/>
  <c r="A265" i="2"/>
  <c r="G264" i="2"/>
  <c r="A264" i="2"/>
  <c r="G263" i="2"/>
  <c r="A263" i="2"/>
  <c r="G262" i="2"/>
  <c r="A262" i="2"/>
  <c r="G261" i="2"/>
  <c r="A261" i="2"/>
  <c r="G260" i="2"/>
  <c r="A260" i="2"/>
  <c r="G259" i="2"/>
  <c r="A259" i="2"/>
  <c r="G258" i="2"/>
  <c r="A258" i="2"/>
  <c r="G257" i="2"/>
  <c r="A257" i="2"/>
  <c r="G256" i="2"/>
  <c r="A256" i="2"/>
  <c r="G255" i="2"/>
  <c r="A255" i="2"/>
  <c r="G254" i="2"/>
  <c r="A254" i="2"/>
  <c r="G253" i="2"/>
  <c r="A253" i="2"/>
  <c r="G252" i="2"/>
  <c r="A252" i="2"/>
  <c r="G251" i="2"/>
  <c r="A251" i="2"/>
  <c r="G250" i="2"/>
  <c r="A250" i="2"/>
  <c r="G249" i="2"/>
  <c r="A249" i="2"/>
  <c r="G248" i="2"/>
  <c r="A248" i="2"/>
  <c r="G247" i="2"/>
  <c r="A247" i="2"/>
  <c r="G246" i="2"/>
  <c r="A246" i="2"/>
  <c r="G245" i="2"/>
  <c r="A245" i="2"/>
  <c r="G244" i="2"/>
  <c r="A244" i="2"/>
  <c r="G243" i="2"/>
  <c r="A243" i="2"/>
  <c r="G242" i="2"/>
  <c r="A242" i="2"/>
  <c r="G241" i="2"/>
  <c r="A241" i="2"/>
  <c r="G240" i="2"/>
  <c r="A240" i="2"/>
  <c r="G239" i="2"/>
  <c r="A239" i="2"/>
  <c r="G238" i="2"/>
  <c r="A238" i="2"/>
  <c r="G237" i="2"/>
  <c r="A237" i="2"/>
  <c r="G236" i="2"/>
  <c r="A236" i="2"/>
  <c r="G235" i="2"/>
  <c r="A235" i="2"/>
  <c r="G234" i="2"/>
  <c r="A234" i="2"/>
  <c r="G233" i="2"/>
  <c r="A233" i="2"/>
  <c r="G232" i="2"/>
  <c r="A232" i="2"/>
  <c r="G231" i="2"/>
  <c r="A231" i="2"/>
  <c r="G230" i="2"/>
  <c r="A230" i="2"/>
  <c r="G229" i="2"/>
  <c r="A229" i="2"/>
  <c r="G228" i="2"/>
  <c r="A228" i="2"/>
  <c r="G227" i="2"/>
  <c r="A227" i="2"/>
  <c r="G226" i="2"/>
  <c r="A226" i="2"/>
  <c r="G225" i="2"/>
  <c r="A225" i="2"/>
  <c r="G224" i="2"/>
  <c r="A224" i="2"/>
  <c r="G223" i="2"/>
  <c r="A223" i="2"/>
  <c r="G222" i="2"/>
  <c r="A222" i="2"/>
  <c r="G221" i="2"/>
  <c r="A221" i="2"/>
  <c r="G220" i="2"/>
  <c r="A220" i="2"/>
  <c r="G219" i="2"/>
  <c r="A219" i="2"/>
  <c r="G218" i="2"/>
  <c r="A218" i="2"/>
  <c r="G217" i="2"/>
  <c r="A217" i="2"/>
  <c r="G216" i="2"/>
  <c r="A216" i="2"/>
  <c r="G215" i="2"/>
  <c r="A215" i="2"/>
  <c r="G214" i="2"/>
  <c r="A214" i="2"/>
  <c r="G213" i="2"/>
  <c r="A213" i="2"/>
  <c r="G212" i="2"/>
  <c r="A212" i="2"/>
  <c r="G211" i="2"/>
  <c r="A211" i="2"/>
  <c r="G210" i="2"/>
  <c r="A210" i="2"/>
  <c r="G209" i="2"/>
  <c r="A209" i="2"/>
  <c r="G208" i="2"/>
  <c r="A208" i="2"/>
  <c r="G207" i="2"/>
  <c r="A207" i="2"/>
  <c r="G206" i="2"/>
  <c r="A206" i="2"/>
  <c r="G205" i="2"/>
  <c r="A205" i="2"/>
  <c r="G204" i="2"/>
  <c r="A204" i="2"/>
  <c r="G203" i="2"/>
  <c r="A203" i="2"/>
  <c r="G202" i="2"/>
  <c r="A202" i="2"/>
  <c r="G201" i="2"/>
  <c r="A201" i="2"/>
  <c r="G200" i="2"/>
  <c r="A200" i="2"/>
  <c r="G199" i="2"/>
  <c r="A199" i="2"/>
  <c r="G198" i="2"/>
  <c r="A198" i="2"/>
  <c r="G197" i="2"/>
  <c r="A197" i="2"/>
  <c r="G196" i="2"/>
  <c r="A196" i="2"/>
  <c r="G195" i="2"/>
  <c r="A195" i="2"/>
  <c r="G194" i="2"/>
  <c r="A194" i="2"/>
  <c r="G193" i="2"/>
  <c r="A193" i="2"/>
  <c r="G192" i="2"/>
  <c r="A192" i="2"/>
  <c r="G191" i="2"/>
  <c r="A191" i="2"/>
  <c r="G190" i="2"/>
  <c r="A190" i="2"/>
  <c r="G189" i="2"/>
  <c r="A189" i="2"/>
  <c r="G188" i="2"/>
  <c r="A188" i="2"/>
  <c r="G187" i="2"/>
  <c r="A187" i="2"/>
  <c r="G186" i="2"/>
  <c r="A186" i="2"/>
  <c r="G185" i="2"/>
  <c r="A185" i="2"/>
  <c r="G184" i="2"/>
  <c r="A184" i="2"/>
  <c r="G183" i="2"/>
  <c r="A183" i="2"/>
  <c r="G182" i="2"/>
  <c r="A182" i="2"/>
  <c r="G181" i="2"/>
  <c r="A181" i="2"/>
  <c r="G180" i="2"/>
  <c r="A180" i="2"/>
  <c r="G179" i="2"/>
  <c r="A179" i="2"/>
  <c r="G178" i="2"/>
  <c r="A178" i="2"/>
  <c r="G177" i="2"/>
  <c r="A177" i="2"/>
  <c r="G176" i="2"/>
  <c r="A176" i="2"/>
  <c r="G175" i="2"/>
  <c r="A175" i="2"/>
  <c r="G174" i="2"/>
  <c r="A174" i="2"/>
  <c r="G173" i="2"/>
  <c r="A173" i="2"/>
  <c r="G172" i="2"/>
  <c r="A172" i="2"/>
  <c r="G171" i="2"/>
  <c r="A171" i="2"/>
  <c r="G170" i="2"/>
  <c r="A170" i="2"/>
  <c r="G169" i="2"/>
  <c r="A169" i="2"/>
  <c r="G168" i="2"/>
  <c r="A168" i="2"/>
  <c r="G167" i="2"/>
  <c r="A167" i="2"/>
  <c r="G166" i="2"/>
  <c r="A166" i="2"/>
  <c r="G165" i="2"/>
  <c r="A165" i="2"/>
  <c r="G164" i="2"/>
  <c r="A164" i="2"/>
  <c r="G163" i="2"/>
  <c r="A163" i="2"/>
  <c r="G162" i="2"/>
  <c r="A162" i="2"/>
  <c r="G161" i="2"/>
  <c r="A161" i="2"/>
  <c r="G160" i="2"/>
  <c r="A160" i="2"/>
  <c r="G159" i="2"/>
  <c r="A159" i="2"/>
  <c r="G158" i="2"/>
  <c r="A158" i="2"/>
  <c r="G157" i="2"/>
  <c r="A157" i="2"/>
  <c r="G156" i="2"/>
  <c r="A156" i="2"/>
  <c r="G155" i="2"/>
  <c r="A155" i="2"/>
  <c r="G154" i="2"/>
  <c r="A154" i="2"/>
  <c r="G153" i="2"/>
  <c r="A153" i="2"/>
  <c r="G152" i="2"/>
  <c r="A152" i="2"/>
  <c r="G151" i="2"/>
  <c r="A151" i="2"/>
  <c r="G150" i="2"/>
  <c r="A150" i="2"/>
  <c r="G149" i="2"/>
  <c r="A149" i="2"/>
  <c r="G148" i="2"/>
  <c r="A148" i="2"/>
  <c r="G147" i="2"/>
  <c r="A147" i="2"/>
  <c r="G146" i="2"/>
  <c r="A146" i="2"/>
  <c r="G145" i="2"/>
  <c r="A145" i="2"/>
  <c r="G144" i="2"/>
  <c r="A144" i="2"/>
  <c r="G143" i="2"/>
  <c r="A143" i="2"/>
  <c r="G142" i="2"/>
  <c r="A142" i="2"/>
  <c r="G141" i="2"/>
  <c r="A141" i="2"/>
  <c r="G140" i="2"/>
  <c r="A140" i="2"/>
  <c r="G139" i="2"/>
  <c r="A139" i="2"/>
  <c r="G138" i="2"/>
  <c r="A138" i="2"/>
  <c r="G137" i="2"/>
  <c r="A137" i="2"/>
  <c r="G136" i="2"/>
  <c r="A136" i="2"/>
  <c r="G135" i="2"/>
  <c r="A135" i="2"/>
  <c r="G134" i="2"/>
  <c r="A134" i="2"/>
  <c r="G133" i="2"/>
  <c r="A133" i="2"/>
  <c r="G132" i="2"/>
  <c r="A132" i="2"/>
  <c r="G131" i="2"/>
  <c r="A131" i="2"/>
  <c r="G130" i="2"/>
  <c r="A130" i="2"/>
  <c r="G129" i="2"/>
  <c r="A129" i="2"/>
  <c r="G128" i="2"/>
  <c r="A128" i="2"/>
  <c r="G127" i="2"/>
  <c r="A127" i="2"/>
  <c r="G126" i="2"/>
  <c r="A126" i="2"/>
  <c r="G125" i="2"/>
  <c r="A125" i="2"/>
  <c r="G124" i="2"/>
  <c r="A124" i="2"/>
  <c r="G123" i="2"/>
  <c r="A123" i="2"/>
  <c r="G122" i="2"/>
  <c r="A122" i="2"/>
  <c r="G121" i="2"/>
  <c r="A121" i="2"/>
  <c r="G120" i="2"/>
  <c r="A120" i="2"/>
  <c r="G119" i="2"/>
  <c r="A119" i="2"/>
  <c r="G118" i="2"/>
  <c r="A118" i="2"/>
  <c r="G117" i="2"/>
  <c r="A117" i="2"/>
  <c r="G116" i="2"/>
  <c r="A116" i="2"/>
  <c r="G115" i="2"/>
  <c r="A115" i="2"/>
  <c r="G114" i="2"/>
  <c r="A114" i="2"/>
  <c r="G113" i="2"/>
  <c r="A113" i="2"/>
  <c r="G112" i="2"/>
  <c r="A112" i="2"/>
  <c r="G111" i="2"/>
  <c r="A111" i="2"/>
  <c r="G110" i="2"/>
  <c r="A110" i="2"/>
  <c r="G109" i="2"/>
  <c r="A109" i="2"/>
  <c r="G108" i="2"/>
  <c r="A108" i="2"/>
  <c r="G107" i="2"/>
  <c r="A107" i="2"/>
  <c r="G106" i="2"/>
  <c r="A106" i="2"/>
  <c r="G105" i="2"/>
  <c r="A105" i="2"/>
  <c r="G104" i="2"/>
  <c r="A104" i="2"/>
  <c r="G103" i="2"/>
  <c r="A103" i="2"/>
  <c r="G102" i="2"/>
  <c r="A102" i="2"/>
  <c r="G101" i="2"/>
  <c r="A101" i="2"/>
  <c r="G100" i="2"/>
  <c r="A100" i="2"/>
  <c r="G99" i="2"/>
  <c r="A99" i="2"/>
  <c r="G98" i="2"/>
  <c r="A98" i="2"/>
  <c r="G97" i="2"/>
  <c r="A97" i="2"/>
  <c r="G96" i="2"/>
  <c r="A96" i="2"/>
  <c r="G95" i="2"/>
  <c r="A95" i="2"/>
  <c r="G94" i="2"/>
  <c r="A94" i="2"/>
  <c r="G93" i="2"/>
  <c r="A93" i="2"/>
  <c r="G92" i="2"/>
  <c r="A92" i="2"/>
  <c r="G91" i="2"/>
  <c r="A91" i="2"/>
  <c r="G90" i="2"/>
  <c r="A90" i="2"/>
  <c r="G89" i="2"/>
  <c r="A89" i="2"/>
  <c r="G88" i="2"/>
  <c r="A88" i="2"/>
  <c r="G87" i="2"/>
  <c r="A87" i="2"/>
  <c r="G86" i="2"/>
  <c r="A86" i="2"/>
  <c r="G85" i="2"/>
  <c r="A85" i="2"/>
  <c r="G84" i="2"/>
  <c r="A84" i="2"/>
  <c r="G83" i="2"/>
  <c r="A83" i="2"/>
  <c r="G82" i="2"/>
  <c r="A82" i="2"/>
  <c r="G81" i="2"/>
  <c r="A81" i="2"/>
  <c r="G80" i="2"/>
  <c r="A80" i="2"/>
  <c r="G79" i="2"/>
  <c r="A79" i="2"/>
  <c r="G78" i="2"/>
  <c r="A78" i="2"/>
  <c r="G77" i="2"/>
  <c r="A77" i="2"/>
  <c r="G76" i="2"/>
  <c r="A76" i="2"/>
  <c r="G75" i="2"/>
  <c r="A75" i="2"/>
  <c r="G74" i="2"/>
  <c r="A74" i="2"/>
  <c r="G73" i="2"/>
  <c r="A73" i="2"/>
  <c r="G72" i="2"/>
  <c r="A72" i="2"/>
  <c r="G71" i="2"/>
  <c r="A71" i="2"/>
  <c r="G70" i="2"/>
  <c r="A70" i="2"/>
  <c r="G69" i="2"/>
  <c r="A69" i="2"/>
  <c r="G68" i="2"/>
  <c r="A68" i="2"/>
  <c r="G67" i="2"/>
  <c r="A67" i="2"/>
  <c r="G66" i="2"/>
  <c r="A66" i="2"/>
  <c r="G65" i="2"/>
  <c r="A65" i="2"/>
  <c r="G64" i="2"/>
  <c r="A64" i="2"/>
  <c r="G63" i="2"/>
  <c r="A63" i="2"/>
  <c r="G62" i="2"/>
  <c r="A62" i="2"/>
  <c r="G61" i="2"/>
  <c r="A61" i="2"/>
  <c r="G60" i="2"/>
  <c r="A60" i="2"/>
  <c r="G59" i="2"/>
  <c r="A59" i="2"/>
  <c r="G58" i="2"/>
  <c r="A58" i="2"/>
  <c r="G57" i="2"/>
  <c r="A57" i="2"/>
  <c r="G56" i="2"/>
  <c r="A56" i="2"/>
  <c r="G55" i="2"/>
  <c r="A55" i="2"/>
  <c r="G54" i="2"/>
  <c r="A54" i="2"/>
  <c r="G53" i="2"/>
  <c r="A53" i="2"/>
  <c r="G52" i="2"/>
  <c r="A52" i="2"/>
  <c r="G51" i="2"/>
  <c r="A51" i="2"/>
  <c r="G50" i="2"/>
  <c r="A50" i="2"/>
  <c r="G49" i="2"/>
  <c r="A49" i="2"/>
  <c r="G48" i="2"/>
  <c r="A48" i="2"/>
  <c r="G47" i="2"/>
  <c r="A47" i="2"/>
  <c r="G46" i="2"/>
  <c r="A46" i="2"/>
  <c r="G45" i="2"/>
  <c r="A45" i="2"/>
  <c r="G44" i="2"/>
  <c r="A44" i="2"/>
  <c r="G43" i="2"/>
  <c r="A43" i="2"/>
  <c r="G42" i="2"/>
  <c r="A42" i="2"/>
  <c r="G41" i="2"/>
  <c r="A41" i="2"/>
  <c r="G40" i="2"/>
  <c r="A40" i="2"/>
  <c r="G39" i="2"/>
  <c r="A39" i="2"/>
  <c r="G38" i="2"/>
  <c r="A38" i="2"/>
  <c r="G37" i="2"/>
  <c r="A37" i="2"/>
  <c r="G36" i="2"/>
  <c r="A36" i="2"/>
  <c r="G35" i="2"/>
  <c r="A35" i="2"/>
  <c r="G34" i="2"/>
  <c r="A34" i="2"/>
  <c r="G33" i="2"/>
  <c r="A33" i="2"/>
  <c r="G32" i="2"/>
  <c r="A32" i="2"/>
  <c r="G31" i="2"/>
  <c r="A31" i="2"/>
  <c r="G30" i="2"/>
  <c r="A30" i="2"/>
  <c r="G29" i="2"/>
  <c r="A29" i="2"/>
  <c r="G28" i="2"/>
  <c r="A28" i="2"/>
  <c r="G27" i="2"/>
  <c r="A27" i="2"/>
  <c r="G26" i="2"/>
  <c r="A26" i="2"/>
  <c r="G25" i="2"/>
  <c r="A25" i="2"/>
  <c r="G24" i="2"/>
  <c r="A24" i="2"/>
  <c r="G23" i="2"/>
  <c r="A23" i="2"/>
  <c r="G22" i="2"/>
  <c r="A22" i="2"/>
  <c r="G21" i="2"/>
  <c r="A21" i="2"/>
  <c r="G20" i="2"/>
  <c r="A20" i="2"/>
  <c r="G19" i="2"/>
  <c r="A19" i="2"/>
  <c r="G18" i="2"/>
  <c r="A18" i="2"/>
  <c r="G17" i="2"/>
  <c r="A17" i="2"/>
  <c r="G16" i="2"/>
  <c r="A16" i="2"/>
  <c r="G15" i="2"/>
  <c r="A15" i="2"/>
  <c r="I14" i="2"/>
  <c r="G14" i="2"/>
  <c r="A14" i="2"/>
  <c r="O13" i="2"/>
  <c r="G13" i="2"/>
  <c r="A13" i="2"/>
  <c r="I12" i="2"/>
  <c r="G12" i="2"/>
  <c r="A12" i="2"/>
  <c r="O11" i="2"/>
  <c r="G11" i="2"/>
  <c r="A11" i="2"/>
  <c r="I10" i="2"/>
  <c r="G10" i="2"/>
  <c r="A10" i="2"/>
  <c r="O9" i="2"/>
  <c r="G9" i="2"/>
  <c r="A9" i="2"/>
  <c r="I8" i="2"/>
  <c r="G8" i="2"/>
  <c r="A8" i="2"/>
  <c r="O7" i="2"/>
  <c r="G7" i="2"/>
  <c r="A7" i="2"/>
  <c r="I6" i="2"/>
  <c r="G6" i="2"/>
  <c r="A6" i="2"/>
  <c r="O5" i="2"/>
  <c r="G5" i="2"/>
  <c r="A5" i="2"/>
  <c r="I4" i="2"/>
  <c r="G4" i="2"/>
  <c r="A4" i="2"/>
  <c r="O3" i="2"/>
  <c r="G3" i="2"/>
  <c r="A3" i="2"/>
  <c r="I2" i="2"/>
  <c r="G2" i="2"/>
  <c r="A2" i="2"/>
  <c r="O116" i="2"/>
  <c r="M113" i="2"/>
  <c r="K139" i="2"/>
  <c r="I136" i="2"/>
  <c r="G210" i="1"/>
  <c r="A210" i="1"/>
  <c r="K4" i="2" l="1"/>
  <c r="K8" i="2"/>
  <c r="K12" i="2"/>
  <c r="K14" i="2"/>
  <c r="M7" i="2"/>
  <c r="M9" i="2"/>
  <c r="M11" i="2"/>
  <c r="M13" i="2"/>
  <c r="M15" i="2"/>
  <c r="I16" i="2"/>
  <c r="M17" i="2"/>
  <c r="I18" i="2"/>
  <c r="M19" i="2"/>
  <c r="I20" i="2"/>
  <c r="M21" i="2"/>
  <c r="I22" i="2"/>
  <c r="M23" i="2"/>
  <c r="I24" i="2"/>
  <c r="M25" i="2"/>
  <c r="I26" i="2"/>
  <c r="M27" i="2"/>
  <c r="I28" i="2"/>
  <c r="M29" i="2"/>
  <c r="I30" i="2"/>
  <c r="M31" i="2"/>
  <c r="I32" i="2"/>
  <c r="M33" i="2"/>
  <c r="I34" i="2"/>
  <c r="M35" i="2"/>
  <c r="I36" i="2"/>
  <c r="M37" i="2"/>
  <c r="I38" i="2"/>
  <c r="M39" i="2"/>
  <c r="I40" i="2"/>
  <c r="M41" i="2"/>
  <c r="I42" i="2"/>
  <c r="M43" i="2"/>
  <c r="I44" i="2"/>
  <c r="M45" i="2"/>
  <c r="I46" i="2"/>
  <c r="M47" i="2"/>
  <c r="I48" i="2"/>
  <c r="M49" i="2"/>
  <c r="I50" i="2"/>
  <c r="M51" i="2"/>
  <c r="I52" i="2"/>
  <c r="M53" i="2"/>
  <c r="I54" i="2"/>
  <c r="M55" i="2"/>
  <c r="I56" i="2"/>
  <c r="M57" i="2"/>
  <c r="I58" i="2"/>
  <c r="M59" i="2"/>
  <c r="I60" i="2"/>
  <c r="M61" i="2"/>
  <c r="I62" i="2"/>
  <c r="M63" i="2"/>
  <c r="I64" i="2"/>
  <c r="M65" i="2"/>
  <c r="I66" i="2"/>
  <c r="M67" i="2"/>
  <c r="I68" i="2"/>
  <c r="M69" i="2"/>
  <c r="I70" i="2"/>
  <c r="M71" i="2"/>
  <c r="I72" i="2"/>
  <c r="M73" i="2"/>
  <c r="I74" i="2"/>
  <c r="M75" i="2"/>
  <c r="I76" i="2"/>
  <c r="M77" i="2"/>
  <c r="I78" i="2"/>
  <c r="M79" i="2"/>
  <c r="I80" i="2"/>
  <c r="M81" i="2"/>
  <c r="I82" i="2"/>
  <c r="M83" i="2"/>
  <c r="I84" i="2"/>
  <c r="M85" i="2"/>
  <c r="I86" i="2"/>
  <c r="M87" i="2"/>
  <c r="I88" i="2"/>
  <c r="M89" i="2"/>
  <c r="I90" i="2"/>
  <c r="M91" i="2"/>
  <c r="I92" i="2"/>
  <c r="M93" i="2"/>
  <c r="I94" i="2"/>
  <c r="M95" i="2"/>
  <c r="I96" i="2"/>
  <c r="M97" i="2"/>
  <c r="I98" i="2"/>
  <c r="M99" i="2"/>
  <c r="I100" i="2"/>
  <c r="M101" i="2"/>
  <c r="I102" i="2"/>
  <c r="M103" i="2"/>
  <c r="I104" i="2"/>
  <c r="M105" i="2"/>
  <c r="I106" i="2"/>
  <c r="M107" i="2"/>
  <c r="I108" i="2"/>
  <c r="M109" i="2"/>
  <c r="I110" i="2"/>
  <c r="M111" i="2"/>
  <c r="I112" i="2"/>
  <c r="I114" i="2"/>
  <c r="K116" i="2"/>
  <c r="O136" i="2"/>
  <c r="K2" i="2"/>
  <c r="K6" i="2"/>
  <c r="K10" i="2"/>
  <c r="M3" i="2"/>
  <c r="O2" i="2"/>
  <c r="K3" i="2"/>
  <c r="O4" i="2"/>
  <c r="O10" i="2"/>
  <c r="K11" i="2"/>
  <c r="O12" i="2"/>
  <c r="K13" i="2"/>
  <c r="O14" i="2"/>
  <c r="K15" i="2"/>
  <c r="O16" i="2"/>
  <c r="K17" i="2"/>
  <c r="O18" i="2"/>
  <c r="K19" i="2"/>
  <c r="O20" i="2"/>
  <c r="K21" i="2"/>
  <c r="O22" i="2"/>
  <c r="K23" i="2"/>
  <c r="O24" i="2"/>
  <c r="K25" i="2"/>
  <c r="O26" i="2"/>
  <c r="K27" i="2"/>
  <c r="O28" i="2"/>
  <c r="K29" i="2"/>
  <c r="O30" i="2"/>
  <c r="K31" i="2"/>
  <c r="O32" i="2"/>
  <c r="K33" i="2"/>
  <c r="O34" i="2"/>
  <c r="K35" i="2"/>
  <c r="O36" i="2"/>
  <c r="K37" i="2"/>
  <c r="O38" i="2"/>
  <c r="K39" i="2"/>
  <c r="O40" i="2"/>
  <c r="K41" i="2"/>
  <c r="O42" i="2"/>
  <c r="K43" i="2"/>
  <c r="O44" i="2"/>
  <c r="K45" i="2"/>
  <c r="O46" i="2"/>
  <c r="K47" i="2"/>
  <c r="O48" i="2"/>
  <c r="K49" i="2"/>
  <c r="O50" i="2"/>
  <c r="K51" i="2"/>
  <c r="O52" i="2"/>
  <c r="K53" i="2"/>
  <c r="O54" i="2"/>
  <c r="K55" i="2"/>
  <c r="O56" i="2"/>
  <c r="K57" i="2"/>
  <c r="O58" i="2"/>
  <c r="K59" i="2"/>
  <c r="O60" i="2"/>
  <c r="K61" i="2"/>
  <c r="O62" i="2"/>
  <c r="K63" i="2"/>
  <c r="O64" i="2"/>
  <c r="K65" i="2"/>
  <c r="O66" i="2"/>
  <c r="K67" i="2"/>
  <c r="O68" i="2"/>
  <c r="K69" i="2"/>
  <c r="O70" i="2"/>
  <c r="K71" i="2"/>
  <c r="O72" i="2"/>
  <c r="K73" i="2"/>
  <c r="O74" i="2"/>
  <c r="K75" i="2"/>
  <c r="O76" i="2"/>
  <c r="K77" i="2"/>
  <c r="O78" i="2"/>
  <c r="K79" i="2"/>
  <c r="O80" i="2"/>
  <c r="K81" i="2"/>
  <c r="O82" i="2"/>
  <c r="K83" i="2"/>
  <c r="O84" i="2"/>
  <c r="K85" i="2"/>
  <c r="O86" i="2"/>
  <c r="K87" i="2"/>
  <c r="O88" i="2"/>
  <c r="K89" i="2"/>
  <c r="O90" i="2"/>
  <c r="K91" i="2"/>
  <c r="O92" i="2"/>
  <c r="K93" i="2"/>
  <c r="O94" i="2"/>
  <c r="K95" i="2"/>
  <c r="O96" i="2"/>
  <c r="K97" i="2"/>
  <c r="O98" i="2"/>
  <c r="K99" i="2"/>
  <c r="O100" i="2"/>
  <c r="K101" i="2"/>
  <c r="O102" i="2"/>
  <c r="K103" i="2"/>
  <c r="O104" i="2"/>
  <c r="K105" i="2"/>
  <c r="O106" i="2"/>
  <c r="K107" i="2"/>
  <c r="O108" i="2"/>
  <c r="K109" i="2"/>
  <c r="O110" i="2"/>
  <c r="K111" i="2"/>
  <c r="O112" i="2"/>
  <c r="K115" i="2"/>
  <c r="O115" i="2"/>
  <c r="I118" i="2"/>
  <c r="I120" i="2"/>
  <c r="I122" i="2"/>
  <c r="I124" i="2"/>
  <c r="I126" i="2"/>
  <c r="I128" i="2"/>
  <c r="I130" i="2"/>
  <c r="I132" i="2"/>
  <c r="I134" i="2"/>
  <c r="K699" i="2"/>
  <c r="K695" i="2"/>
  <c r="K691" i="2"/>
  <c r="K687" i="2"/>
  <c r="K683" i="2"/>
  <c r="K679" i="2"/>
  <c r="K675" i="2"/>
  <c r="K698" i="2"/>
  <c r="K694" i="2"/>
  <c r="K690" i="2"/>
  <c r="K686" i="2"/>
  <c r="K682" i="2"/>
  <c r="K678" i="2"/>
  <c r="K674" i="2"/>
  <c r="K697" i="2"/>
  <c r="K693" i="2"/>
  <c r="K689" i="2"/>
  <c r="K685" i="2"/>
  <c r="K681" i="2"/>
  <c r="K677" i="2"/>
  <c r="K673" i="2"/>
  <c r="K670" i="2"/>
  <c r="K666" i="2"/>
  <c r="K662" i="2"/>
  <c r="K658" i="2"/>
  <c r="K654" i="2"/>
  <c r="K669" i="2"/>
  <c r="K696" i="2"/>
  <c r="K692" i="2"/>
  <c r="K688" i="2"/>
  <c r="K684" i="2"/>
  <c r="K680" i="2"/>
  <c r="K676" i="2"/>
  <c r="K672" i="2"/>
  <c r="K668" i="2"/>
  <c r="K664" i="2"/>
  <c r="K660" i="2"/>
  <c r="K656" i="2"/>
  <c r="K652" i="2"/>
  <c r="K650" i="2"/>
  <c r="K648" i="2"/>
  <c r="K646" i="2"/>
  <c r="K644" i="2"/>
  <c r="K642" i="2"/>
  <c r="K640" i="2"/>
  <c r="K638" i="2"/>
  <c r="K636" i="2"/>
  <c r="K634" i="2"/>
  <c r="K632" i="2"/>
  <c r="K630" i="2"/>
  <c r="K628" i="2"/>
  <c r="K663" i="2"/>
  <c r="K659" i="2"/>
  <c r="K655" i="2"/>
  <c r="K671" i="2"/>
  <c r="K667" i="2"/>
  <c r="K649" i="2"/>
  <c r="K647" i="2"/>
  <c r="K645" i="2"/>
  <c r="K643" i="2"/>
  <c r="K641" i="2"/>
  <c r="K639" i="2"/>
  <c r="K637" i="2"/>
  <c r="K635" i="2"/>
  <c r="K633" i="2"/>
  <c r="K631" i="2"/>
  <c r="K629" i="2"/>
  <c r="K627" i="2"/>
  <c r="K625" i="2"/>
  <c r="K623" i="2"/>
  <c r="K621" i="2"/>
  <c r="K619" i="2"/>
  <c r="K617" i="2"/>
  <c r="K615" i="2"/>
  <c r="K613" i="2"/>
  <c r="K611" i="2"/>
  <c r="K609" i="2"/>
  <c r="K607" i="2"/>
  <c r="K605" i="2"/>
  <c r="K603" i="2"/>
  <c r="K665" i="2"/>
  <c r="K657" i="2"/>
  <c r="K651" i="2"/>
  <c r="K626" i="2"/>
  <c r="K622" i="2"/>
  <c r="K620" i="2"/>
  <c r="K618" i="2"/>
  <c r="K616" i="2"/>
  <c r="K614" i="2"/>
  <c r="K612" i="2"/>
  <c r="K610" i="2"/>
  <c r="K608" i="2"/>
  <c r="K606" i="2"/>
  <c r="K604" i="2"/>
  <c r="K602" i="2"/>
  <c r="K600" i="2"/>
  <c r="K598" i="2"/>
  <c r="K596" i="2"/>
  <c r="K661" i="2"/>
  <c r="K601" i="2"/>
  <c r="K599" i="2"/>
  <c r="K597" i="2"/>
  <c r="K595" i="2"/>
  <c r="K594" i="2"/>
  <c r="K590" i="2"/>
  <c r="K586" i="2"/>
  <c r="K582" i="2"/>
  <c r="K577" i="2"/>
  <c r="K575" i="2"/>
  <c r="K573" i="2"/>
  <c r="K571" i="2"/>
  <c r="K569" i="2"/>
  <c r="K567" i="2"/>
  <c r="K565" i="2"/>
  <c r="K563" i="2"/>
  <c r="K561" i="2"/>
  <c r="K559" i="2"/>
  <c r="K557" i="2"/>
  <c r="K555" i="2"/>
  <c r="K553" i="2"/>
  <c r="K551" i="2"/>
  <c r="K549" i="2"/>
  <c r="K547" i="2"/>
  <c r="K591" i="2"/>
  <c r="K587" i="2"/>
  <c r="K583" i="2"/>
  <c r="K579" i="2"/>
  <c r="K653" i="2"/>
  <c r="K624" i="2"/>
  <c r="K592" i="2"/>
  <c r="K588" i="2"/>
  <c r="K584" i="2"/>
  <c r="K580" i="2"/>
  <c r="K578" i="2"/>
  <c r="K576" i="2"/>
  <c r="K574" i="2"/>
  <c r="K572" i="2"/>
  <c r="K570" i="2"/>
  <c r="K568" i="2"/>
  <c r="K566" i="2"/>
  <c r="K564" i="2"/>
  <c r="K562" i="2"/>
  <c r="K560" i="2"/>
  <c r="K558" i="2"/>
  <c r="K556" i="2"/>
  <c r="K554" i="2"/>
  <c r="K552" i="2"/>
  <c r="K550" i="2"/>
  <c r="K585" i="2"/>
  <c r="K543" i="2"/>
  <c r="K581" i="2"/>
  <c r="K548" i="2"/>
  <c r="K546" i="2"/>
  <c r="K544" i="2"/>
  <c r="K540" i="2"/>
  <c r="K593" i="2"/>
  <c r="K545" i="2"/>
  <c r="K541" i="2"/>
  <c r="K589" i="2"/>
  <c r="K542" i="2"/>
  <c r="K538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7" i="2"/>
  <c r="K503" i="2"/>
  <c r="K537" i="2"/>
  <c r="K539" i="2"/>
  <c r="K506" i="2"/>
  <c r="K501" i="2"/>
  <c r="K499" i="2"/>
  <c r="K497" i="2"/>
  <c r="K495" i="2"/>
  <c r="K493" i="2"/>
  <c r="K491" i="2"/>
  <c r="K508" i="2"/>
  <c r="K489" i="2"/>
  <c r="K487" i="2"/>
  <c r="K485" i="2"/>
  <c r="K483" i="2"/>
  <c r="K481" i="2"/>
  <c r="K479" i="2"/>
  <c r="K477" i="2"/>
  <c r="K475" i="2"/>
  <c r="K473" i="2"/>
  <c r="K471" i="2"/>
  <c r="K469" i="2"/>
  <c r="K467" i="2"/>
  <c r="K465" i="2"/>
  <c r="K463" i="2"/>
  <c r="K461" i="2"/>
  <c r="K459" i="2"/>
  <c r="K457" i="2"/>
  <c r="K455" i="2"/>
  <c r="K453" i="2"/>
  <c r="K451" i="2"/>
  <c r="K449" i="2"/>
  <c r="K447" i="2"/>
  <c r="K445" i="2"/>
  <c r="K443" i="2"/>
  <c r="K441" i="2"/>
  <c r="K439" i="2"/>
  <c r="K505" i="2"/>
  <c r="K502" i="2"/>
  <c r="K500" i="2"/>
  <c r="K498" i="2"/>
  <c r="K496" i="2"/>
  <c r="K494" i="2"/>
  <c r="K492" i="2"/>
  <c r="K490" i="2"/>
  <c r="K504" i="2"/>
  <c r="K488" i="2"/>
  <c r="K486" i="2"/>
  <c r="K484" i="2"/>
  <c r="K482" i="2"/>
  <c r="K480" i="2"/>
  <c r="K478" i="2"/>
  <c r="K476" i="2"/>
  <c r="K474" i="2"/>
  <c r="K472" i="2"/>
  <c r="K470" i="2"/>
  <c r="K468" i="2"/>
  <c r="K466" i="2"/>
  <c r="K464" i="2"/>
  <c r="K462" i="2"/>
  <c r="K460" i="2"/>
  <c r="K458" i="2"/>
  <c r="K456" i="2"/>
  <c r="K454" i="2"/>
  <c r="K452" i="2"/>
  <c r="K450" i="2"/>
  <c r="K448" i="2"/>
  <c r="K446" i="2"/>
  <c r="K442" i="2"/>
  <c r="K438" i="2"/>
  <c r="K430" i="2"/>
  <c r="K427" i="2"/>
  <c r="K425" i="2"/>
  <c r="K423" i="2"/>
  <c r="K421" i="2"/>
  <c r="K419" i="2"/>
  <c r="K417" i="2"/>
  <c r="K415" i="2"/>
  <c r="K413" i="2"/>
  <c r="K411" i="2"/>
  <c r="K409" i="2"/>
  <c r="K407" i="2"/>
  <c r="K405" i="2"/>
  <c r="K403" i="2"/>
  <c r="K401" i="2"/>
  <c r="K399" i="2"/>
  <c r="K397" i="2"/>
  <c r="K395" i="2"/>
  <c r="K393" i="2"/>
  <c r="K391" i="2"/>
  <c r="K389" i="2"/>
  <c r="K387" i="2"/>
  <c r="K385" i="2"/>
  <c r="K383" i="2"/>
  <c r="K381" i="2"/>
  <c r="K379" i="2"/>
  <c r="K377" i="2"/>
  <c r="K375" i="2"/>
  <c r="K373" i="2"/>
  <c r="K371" i="2"/>
  <c r="K369" i="2"/>
  <c r="K367" i="2"/>
  <c r="K365" i="2"/>
  <c r="K363" i="2"/>
  <c r="K361" i="2"/>
  <c r="K359" i="2"/>
  <c r="K357" i="2"/>
  <c r="K355" i="2"/>
  <c r="K353" i="2"/>
  <c r="K351" i="2"/>
  <c r="K349" i="2"/>
  <c r="K347" i="2"/>
  <c r="K345" i="2"/>
  <c r="K343" i="2"/>
  <c r="K341" i="2"/>
  <c r="K339" i="2"/>
  <c r="K337" i="2"/>
  <c r="K444" i="2"/>
  <c r="K440" i="2"/>
  <c r="K428" i="2"/>
  <c r="K426" i="2"/>
  <c r="K424" i="2"/>
  <c r="K422" i="2"/>
  <c r="K420" i="2"/>
  <c r="K418" i="2"/>
  <c r="K416" i="2"/>
  <c r="K414" i="2"/>
  <c r="K412" i="2"/>
  <c r="K410" i="2"/>
  <c r="K408" i="2"/>
  <c r="K406" i="2"/>
  <c r="K404" i="2"/>
  <c r="K402" i="2"/>
  <c r="K400" i="2"/>
  <c r="K398" i="2"/>
  <c r="K396" i="2"/>
  <c r="K394" i="2"/>
  <c r="K392" i="2"/>
  <c r="K390" i="2"/>
  <c r="K388" i="2"/>
  <c r="K386" i="2"/>
  <c r="K384" i="2"/>
  <c r="K382" i="2"/>
  <c r="K380" i="2"/>
  <c r="K378" i="2"/>
  <c r="K376" i="2"/>
  <c r="K374" i="2"/>
  <c r="K372" i="2"/>
  <c r="K370" i="2"/>
  <c r="K368" i="2"/>
  <c r="K366" i="2"/>
  <c r="K364" i="2"/>
  <c r="K362" i="2"/>
  <c r="K360" i="2"/>
  <c r="K358" i="2"/>
  <c r="K356" i="2"/>
  <c r="K354" i="2"/>
  <c r="K352" i="2"/>
  <c r="K350" i="2"/>
  <c r="K348" i="2"/>
  <c r="K346" i="2"/>
  <c r="K344" i="2"/>
  <c r="K342" i="2"/>
  <c r="K340" i="2"/>
  <c r="K338" i="2"/>
  <c r="K336" i="2"/>
  <c r="K334" i="2"/>
  <c r="K332" i="2"/>
  <c r="K330" i="2"/>
  <c r="K328" i="2"/>
  <c r="K326" i="2"/>
  <c r="K324" i="2"/>
  <c r="K322" i="2"/>
  <c r="K437" i="2"/>
  <c r="K436" i="2"/>
  <c r="K435" i="2"/>
  <c r="K434" i="2"/>
  <c r="K433" i="2"/>
  <c r="K432" i="2"/>
  <c r="K431" i="2"/>
  <c r="K429" i="2"/>
  <c r="K333" i="2"/>
  <c r="K329" i="2"/>
  <c r="K325" i="2"/>
  <c r="K321" i="2"/>
  <c r="K320" i="2"/>
  <c r="K318" i="2"/>
  <c r="K316" i="2"/>
  <c r="K314" i="2"/>
  <c r="K312" i="2"/>
  <c r="K310" i="2"/>
  <c r="K308" i="2"/>
  <c r="K306" i="2"/>
  <c r="K304" i="2"/>
  <c r="K302" i="2"/>
  <c r="K300" i="2"/>
  <c r="K298" i="2"/>
  <c r="K296" i="2"/>
  <c r="K294" i="2"/>
  <c r="K292" i="2"/>
  <c r="K290" i="2"/>
  <c r="K288" i="2"/>
  <c r="K286" i="2"/>
  <c r="K284" i="2"/>
  <c r="K282" i="2"/>
  <c r="K280" i="2"/>
  <c r="K278" i="2"/>
  <c r="K276" i="2"/>
  <c r="K274" i="2"/>
  <c r="K335" i="2"/>
  <c r="K331" i="2"/>
  <c r="K327" i="2"/>
  <c r="K323" i="2"/>
  <c r="K319" i="2"/>
  <c r="K317" i="2"/>
  <c r="K315" i="2"/>
  <c r="K313" i="2"/>
  <c r="K311" i="2"/>
  <c r="K309" i="2"/>
  <c r="K307" i="2"/>
  <c r="K305" i="2"/>
  <c r="K303" i="2"/>
  <c r="K301" i="2"/>
  <c r="K299" i="2"/>
  <c r="K297" i="2"/>
  <c r="K295" i="2"/>
  <c r="K293" i="2"/>
  <c r="K291" i="2"/>
  <c r="K289" i="2"/>
  <c r="K287" i="2"/>
  <c r="K285" i="2"/>
  <c r="K283" i="2"/>
  <c r="K281" i="2"/>
  <c r="K279" i="2"/>
  <c r="K277" i="2"/>
  <c r="K275" i="2"/>
  <c r="K273" i="2"/>
  <c r="K271" i="2"/>
  <c r="K269" i="2"/>
  <c r="K267" i="2"/>
  <c r="K265" i="2"/>
  <c r="K263" i="2"/>
  <c r="K261" i="2"/>
  <c r="K234" i="2"/>
  <c r="K272" i="2"/>
  <c r="K268" i="2"/>
  <c r="K264" i="2"/>
  <c r="K260" i="2"/>
  <c r="K235" i="2"/>
  <c r="K232" i="2"/>
  <c r="K230" i="2"/>
  <c r="K228" i="2"/>
  <c r="K226" i="2"/>
  <c r="K224" i="2"/>
  <c r="K222" i="2"/>
  <c r="K220" i="2"/>
  <c r="K218" i="2"/>
  <c r="K216" i="2"/>
  <c r="K214" i="2"/>
  <c r="K212" i="2"/>
  <c r="K210" i="2"/>
  <c r="K208" i="2"/>
  <c r="K206" i="2"/>
  <c r="K204" i="2"/>
  <c r="K202" i="2"/>
  <c r="K200" i="2"/>
  <c r="K198" i="2"/>
  <c r="K196" i="2"/>
  <c r="K194" i="2"/>
  <c r="K192" i="2"/>
  <c r="K190" i="2"/>
  <c r="K188" i="2"/>
  <c r="K186" i="2"/>
  <c r="K184" i="2"/>
  <c r="K182" i="2"/>
  <c r="K180" i="2"/>
  <c r="K178" i="2"/>
  <c r="K176" i="2"/>
  <c r="K174" i="2"/>
  <c r="K172" i="2"/>
  <c r="K170" i="2"/>
  <c r="K168" i="2"/>
  <c r="K166" i="2"/>
  <c r="K164" i="2"/>
  <c r="K162" i="2"/>
  <c r="K160" i="2"/>
  <c r="K158" i="2"/>
  <c r="K156" i="2"/>
  <c r="K154" i="2"/>
  <c r="K152" i="2"/>
  <c r="K150" i="2"/>
  <c r="K148" i="2"/>
  <c r="K146" i="2"/>
  <c r="K144" i="2"/>
  <c r="K142" i="2"/>
  <c r="K140" i="2"/>
  <c r="K138" i="2"/>
  <c r="K136" i="2"/>
  <c r="K134" i="2"/>
  <c r="K132" i="2"/>
  <c r="K130" i="2"/>
  <c r="K128" i="2"/>
  <c r="K126" i="2"/>
  <c r="K124" i="2"/>
  <c r="K122" i="2"/>
  <c r="K120" i="2"/>
  <c r="K118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6" i="2"/>
  <c r="K270" i="2"/>
  <c r="K266" i="2"/>
  <c r="K262" i="2"/>
  <c r="K237" i="2"/>
  <c r="K233" i="2"/>
  <c r="K231" i="2"/>
  <c r="K229" i="2"/>
  <c r="K227" i="2"/>
  <c r="K225" i="2"/>
  <c r="K223" i="2"/>
  <c r="K221" i="2"/>
  <c r="K219" i="2"/>
  <c r="K217" i="2"/>
  <c r="K215" i="2"/>
  <c r="K213" i="2"/>
  <c r="K211" i="2"/>
  <c r="K209" i="2"/>
  <c r="K207" i="2"/>
  <c r="K205" i="2"/>
  <c r="K203" i="2"/>
  <c r="K201" i="2"/>
  <c r="K199" i="2"/>
  <c r="K197" i="2"/>
  <c r="K195" i="2"/>
  <c r="K193" i="2"/>
  <c r="K191" i="2"/>
  <c r="K189" i="2"/>
  <c r="K187" i="2"/>
  <c r="K185" i="2"/>
  <c r="K183" i="2"/>
  <c r="K181" i="2"/>
  <c r="K179" i="2"/>
  <c r="K177" i="2"/>
  <c r="K175" i="2"/>
  <c r="K173" i="2"/>
  <c r="K171" i="2"/>
  <c r="K169" i="2"/>
  <c r="K167" i="2"/>
  <c r="K165" i="2"/>
  <c r="K163" i="2"/>
  <c r="K161" i="2"/>
  <c r="K159" i="2"/>
  <c r="K157" i="2"/>
  <c r="K155" i="2"/>
  <c r="K153" i="2"/>
  <c r="K151" i="2"/>
  <c r="K149" i="2"/>
  <c r="K147" i="2"/>
  <c r="K145" i="2"/>
  <c r="K143" i="2"/>
  <c r="K141" i="2"/>
  <c r="M696" i="2"/>
  <c r="M692" i="2"/>
  <c r="M688" i="2"/>
  <c r="M684" i="2"/>
  <c r="M680" i="2"/>
  <c r="M676" i="2"/>
  <c r="M672" i="2"/>
  <c r="M699" i="2"/>
  <c r="M695" i="2"/>
  <c r="M691" i="2"/>
  <c r="M687" i="2"/>
  <c r="M683" i="2"/>
  <c r="M679" i="2"/>
  <c r="M675" i="2"/>
  <c r="M698" i="2"/>
  <c r="M694" i="2"/>
  <c r="M690" i="2"/>
  <c r="M686" i="2"/>
  <c r="M682" i="2"/>
  <c r="M678" i="2"/>
  <c r="M674" i="2"/>
  <c r="M671" i="2"/>
  <c r="M667" i="2"/>
  <c r="M663" i="2"/>
  <c r="M659" i="2"/>
  <c r="M655" i="2"/>
  <c r="M697" i="2"/>
  <c r="M693" i="2"/>
  <c r="M689" i="2"/>
  <c r="M685" i="2"/>
  <c r="M681" i="2"/>
  <c r="M677" i="2"/>
  <c r="M673" i="2"/>
  <c r="M670" i="2"/>
  <c r="M669" i="2"/>
  <c r="M665" i="2"/>
  <c r="M661" i="2"/>
  <c r="M657" i="2"/>
  <c r="M653" i="2"/>
  <c r="M664" i="2"/>
  <c r="M660" i="2"/>
  <c r="M656" i="2"/>
  <c r="M651" i="2"/>
  <c r="M668" i="2"/>
  <c r="M650" i="2"/>
  <c r="M648" i="2"/>
  <c r="M646" i="2"/>
  <c r="M644" i="2"/>
  <c r="M642" i="2"/>
  <c r="M640" i="2"/>
  <c r="M638" i="2"/>
  <c r="M636" i="2"/>
  <c r="M634" i="2"/>
  <c r="M666" i="2"/>
  <c r="M662" i="2"/>
  <c r="M658" i="2"/>
  <c r="M654" i="2"/>
  <c r="M652" i="2"/>
  <c r="M649" i="2"/>
  <c r="M645" i="2"/>
  <c r="M641" i="2"/>
  <c r="M637" i="2"/>
  <c r="M633" i="2"/>
  <c r="M625" i="2"/>
  <c r="M624" i="2"/>
  <c r="M621" i="2"/>
  <c r="M619" i="2"/>
  <c r="M617" i="2"/>
  <c r="M615" i="2"/>
  <c r="M613" i="2"/>
  <c r="M611" i="2"/>
  <c r="M609" i="2"/>
  <c r="M607" i="2"/>
  <c r="M605" i="2"/>
  <c r="M603" i="2"/>
  <c r="M601" i="2"/>
  <c r="M599" i="2"/>
  <c r="M597" i="2"/>
  <c r="M595" i="2"/>
  <c r="M593" i="2"/>
  <c r="M591" i="2"/>
  <c r="M589" i="2"/>
  <c r="M587" i="2"/>
  <c r="M585" i="2"/>
  <c r="M583" i="2"/>
  <c r="M581" i="2"/>
  <c r="M579" i="2"/>
  <c r="M639" i="2"/>
  <c r="M629" i="2"/>
  <c r="M620" i="2"/>
  <c r="M616" i="2"/>
  <c r="M612" i="2"/>
  <c r="M608" i="2"/>
  <c r="M604" i="2"/>
  <c r="M592" i="2"/>
  <c r="M588" i="2"/>
  <c r="M584" i="2"/>
  <c r="M580" i="2"/>
  <c r="M643" i="2"/>
  <c r="M630" i="2"/>
  <c r="M626" i="2"/>
  <c r="M623" i="2"/>
  <c r="M577" i="2"/>
  <c r="M575" i="2"/>
  <c r="M573" i="2"/>
  <c r="M571" i="2"/>
  <c r="M569" i="2"/>
  <c r="M567" i="2"/>
  <c r="M565" i="2"/>
  <c r="M563" i="2"/>
  <c r="M561" i="2"/>
  <c r="M559" i="2"/>
  <c r="M557" i="2"/>
  <c r="M555" i="2"/>
  <c r="M553" i="2"/>
  <c r="M551" i="2"/>
  <c r="M549" i="2"/>
  <c r="M547" i="2"/>
  <c r="M545" i="2"/>
  <c r="M543" i="2"/>
  <c r="M541" i="2"/>
  <c r="M647" i="2"/>
  <c r="M631" i="2"/>
  <c r="M627" i="2"/>
  <c r="M622" i="2"/>
  <c r="M618" i="2"/>
  <c r="M614" i="2"/>
  <c r="M610" i="2"/>
  <c r="M606" i="2"/>
  <c r="M602" i="2"/>
  <c r="M600" i="2"/>
  <c r="M598" i="2"/>
  <c r="M596" i="2"/>
  <c r="M594" i="2"/>
  <c r="M590" i="2"/>
  <c r="M586" i="2"/>
  <c r="M582" i="2"/>
  <c r="M576" i="2"/>
  <c r="M572" i="2"/>
  <c r="M568" i="2"/>
  <c r="M564" i="2"/>
  <c r="M560" i="2"/>
  <c r="M556" i="2"/>
  <c r="M552" i="2"/>
  <c r="M548" i="2"/>
  <c r="M546" i="2"/>
  <c r="M538" i="2"/>
  <c r="M536" i="2"/>
  <c r="M534" i="2"/>
  <c r="M532" i="2"/>
  <c r="M530" i="2"/>
  <c r="M528" i="2"/>
  <c r="M526" i="2"/>
  <c r="M524" i="2"/>
  <c r="M522" i="2"/>
  <c r="M520" i="2"/>
  <c r="M518" i="2"/>
  <c r="M516" i="2"/>
  <c r="M514" i="2"/>
  <c r="M512" i="2"/>
  <c r="M510" i="2"/>
  <c r="M632" i="2"/>
  <c r="M542" i="2"/>
  <c r="M635" i="2"/>
  <c r="M628" i="2"/>
  <c r="M578" i="2"/>
  <c r="M574" i="2"/>
  <c r="M570" i="2"/>
  <c r="M566" i="2"/>
  <c r="M562" i="2"/>
  <c r="M558" i="2"/>
  <c r="M554" i="2"/>
  <c r="M550" i="2"/>
  <c r="M539" i="2"/>
  <c r="M537" i="2"/>
  <c r="M535" i="2"/>
  <c r="M533" i="2"/>
  <c r="M531" i="2"/>
  <c r="M529" i="2"/>
  <c r="M527" i="2"/>
  <c r="M525" i="2"/>
  <c r="M523" i="2"/>
  <c r="M521" i="2"/>
  <c r="M519" i="2"/>
  <c r="M517" i="2"/>
  <c r="M515" i="2"/>
  <c r="M513" i="2"/>
  <c r="M511" i="2"/>
  <c r="M509" i="2"/>
  <c r="M507" i="2"/>
  <c r="M505" i="2"/>
  <c r="M503" i="2"/>
  <c r="M544" i="2"/>
  <c r="M540" i="2"/>
  <c r="M501" i="2"/>
  <c r="M499" i="2"/>
  <c r="M497" i="2"/>
  <c r="M495" i="2"/>
  <c r="M493" i="2"/>
  <c r="M491" i="2"/>
  <c r="M508" i="2"/>
  <c r="M504" i="2"/>
  <c r="M488" i="2"/>
  <c r="M486" i="2"/>
  <c r="M484" i="2"/>
  <c r="M482" i="2"/>
  <c r="M480" i="2"/>
  <c r="M478" i="2"/>
  <c r="M476" i="2"/>
  <c r="M474" i="2"/>
  <c r="M472" i="2"/>
  <c r="M470" i="2"/>
  <c r="M468" i="2"/>
  <c r="M466" i="2"/>
  <c r="M464" i="2"/>
  <c r="M462" i="2"/>
  <c r="M460" i="2"/>
  <c r="M458" i="2"/>
  <c r="M456" i="2"/>
  <c r="M454" i="2"/>
  <c r="M452" i="2"/>
  <c r="M450" i="2"/>
  <c r="M448" i="2"/>
  <c r="M446" i="2"/>
  <c r="M444" i="2"/>
  <c r="M442" i="2"/>
  <c r="M440" i="2"/>
  <c r="M438" i="2"/>
  <c r="M436" i="2"/>
  <c r="M434" i="2"/>
  <c r="M432" i="2"/>
  <c r="M502" i="2"/>
  <c r="M500" i="2"/>
  <c r="M498" i="2"/>
  <c r="M496" i="2"/>
  <c r="M494" i="2"/>
  <c r="M492" i="2"/>
  <c r="M490" i="2"/>
  <c r="M506" i="2"/>
  <c r="M489" i="2"/>
  <c r="M487" i="2"/>
  <c r="M485" i="2"/>
  <c r="M483" i="2"/>
  <c r="M481" i="2"/>
  <c r="M479" i="2"/>
  <c r="M477" i="2"/>
  <c r="M475" i="2"/>
  <c r="M473" i="2"/>
  <c r="M471" i="2"/>
  <c r="M469" i="2"/>
  <c r="M467" i="2"/>
  <c r="M465" i="2"/>
  <c r="M463" i="2"/>
  <c r="M461" i="2"/>
  <c r="M459" i="2"/>
  <c r="M457" i="2"/>
  <c r="M455" i="2"/>
  <c r="M453" i="2"/>
  <c r="M451" i="2"/>
  <c r="M449" i="2"/>
  <c r="M447" i="2"/>
  <c r="M445" i="2"/>
  <c r="M443" i="2"/>
  <c r="M441" i="2"/>
  <c r="M439" i="2"/>
  <c r="M437" i="2"/>
  <c r="M435" i="2"/>
  <c r="M433" i="2"/>
  <c r="M431" i="2"/>
  <c r="M429" i="2"/>
  <c r="M428" i="2"/>
  <c r="M427" i="2"/>
  <c r="M425" i="2"/>
  <c r="M423" i="2"/>
  <c r="M421" i="2"/>
  <c r="M419" i="2"/>
  <c r="M417" i="2"/>
  <c r="M415" i="2"/>
  <c r="M413" i="2"/>
  <c r="M411" i="2"/>
  <c r="M409" i="2"/>
  <c r="M407" i="2"/>
  <c r="M405" i="2"/>
  <c r="M403" i="2"/>
  <c r="M401" i="2"/>
  <c r="M399" i="2"/>
  <c r="M397" i="2"/>
  <c r="M395" i="2"/>
  <c r="M393" i="2"/>
  <c r="M391" i="2"/>
  <c r="M389" i="2"/>
  <c r="M387" i="2"/>
  <c r="M385" i="2"/>
  <c r="M383" i="2"/>
  <c r="M381" i="2"/>
  <c r="M379" i="2"/>
  <c r="M377" i="2"/>
  <c r="M375" i="2"/>
  <c r="M373" i="2"/>
  <c r="M371" i="2"/>
  <c r="M369" i="2"/>
  <c r="M367" i="2"/>
  <c r="M365" i="2"/>
  <c r="M363" i="2"/>
  <c r="M361" i="2"/>
  <c r="M359" i="2"/>
  <c r="M357" i="2"/>
  <c r="M355" i="2"/>
  <c r="M353" i="2"/>
  <c r="M351" i="2"/>
  <c r="M349" i="2"/>
  <c r="M347" i="2"/>
  <c r="M345" i="2"/>
  <c r="M343" i="2"/>
  <c r="M341" i="2"/>
  <c r="M339" i="2"/>
  <c r="M337" i="2"/>
  <c r="M430" i="2"/>
  <c r="M426" i="2"/>
  <c r="M424" i="2"/>
  <c r="M422" i="2"/>
  <c r="M420" i="2"/>
  <c r="M418" i="2"/>
  <c r="M416" i="2"/>
  <c r="M414" i="2"/>
  <c r="M412" i="2"/>
  <c r="M410" i="2"/>
  <c r="M408" i="2"/>
  <c r="M406" i="2"/>
  <c r="M404" i="2"/>
  <c r="M402" i="2"/>
  <c r="M400" i="2"/>
  <c r="M398" i="2"/>
  <c r="M335" i="2"/>
  <c r="M332" i="2"/>
  <c r="M331" i="2"/>
  <c r="M328" i="2"/>
  <c r="M327" i="2"/>
  <c r="M324" i="2"/>
  <c r="M323" i="2"/>
  <c r="M396" i="2"/>
  <c r="M392" i="2"/>
  <c r="M388" i="2"/>
  <c r="M384" i="2"/>
  <c r="M380" i="2"/>
  <c r="M376" i="2"/>
  <c r="M372" i="2"/>
  <c r="M368" i="2"/>
  <c r="M364" i="2"/>
  <c r="M360" i="2"/>
  <c r="M356" i="2"/>
  <c r="M352" i="2"/>
  <c r="M348" i="2"/>
  <c r="M344" i="2"/>
  <c r="M340" i="2"/>
  <c r="M336" i="2"/>
  <c r="M320" i="2"/>
  <c r="M318" i="2"/>
  <c r="M316" i="2"/>
  <c r="M314" i="2"/>
  <c r="M312" i="2"/>
  <c r="M310" i="2"/>
  <c r="M308" i="2"/>
  <c r="M306" i="2"/>
  <c r="M304" i="2"/>
  <c r="M302" i="2"/>
  <c r="M300" i="2"/>
  <c r="M298" i="2"/>
  <c r="M296" i="2"/>
  <c r="M294" i="2"/>
  <c r="M292" i="2"/>
  <c r="M290" i="2"/>
  <c r="M288" i="2"/>
  <c r="M286" i="2"/>
  <c r="M284" i="2"/>
  <c r="M282" i="2"/>
  <c r="M280" i="2"/>
  <c r="M278" i="2"/>
  <c r="M276" i="2"/>
  <c r="M274" i="2"/>
  <c r="M272" i="2"/>
  <c r="M270" i="2"/>
  <c r="M268" i="2"/>
  <c r="M266" i="2"/>
  <c r="M264" i="2"/>
  <c r="M262" i="2"/>
  <c r="M260" i="2"/>
  <c r="M258" i="2"/>
  <c r="M256" i="2"/>
  <c r="M254" i="2"/>
  <c r="M252" i="2"/>
  <c r="M250" i="2"/>
  <c r="M248" i="2"/>
  <c r="M246" i="2"/>
  <c r="M244" i="2"/>
  <c r="M242" i="2"/>
  <c r="M240" i="2"/>
  <c r="M238" i="2"/>
  <c r="M236" i="2"/>
  <c r="M234" i="2"/>
  <c r="M334" i="2"/>
  <c r="M333" i="2"/>
  <c r="M330" i="2"/>
  <c r="M329" i="2"/>
  <c r="M326" i="2"/>
  <c r="M325" i="2"/>
  <c r="M322" i="2"/>
  <c r="M321" i="2"/>
  <c r="M394" i="2"/>
  <c r="M390" i="2"/>
  <c r="M386" i="2"/>
  <c r="M382" i="2"/>
  <c r="M378" i="2"/>
  <c r="M374" i="2"/>
  <c r="M370" i="2"/>
  <c r="M366" i="2"/>
  <c r="M362" i="2"/>
  <c r="M358" i="2"/>
  <c r="M354" i="2"/>
  <c r="M350" i="2"/>
  <c r="M346" i="2"/>
  <c r="M342" i="2"/>
  <c r="M338" i="2"/>
  <c r="M319" i="2"/>
  <c r="M317" i="2"/>
  <c r="M315" i="2"/>
  <c r="M313" i="2"/>
  <c r="M311" i="2"/>
  <c r="M309" i="2"/>
  <c r="M307" i="2"/>
  <c r="M305" i="2"/>
  <c r="M303" i="2"/>
  <c r="M301" i="2"/>
  <c r="M299" i="2"/>
  <c r="M297" i="2"/>
  <c r="M295" i="2"/>
  <c r="M293" i="2"/>
  <c r="M291" i="2"/>
  <c r="M289" i="2"/>
  <c r="M287" i="2"/>
  <c r="M285" i="2"/>
  <c r="M283" i="2"/>
  <c r="M281" i="2"/>
  <c r="M279" i="2"/>
  <c r="M277" i="2"/>
  <c r="M275" i="2"/>
  <c r="M273" i="2"/>
  <c r="M271" i="2"/>
  <c r="M269" i="2"/>
  <c r="M267" i="2"/>
  <c r="M265" i="2"/>
  <c r="M263" i="2"/>
  <c r="M261" i="2"/>
  <c r="M259" i="2"/>
  <c r="M257" i="2"/>
  <c r="M255" i="2"/>
  <c r="M253" i="2"/>
  <c r="M251" i="2"/>
  <c r="M249" i="2"/>
  <c r="M247" i="2"/>
  <c r="M245" i="2"/>
  <c r="M243" i="2"/>
  <c r="M241" i="2"/>
  <c r="M239" i="2"/>
  <c r="M231" i="2"/>
  <c r="M229" i="2"/>
  <c r="M227" i="2"/>
  <c r="M225" i="2"/>
  <c r="M223" i="2"/>
  <c r="M221" i="2"/>
  <c r="M219" i="2"/>
  <c r="M217" i="2"/>
  <c r="M215" i="2"/>
  <c r="M213" i="2"/>
  <c r="M211" i="2"/>
  <c r="M209" i="2"/>
  <c r="M207" i="2"/>
  <c r="M205" i="2"/>
  <c r="M203" i="2"/>
  <c r="M201" i="2"/>
  <c r="M199" i="2"/>
  <c r="M197" i="2"/>
  <c r="M195" i="2"/>
  <c r="M193" i="2"/>
  <c r="M191" i="2"/>
  <c r="M189" i="2"/>
  <c r="M187" i="2"/>
  <c r="M185" i="2"/>
  <c r="M183" i="2"/>
  <c r="M181" i="2"/>
  <c r="M179" i="2"/>
  <c r="M177" i="2"/>
  <c r="M175" i="2"/>
  <c r="M173" i="2"/>
  <c r="M171" i="2"/>
  <c r="M169" i="2"/>
  <c r="M167" i="2"/>
  <c r="M165" i="2"/>
  <c r="M163" i="2"/>
  <c r="M161" i="2"/>
  <c r="M159" i="2"/>
  <c r="M157" i="2"/>
  <c r="M155" i="2"/>
  <c r="M153" i="2"/>
  <c r="M151" i="2"/>
  <c r="M149" i="2"/>
  <c r="M147" i="2"/>
  <c r="M145" i="2"/>
  <c r="M143" i="2"/>
  <c r="M141" i="2"/>
  <c r="M139" i="2"/>
  <c r="M137" i="2"/>
  <c r="M237" i="2"/>
  <c r="M233" i="2"/>
  <c r="M232" i="2"/>
  <c r="M230" i="2"/>
  <c r="M228" i="2"/>
  <c r="M226" i="2"/>
  <c r="M224" i="2"/>
  <c r="M222" i="2"/>
  <c r="M220" i="2"/>
  <c r="M218" i="2"/>
  <c r="M216" i="2"/>
  <c r="M214" i="2"/>
  <c r="M212" i="2"/>
  <c r="M210" i="2"/>
  <c r="M208" i="2"/>
  <c r="M206" i="2"/>
  <c r="M204" i="2"/>
  <c r="M202" i="2"/>
  <c r="M200" i="2"/>
  <c r="M198" i="2"/>
  <c r="M196" i="2"/>
  <c r="M194" i="2"/>
  <c r="M192" i="2"/>
  <c r="M190" i="2"/>
  <c r="M188" i="2"/>
  <c r="M186" i="2"/>
  <c r="M184" i="2"/>
  <c r="M182" i="2"/>
  <c r="M180" i="2"/>
  <c r="M178" i="2"/>
  <c r="M176" i="2"/>
  <c r="M174" i="2"/>
  <c r="M172" i="2"/>
  <c r="M170" i="2"/>
  <c r="M168" i="2"/>
  <c r="M166" i="2"/>
  <c r="M164" i="2"/>
  <c r="M162" i="2"/>
  <c r="M160" i="2"/>
  <c r="M158" i="2"/>
  <c r="M156" i="2"/>
  <c r="M154" i="2"/>
  <c r="M152" i="2"/>
  <c r="M150" i="2"/>
  <c r="M148" i="2"/>
  <c r="M146" i="2"/>
  <c r="M144" i="2"/>
  <c r="M142" i="2"/>
  <c r="M140" i="2"/>
  <c r="M138" i="2"/>
  <c r="M136" i="2"/>
  <c r="M134" i="2"/>
  <c r="M132" i="2"/>
  <c r="M130" i="2"/>
  <c r="M128" i="2"/>
  <c r="M126" i="2"/>
  <c r="M124" i="2"/>
  <c r="M122" i="2"/>
  <c r="M120" i="2"/>
  <c r="M118" i="2"/>
  <c r="M116" i="2"/>
  <c r="M114" i="2"/>
  <c r="M235" i="2"/>
  <c r="M5" i="2"/>
  <c r="O697" i="2"/>
  <c r="O693" i="2"/>
  <c r="O689" i="2"/>
  <c r="O685" i="2"/>
  <c r="O681" i="2"/>
  <c r="O677" i="2"/>
  <c r="O673" i="2"/>
  <c r="O696" i="2"/>
  <c r="O692" i="2"/>
  <c r="O688" i="2"/>
  <c r="O684" i="2"/>
  <c r="O680" i="2"/>
  <c r="O676" i="2"/>
  <c r="O672" i="2"/>
  <c r="O699" i="2"/>
  <c r="O695" i="2"/>
  <c r="O691" i="2"/>
  <c r="O687" i="2"/>
  <c r="O683" i="2"/>
  <c r="O679" i="2"/>
  <c r="O675" i="2"/>
  <c r="O698" i="2"/>
  <c r="O694" i="2"/>
  <c r="O690" i="2"/>
  <c r="O686" i="2"/>
  <c r="O682" i="2"/>
  <c r="O678" i="2"/>
  <c r="O674" i="2"/>
  <c r="O668" i="2"/>
  <c r="O664" i="2"/>
  <c r="O660" i="2"/>
  <c r="O656" i="2"/>
  <c r="O652" i="2"/>
  <c r="O671" i="2"/>
  <c r="O667" i="2"/>
  <c r="O670" i="2"/>
  <c r="O666" i="2"/>
  <c r="O662" i="2"/>
  <c r="O658" i="2"/>
  <c r="O654" i="2"/>
  <c r="O669" i="2"/>
  <c r="O665" i="2"/>
  <c r="O661" i="2"/>
  <c r="O657" i="2"/>
  <c r="O653" i="2"/>
  <c r="O649" i="2"/>
  <c r="O647" i="2"/>
  <c r="O645" i="2"/>
  <c r="O643" i="2"/>
  <c r="O641" i="2"/>
  <c r="O639" i="2"/>
  <c r="O637" i="2"/>
  <c r="O635" i="2"/>
  <c r="O633" i="2"/>
  <c r="O631" i="2"/>
  <c r="O629" i="2"/>
  <c r="O627" i="2"/>
  <c r="O651" i="2"/>
  <c r="O663" i="2"/>
  <c r="O659" i="2"/>
  <c r="O655" i="2"/>
  <c r="O650" i="2"/>
  <c r="O648" i="2"/>
  <c r="O646" i="2"/>
  <c r="O644" i="2"/>
  <c r="O642" i="2"/>
  <c r="O640" i="2"/>
  <c r="O638" i="2"/>
  <c r="O636" i="2"/>
  <c r="O634" i="2"/>
  <c r="O632" i="2"/>
  <c r="O630" i="2"/>
  <c r="O628" i="2"/>
  <c r="O626" i="2"/>
  <c r="O624" i="2"/>
  <c r="O622" i="2"/>
  <c r="O620" i="2"/>
  <c r="O618" i="2"/>
  <c r="O616" i="2"/>
  <c r="O614" i="2"/>
  <c r="O612" i="2"/>
  <c r="O610" i="2"/>
  <c r="O608" i="2"/>
  <c r="O606" i="2"/>
  <c r="O604" i="2"/>
  <c r="O602" i="2"/>
  <c r="O623" i="2"/>
  <c r="O619" i="2"/>
  <c r="O617" i="2"/>
  <c r="O615" i="2"/>
  <c r="O613" i="2"/>
  <c r="O611" i="2"/>
  <c r="O609" i="2"/>
  <c r="O607" i="2"/>
  <c r="O605" i="2"/>
  <c r="O603" i="2"/>
  <c r="O601" i="2"/>
  <c r="O599" i="2"/>
  <c r="O597" i="2"/>
  <c r="O595" i="2"/>
  <c r="O591" i="2"/>
  <c r="O590" i="2"/>
  <c r="O587" i="2"/>
  <c r="O586" i="2"/>
  <c r="O583" i="2"/>
  <c r="O582" i="2"/>
  <c r="O579" i="2"/>
  <c r="O578" i="2"/>
  <c r="O576" i="2"/>
  <c r="O574" i="2"/>
  <c r="O572" i="2"/>
  <c r="O570" i="2"/>
  <c r="O568" i="2"/>
  <c r="O566" i="2"/>
  <c r="O564" i="2"/>
  <c r="O562" i="2"/>
  <c r="O560" i="2"/>
  <c r="O558" i="2"/>
  <c r="O556" i="2"/>
  <c r="O554" i="2"/>
  <c r="O552" i="2"/>
  <c r="O550" i="2"/>
  <c r="O548" i="2"/>
  <c r="O546" i="2"/>
  <c r="O625" i="2"/>
  <c r="O600" i="2"/>
  <c r="O598" i="2"/>
  <c r="O596" i="2"/>
  <c r="O594" i="2"/>
  <c r="O621" i="2"/>
  <c r="O593" i="2"/>
  <c r="O592" i="2"/>
  <c r="O589" i="2"/>
  <c r="O588" i="2"/>
  <c r="O585" i="2"/>
  <c r="O584" i="2"/>
  <c r="O581" i="2"/>
  <c r="O580" i="2"/>
  <c r="O577" i="2"/>
  <c r="O575" i="2"/>
  <c r="O573" i="2"/>
  <c r="O571" i="2"/>
  <c r="O569" i="2"/>
  <c r="O567" i="2"/>
  <c r="O565" i="2"/>
  <c r="O563" i="2"/>
  <c r="O561" i="2"/>
  <c r="O559" i="2"/>
  <c r="O557" i="2"/>
  <c r="O555" i="2"/>
  <c r="O553" i="2"/>
  <c r="O551" i="2"/>
  <c r="O549" i="2"/>
  <c r="O547" i="2"/>
  <c r="O545" i="2"/>
  <c r="O544" i="2"/>
  <c r="O541" i="2"/>
  <c r="O540" i="2"/>
  <c r="O543" i="2"/>
  <c r="O542" i="2"/>
  <c r="O539" i="2"/>
  <c r="O537" i="2"/>
  <c r="O536" i="2"/>
  <c r="O535" i="2"/>
  <c r="O534" i="2"/>
  <c r="O533" i="2"/>
  <c r="O532" i="2"/>
  <c r="O531" i="2"/>
  <c r="O530" i="2"/>
  <c r="O529" i="2"/>
  <c r="O528" i="2"/>
  <c r="O527" i="2"/>
  <c r="O526" i="2"/>
  <c r="O525" i="2"/>
  <c r="O524" i="2"/>
  <c r="O523" i="2"/>
  <c r="O522" i="2"/>
  <c r="O521" i="2"/>
  <c r="O520" i="2"/>
  <c r="O519" i="2"/>
  <c r="O518" i="2"/>
  <c r="O517" i="2"/>
  <c r="O516" i="2"/>
  <c r="O538" i="2"/>
  <c r="O507" i="2"/>
  <c r="O506" i="2"/>
  <c r="O503" i="2"/>
  <c r="O502" i="2"/>
  <c r="O500" i="2"/>
  <c r="O498" i="2"/>
  <c r="O496" i="2"/>
  <c r="O494" i="2"/>
  <c r="O492" i="2"/>
  <c r="O490" i="2"/>
  <c r="O515" i="2"/>
  <c r="O511" i="2"/>
  <c r="O489" i="2"/>
  <c r="O514" i="2"/>
  <c r="O510" i="2"/>
  <c r="O504" i="2"/>
  <c r="O488" i="2"/>
  <c r="O486" i="2"/>
  <c r="O484" i="2"/>
  <c r="O482" i="2"/>
  <c r="O480" i="2"/>
  <c r="O478" i="2"/>
  <c r="O476" i="2"/>
  <c r="O474" i="2"/>
  <c r="O472" i="2"/>
  <c r="O470" i="2"/>
  <c r="O468" i="2"/>
  <c r="O466" i="2"/>
  <c r="O464" i="2"/>
  <c r="O462" i="2"/>
  <c r="O460" i="2"/>
  <c r="O458" i="2"/>
  <c r="O456" i="2"/>
  <c r="O454" i="2"/>
  <c r="O452" i="2"/>
  <c r="O450" i="2"/>
  <c r="O448" i="2"/>
  <c r="O446" i="2"/>
  <c r="O444" i="2"/>
  <c r="O442" i="2"/>
  <c r="O440" i="2"/>
  <c r="O438" i="2"/>
  <c r="O513" i="2"/>
  <c r="O509" i="2"/>
  <c r="O501" i="2"/>
  <c r="O499" i="2"/>
  <c r="O497" i="2"/>
  <c r="O495" i="2"/>
  <c r="O493" i="2"/>
  <c r="O491" i="2"/>
  <c r="O512" i="2"/>
  <c r="O508" i="2"/>
  <c r="O505" i="2"/>
  <c r="O487" i="2"/>
  <c r="O485" i="2"/>
  <c r="O483" i="2"/>
  <c r="O481" i="2"/>
  <c r="O479" i="2"/>
  <c r="O477" i="2"/>
  <c r="O475" i="2"/>
  <c r="O473" i="2"/>
  <c r="O471" i="2"/>
  <c r="O469" i="2"/>
  <c r="O467" i="2"/>
  <c r="O465" i="2"/>
  <c r="O463" i="2"/>
  <c r="O461" i="2"/>
  <c r="O459" i="2"/>
  <c r="O457" i="2"/>
  <c r="O455" i="2"/>
  <c r="O453" i="2"/>
  <c r="O451" i="2"/>
  <c r="O449" i="2"/>
  <c r="O447" i="2"/>
  <c r="O437" i="2"/>
  <c r="O436" i="2"/>
  <c r="O435" i="2"/>
  <c r="O434" i="2"/>
  <c r="O433" i="2"/>
  <c r="O432" i="2"/>
  <c r="O431" i="2"/>
  <c r="O430" i="2"/>
  <c r="O426" i="2"/>
  <c r="O424" i="2"/>
  <c r="O422" i="2"/>
  <c r="O420" i="2"/>
  <c r="O418" i="2"/>
  <c r="O416" i="2"/>
  <c r="O414" i="2"/>
  <c r="O412" i="2"/>
  <c r="O410" i="2"/>
  <c r="O408" i="2"/>
  <c r="O406" i="2"/>
  <c r="O404" i="2"/>
  <c r="O402" i="2"/>
  <c r="O400" i="2"/>
  <c r="O398" i="2"/>
  <c r="O396" i="2"/>
  <c r="O394" i="2"/>
  <c r="O392" i="2"/>
  <c r="O390" i="2"/>
  <c r="O388" i="2"/>
  <c r="O386" i="2"/>
  <c r="O384" i="2"/>
  <c r="O382" i="2"/>
  <c r="O380" i="2"/>
  <c r="O378" i="2"/>
  <c r="O376" i="2"/>
  <c r="O374" i="2"/>
  <c r="O372" i="2"/>
  <c r="O370" i="2"/>
  <c r="O368" i="2"/>
  <c r="O366" i="2"/>
  <c r="O364" i="2"/>
  <c r="O362" i="2"/>
  <c r="O360" i="2"/>
  <c r="O358" i="2"/>
  <c r="O356" i="2"/>
  <c r="O354" i="2"/>
  <c r="O352" i="2"/>
  <c r="O350" i="2"/>
  <c r="O348" i="2"/>
  <c r="O346" i="2"/>
  <c r="O344" i="2"/>
  <c r="O342" i="2"/>
  <c r="O340" i="2"/>
  <c r="O338" i="2"/>
  <c r="O336" i="2"/>
  <c r="O443" i="2"/>
  <c r="O439" i="2"/>
  <c r="O429" i="2"/>
  <c r="O428" i="2"/>
  <c r="O427" i="2"/>
  <c r="O425" i="2"/>
  <c r="O423" i="2"/>
  <c r="O421" i="2"/>
  <c r="O419" i="2"/>
  <c r="O417" i="2"/>
  <c r="O415" i="2"/>
  <c r="O413" i="2"/>
  <c r="O411" i="2"/>
  <c r="O409" i="2"/>
  <c r="O407" i="2"/>
  <c r="O405" i="2"/>
  <c r="O403" i="2"/>
  <c r="O401" i="2"/>
  <c r="O399" i="2"/>
  <c r="O397" i="2"/>
  <c r="O395" i="2"/>
  <c r="O393" i="2"/>
  <c r="O391" i="2"/>
  <c r="O389" i="2"/>
  <c r="O387" i="2"/>
  <c r="O385" i="2"/>
  <c r="O383" i="2"/>
  <c r="O381" i="2"/>
  <c r="O379" i="2"/>
  <c r="O377" i="2"/>
  <c r="O375" i="2"/>
  <c r="O373" i="2"/>
  <c r="O371" i="2"/>
  <c r="O369" i="2"/>
  <c r="O367" i="2"/>
  <c r="O365" i="2"/>
  <c r="O363" i="2"/>
  <c r="O361" i="2"/>
  <c r="O359" i="2"/>
  <c r="O357" i="2"/>
  <c r="O355" i="2"/>
  <c r="O353" i="2"/>
  <c r="O351" i="2"/>
  <c r="O349" i="2"/>
  <c r="O347" i="2"/>
  <c r="O345" i="2"/>
  <c r="O343" i="2"/>
  <c r="O341" i="2"/>
  <c r="O339" i="2"/>
  <c r="O337" i="2"/>
  <c r="O335" i="2"/>
  <c r="O333" i="2"/>
  <c r="O331" i="2"/>
  <c r="O329" i="2"/>
  <c r="O327" i="2"/>
  <c r="O325" i="2"/>
  <c r="O323" i="2"/>
  <c r="O321" i="2"/>
  <c r="O445" i="2"/>
  <c r="O441" i="2"/>
  <c r="O334" i="2"/>
  <c r="O330" i="2"/>
  <c r="O326" i="2"/>
  <c r="O322" i="2"/>
  <c r="O319" i="2"/>
  <c r="O317" i="2"/>
  <c r="O315" i="2"/>
  <c r="O313" i="2"/>
  <c r="O311" i="2"/>
  <c r="O309" i="2"/>
  <c r="O307" i="2"/>
  <c r="O305" i="2"/>
  <c r="O303" i="2"/>
  <c r="O301" i="2"/>
  <c r="O299" i="2"/>
  <c r="O297" i="2"/>
  <c r="O295" i="2"/>
  <c r="O293" i="2"/>
  <c r="O291" i="2"/>
  <c r="O289" i="2"/>
  <c r="O287" i="2"/>
  <c r="O285" i="2"/>
  <c r="O283" i="2"/>
  <c r="O281" i="2"/>
  <c r="O279" i="2"/>
  <c r="O277" i="2"/>
  <c r="O275" i="2"/>
  <c r="O273" i="2"/>
  <c r="O332" i="2"/>
  <c r="O328" i="2"/>
  <c r="O324" i="2"/>
  <c r="O320" i="2"/>
  <c r="O318" i="2"/>
  <c r="O316" i="2"/>
  <c r="O314" i="2"/>
  <c r="O312" i="2"/>
  <c r="O310" i="2"/>
  <c r="O308" i="2"/>
  <c r="O306" i="2"/>
  <c r="O304" i="2"/>
  <c r="O302" i="2"/>
  <c r="O300" i="2"/>
  <c r="O298" i="2"/>
  <c r="O296" i="2"/>
  <c r="O294" i="2"/>
  <c r="O292" i="2"/>
  <c r="O290" i="2"/>
  <c r="O288" i="2"/>
  <c r="O286" i="2"/>
  <c r="O284" i="2"/>
  <c r="O282" i="2"/>
  <c r="O280" i="2"/>
  <c r="O278" i="2"/>
  <c r="O276" i="2"/>
  <c r="O274" i="2"/>
  <c r="O272" i="2"/>
  <c r="O270" i="2"/>
  <c r="O268" i="2"/>
  <c r="O266" i="2"/>
  <c r="O264" i="2"/>
  <c r="O262" i="2"/>
  <c r="O260" i="2"/>
  <c r="O271" i="2"/>
  <c r="O267" i="2"/>
  <c r="O263" i="2"/>
  <c r="O259" i="2"/>
  <c r="O236" i="2"/>
  <c r="O235" i="2"/>
  <c r="O231" i="2"/>
  <c r="O229" i="2"/>
  <c r="O227" i="2"/>
  <c r="O225" i="2"/>
  <c r="O223" i="2"/>
  <c r="O221" i="2"/>
  <c r="O219" i="2"/>
  <c r="O217" i="2"/>
  <c r="O215" i="2"/>
  <c r="O213" i="2"/>
  <c r="O211" i="2"/>
  <c r="O209" i="2"/>
  <c r="O207" i="2"/>
  <c r="O205" i="2"/>
  <c r="O203" i="2"/>
  <c r="O201" i="2"/>
  <c r="O199" i="2"/>
  <c r="O197" i="2"/>
  <c r="O195" i="2"/>
  <c r="O193" i="2"/>
  <c r="O191" i="2"/>
  <c r="O189" i="2"/>
  <c r="O187" i="2"/>
  <c r="O185" i="2"/>
  <c r="O183" i="2"/>
  <c r="O181" i="2"/>
  <c r="O179" i="2"/>
  <c r="O177" i="2"/>
  <c r="O175" i="2"/>
  <c r="O173" i="2"/>
  <c r="O171" i="2"/>
  <c r="O169" i="2"/>
  <c r="O167" i="2"/>
  <c r="O165" i="2"/>
  <c r="O163" i="2"/>
  <c r="O161" i="2"/>
  <c r="O159" i="2"/>
  <c r="O157" i="2"/>
  <c r="O155" i="2"/>
  <c r="O153" i="2"/>
  <c r="O151" i="2"/>
  <c r="O149" i="2"/>
  <c r="O147" i="2"/>
  <c r="O145" i="2"/>
  <c r="O143" i="2"/>
  <c r="O141" i="2"/>
  <c r="O139" i="2"/>
  <c r="O137" i="2"/>
  <c r="O135" i="2"/>
  <c r="O133" i="2"/>
  <c r="O131" i="2"/>
  <c r="O129" i="2"/>
  <c r="O127" i="2"/>
  <c r="O125" i="2"/>
  <c r="O123" i="2"/>
  <c r="O121" i="2"/>
  <c r="O119" i="2"/>
  <c r="O117" i="2"/>
  <c r="O269" i="2"/>
  <c r="O265" i="2"/>
  <c r="O261" i="2"/>
  <c r="O258" i="2"/>
  <c r="O257" i="2"/>
  <c r="O256" i="2"/>
  <c r="O255" i="2"/>
  <c r="O254" i="2"/>
  <c r="O253" i="2"/>
  <c r="O252" i="2"/>
  <c r="O251" i="2"/>
  <c r="O250" i="2"/>
  <c r="O249" i="2"/>
  <c r="O248" i="2"/>
  <c r="O247" i="2"/>
  <c r="O246" i="2"/>
  <c r="O245" i="2"/>
  <c r="O244" i="2"/>
  <c r="O243" i="2"/>
  <c r="O242" i="2"/>
  <c r="O241" i="2"/>
  <c r="O240" i="2"/>
  <c r="O239" i="2"/>
  <c r="O238" i="2"/>
  <c r="O237" i="2"/>
  <c r="O234" i="2"/>
  <c r="O233" i="2"/>
  <c r="O232" i="2"/>
  <c r="O230" i="2"/>
  <c r="O228" i="2"/>
  <c r="O226" i="2"/>
  <c r="O224" i="2"/>
  <c r="O222" i="2"/>
  <c r="O220" i="2"/>
  <c r="O218" i="2"/>
  <c r="O216" i="2"/>
  <c r="O214" i="2"/>
  <c r="O212" i="2"/>
  <c r="O210" i="2"/>
  <c r="O208" i="2"/>
  <c r="O206" i="2"/>
  <c r="O204" i="2"/>
  <c r="O202" i="2"/>
  <c r="O200" i="2"/>
  <c r="O198" i="2"/>
  <c r="O196" i="2"/>
  <c r="O194" i="2"/>
  <c r="O192" i="2"/>
  <c r="O190" i="2"/>
  <c r="O188" i="2"/>
  <c r="O186" i="2"/>
  <c r="O184" i="2"/>
  <c r="O182" i="2"/>
  <c r="O180" i="2"/>
  <c r="O178" i="2"/>
  <c r="O176" i="2"/>
  <c r="O174" i="2"/>
  <c r="O172" i="2"/>
  <c r="O170" i="2"/>
  <c r="O168" i="2"/>
  <c r="O166" i="2"/>
  <c r="O164" i="2"/>
  <c r="O162" i="2"/>
  <c r="O160" i="2"/>
  <c r="O158" i="2"/>
  <c r="O156" i="2"/>
  <c r="O154" i="2"/>
  <c r="O152" i="2"/>
  <c r="O150" i="2"/>
  <c r="O148" i="2"/>
  <c r="O146" i="2"/>
  <c r="O144" i="2"/>
  <c r="O142" i="2"/>
  <c r="O140" i="2"/>
  <c r="K5" i="2"/>
  <c r="O6" i="2"/>
  <c r="K7" i="2"/>
  <c r="O8" i="2"/>
  <c r="K9" i="2"/>
  <c r="I698" i="2"/>
  <c r="I694" i="2"/>
  <c r="I690" i="2"/>
  <c r="I686" i="2"/>
  <c r="I682" i="2"/>
  <c r="I678" i="2"/>
  <c r="I674" i="2"/>
  <c r="I697" i="2"/>
  <c r="I693" i="2"/>
  <c r="I689" i="2"/>
  <c r="I685" i="2"/>
  <c r="I681" i="2"/>
  <c r="I677" i="2"/>
  <c r="I673" i="2"/>
  <c r="I696" i="2"/>
  <c r="I692" i="2"/>
  <c r="I688" i="2"/>
  <c r="I684" i="2"/>
  <c r="I680" i="2"/>
  <c r="I676" i="2"/>
  <c r="I669" i="2"/>
  <c r="I665" i="2"/>
  <c r="I661" i="2"/>
  <c r="I657" i="2"/>
  <c r="I653" i="2"/>
  <c r="I668" i="2"/>
  <c r="I699" i="2"/>
  <c r="I695" i="2"/>
  <c r="I691" i="2"/>
  <c r="I687" i="2"/>
  <c r="I683" i="2"/>
  <c r="I679" i="2"/>
  <c r="I675" i="2"/>
  <c r="I671" i="2"/>
  <c r="I667" i="2"/>
  <c r="I663" i="2"/>
  <c r="I659" i="2"/>
  <c r="I655" i="2"/>
  <c r="I666" i="2"/>
  <c r="I662" i="2"/>
  <c r="I658" i="2"/>
  <c r="I654" i="2"/>
  <c r="I649" i="2"/>
  <c r="I647" i="2"/>
  <c r="I645" i="2"/>
  <c r="I643" i="2"/>
  <c r="I641" i="2"/>
  <c r="I639" i="2"/>
  <c r="I637" i="2"/>
  <c r="I635" i="2"/>
  <c r="I633" i="2"/>
  <c r="I670" i="2"/>
  <c r="I652" i="2"/>
  <c r="I651" i="2"/>
  <c r="I664" i="2"/>
  <c r="I656" i="2"/>
  <c r="I623" i="2"/>
  <c r="I650" i="2"/>
  <c r="I646" i="2"/>
  <c r="I642" i="2"/>
  <c r="I638" i="2"/>
  <c r="I634" i="2"/>
  <c r="I624" i="2"/>
  <c r="I620" i="2"/>
  <c r="I618" i="2"/>
  <c r="I616" i="2"/>
  <c r="I614" i="2"/>
  <c r="I612" i="2"/>
  <c r="I610" i="2"/>
  <c r="I608" i="2"/>
  <c r="I606" i="2"/>
  <c r="I604" i="2"/>
  <c r="I602" i="2"/>
  <c r="I600" i="2"/>
  <c r="I598" i="2"/>
  <c r="I596" i="2"/>
  <c r="I594" i="2"/>
  <c r="I592" i="2"/>
  <c r="I590" i="2"/>
  <c r="I588" i="2"/>
  <c r="I586" i="2"/>
  <c r="I584" i="2"/>
  <c r="I582" i="2"/>
  <c r="I580" i="2"/>
  <c r="I660" i="2"/>
  <c r="I632" i="2"/>
  <c r="I631" i="2"/>
  <c r="I630" i="2"/>
  <c r="I629" i="2"/>
  <c r="I628" i="2"/>
  <c r="I627" i="2"/>
  <c r="I625" i="2"/>
  <c r="I636" i="2"/>
  <c r="I621" i="2"/>
  <c r="I617" i="2"/>
  <c r="I613" i="2"/>
  <c r="I609" i="2"/>
  <c r="I605" i="2"/>
  <c r="I640" i="2"/>
  <c r="I601" i="2"/>
  <c r="I599" i="2"/>
  <c r="I597" i="2"/>
  <c r="I595" i="2"/>
  <c r="I593" i="2"/>
  <c r="I589" i="2"/>
  <c r="I585" i="2"/>
  <c r="I581" i="2"/>
  <c r="I578" i="2"/>
  <c r="I576" i="2"/>
  <c r="I574" i="2"/>
  <c r="I572" i="2"/>
  <c r="I570" i="2"/>
  <c r="I568" i="2"/>
  <c r="I566" i="2"/>
  <c r="I564" i="2"/>
  <c r="I562" i="2"/>
  <c r="I560" i="2"/>
  <c r="I558" i="2"/>
  <c r="I556" i="2"/>
  <c r="I554" i="2"/>
  <c r="I552" i="2"/>
  <c r="I550" i="2"/>
  <c r="I548" i="2"/>
  <c r="I546" i="2"/>
  <c r="I544" i="2"/>
  <c r="I542" i="2"/>
  <c r="I540" i="2"/>
  <c r="I644" i="2"/>
  <c r="I626" i="2"/>
  <c r="I619" i="2"/>
  <c r="I615" i="2"/>
  <c r="I611" i="2"/>
  <c r="I607" i="2"/>
  <c r="I603" i="2"/>
  <c r="I587" i="2"/>
  <c r="I577" i="2"/>
  <c r="I573" i="2"/>
  <c r="I569" i="2"/>
  <c r="I565" i="2"/>
  <c r="I561" i="2"/>
  <c r="I557" i="2"/>
  <c r="I553" i="2"/>
  <c r="I549" i="2"/>
  <c r="I545" i="2"/>
  <c r="I541" i="2"/>
  <c r="I539" i="2"/>
  <c r="I537" i="2"/>
  <c r="I535" i="2"/>
  <c r="I533" i="2"/>
  <c r="I531" i="2"/>
  <c r="I529" i="2"/>
  <c r="I527" i="2"/>
  <c r="I525" i="2"/>
  <c r="I523" i="2"/>
  <c r="I521" i="2"/>
  <c r="I519" i="2"/>
  <c r="I517" i="2"/>
  <c r="I515" i="2"/>
  <c r="I513" i="2"/>
  <c r="I511" i="2"/>
  <c r="I509" i="2"/>
  <c r="I583" i="2"/>
  <c r="I648" i="2"/>
  <c r="I579" i="2"/>
  <c r="I575" i="2"/>
  <c r="I571" i="2"/>
  <c r="I567" i="2"/>
  <c r="I563" i="2"/>
  <c r="I559" i="2"/>
  <c r="I555" i="2"/>
  <c r="I551" i="2"/>
  <c r="I547" i="2"/>
  <c r="I543" i="2"/>
  <c r="I538" i="2"/>
  <c r="I536" i="2"/>
  <c r="I534" i="2"/>
  <c r="I532" i="2"/>
  <c r="I530" i="2"/>
  <c r="I528" i="2"/>
  <c r="I526" i="2"/>
  <c r="I524" i="2"/>
  <c r="I522" i="2"/>
  <c r="I520" i="2"/>
  <c r="I518" i="2"/>
  <c r="I516" i="2"/>
  <c r="I514" i="2"/>
  <c r="I512" i="2"/>
  <c r="I510" i="2"/>
  <c r="I508" i="2"/>
  <c r="I506" i="2"/>
  <c r="I504" i="2"/>
  <c r="I672" i="2"/>
  <c r="I622" i="2"/>
  <c r="I591" i="2"/>
  <c r="I505" i="2"/>
  <c r="I502" i="2"/>
  <c r="I500" i="2"/>
  <c r="I498" i="2"/>
  <c r="I496" i="2"/>
  <c r="I494" i="2"/>
  <c r="I492" i="2"/>
  <c r="I490" i="2"/>
  <c r="I489" i="2"/>
  <c r="I487" i="2"/>
  <c r="I485" i="2"/>
  <c r="I483" i="2"/>
  <c r="I481" i="2"/>
  <c r="I479" i="2"/>
  <c r="I477" i="2"/>
  <c r="I475" i="2"/>
  <c r="I473" i="2"/>
  <c r="I471" i="2"/>
  <c r="I469" i="2"/>
  <c r="I467" i="2"/>
  <c r="I465" i="2"/>
  <c r="I463" i="2"/>
  <c r="I461" i="2"/>
  <c r="I459" i="2"/>
  <c r="I457" i="2"/>
  <c r="I455" i="2"/>
  <c r="I453" i="2"/>
  <c r="I451" i="2"/>
  <c r="I449" i="2"/>
  <c r="I447" i="2"/>
  <c r="I445" i="2"/>
  <c r="I443" i="2"/>
  <c r="I441" i="2"/>
  <c r="I439" i="2"/>
  <c r="I437" i="2"/>
  <c r="I435" i="2"/>
  <c r="I433" i="2"/>
  <c r="I431" i="2"/>
  <c r="I507" i="2"/>
  <c r="I488" i="2"/>
  <c r="I486" i="2"/>
  <c r="I484" i="2"/>
  <c r="I482" i="2"/>
  <c r="I480" i="2"/>
  <c r="I478" i="2"/>
  <c r="I476" i="2"/>
  <c r="I474" i="2"/>
  <c r="I472" i="2"/>
  <c r="I470" i="2"/>
  <c r="I468" i="2"/>
  <c r="I466" i="2"/>
  <c r="I464" i="2"/>
  <c r="I462" i="2"/>
  <c r="I460" i="2"/>
  <c r="I458" i="2"/>
  <c r="I456" i="2"/>
  <c r="I454" i="2"/>
  <c r="I452" i="2"/>
  <c r="I450" i="2"/>
  <c r="I448" i="2"/>
  <c r="I446" i="2"/>
  <c r="I444" i="2"/>
  <c r="I442" i="2"/>
  <c r="I440" i="2"/>
  <c r="I438" i="2"/>
  <c r="I436" i="2"/>
  <c r="I434" i="2"/>
  <c r="I432" i="2"/>
  <c r="I430" i="2"/>
  <c r="I503" i="2"/>
  <c r="I501" i="2"/>
  <c r="I499" i="2"/>
  <c r="I497" i="2"/>
  <c r="I495" i="2"/>
  <c r="I493" i="2"/>
  <c r="I491" i="2"/>
  <c r="I429" i="2"/>
  <c r="I428" i="2"/>
  <c r="I426" i="2"/>
  <c r="I424" i="2"/>
  <c r="I422" i="2"/>
  <c r="I420" i="2"/>
  <c r="I418" i="2"/>
  <c r="I416" i="2"/>
  <c r="I414" i="2"/>
  <c r="I412" i="2"/>
  <c r="I410" i="2"/>
  <c r="I408" i="2"/>
  <c r="I406" i="2"/>
  <c r="I404" i="2"/>
  <c r="I402" i="2"/>
  <c r="I400" i="2"/>
  <c r="I398" i="2"/>
  <c r="I396" i="2"/>
  <c r="I394" i="2"/>
  <c r="I392" i="2"/>
  <c r="I390" i="2"/>
  <c r="I388" i="2"/>
  <c r="I386" i="2"/>
  <c r="I384" i="2"/>
  <c r="I382" i="2"/>
  <c r="I380" i="2"/>
  <c r="I378" i="2"/>
  <c r="I376" i="2"/>
  <c r="I374" i="2"/>
  <c r="I372" i="2"/>
  <c r="I370" i="2"/>
  <c r="I368" i="2"/>
  <c r="I366" i="2"/>
  <c r="I364" i="2"/>
  <c r="I362" i="2"/>
  <c r="I360" i="2"/>
  <c r="I358" i="2"/>
  <c r="I356" i="2"/>
  <c r="I354" i="2"/>
  <c r="I352" i="2"/>
  <c r="I350" i="2"/>
  <c r="I348" i="2"/>
  <c r="I346" i="2"/>
  <c r="I344" i="2"/>
  <c r="I342" i="2"/>
  <c r="I340" i="2"/>
  <c r="I338" i="2"/>
  <c r="I427" i="2"/>
  <c r="I425" i="2"/>
  <c r="I423" i="2"/>
  <c r="I421" i="2"/>
  <c r="I419" i="2"/>
  <c r="I417" i="2"/>
  <c r="I415" i="2"/>
  <c r="I413" i="2"/>
  <c r="I411" i="2"/>
  <c r="I409" i="2"/>
  <c r="I407" i="2"/>
  <c r="I405" i="2"/>
  <c r="I403" i="2"/>
  <c r="I401" i="2"/>
  <c r="I399" i="2"/>
  <c r="I397" i="2"/>
  <c r="I335" i="2"/>
  <c r="I331" i="2"/>
  <c r="I327" i="2"/>
  <c r="I323" i="2"/>
  <c r="I393" i="2"/>
  <c r="I389" i="2"/>
  <c r="I385" i="2"/>
  <c r="I381" i="2"/>
  <c r="I377" i="2"/>
  <c r="I373" i="2"/>
  <c r="I369" i="2"/>
  <c r="I365" i="2"/>
  <c r="I361" i="2"/>
  <c r="I357" i="2"/>
  <c r="I353" i="2"/>
  <c r="I349" i="2"/>
  <c r="I345" i="2"/>
  <c r="I341" i="2"/>
  <c r="I337" i="2"/>
  <c r="I332" i="2"/>
  <c r="I328" i="2"/>
  <c r="I324" i="2"/>
  <c r="I319" i="2"/>
  <c r="I317" i="2"/>
  <c r="I315" i="2"/>
  <c r="I313" i="2"/>
  <c r="I311" i="2"/>
  <c r="I309" i="2"/>
  <c r="I307" i="2"/>
  <c r="I305" i="2"/>
  <c r="I303" i="2"/>
  <c r="I301" i="2"/>
  <c r="I299" i="2"/>
  <c r="I297" i="2"/>
  <c r="I295" i="2"/>
  <c r="I293" i="2"/>
  <c r="I291" i="2"/>
  <c r="I289" i="2"/>
  <c r="I287" i="2"/>
  <c r="I285" i="2"/>
  <c r="I283" i="2"/>
  <c r="I281" i="2"/>
  <c r="I279" i="2"/>
  <c r="I277" i="2"/>
  <c r="I275" i="2"/>
  <c r="I273" i="2"/>
  <c r="I271" i="2"/>
  <c r="I269" i="2"/>
  <c r="I267" i="2"/>
  <c r="I265" i="2"/>
  <c r="I263" i="2"/>
  <c r="I261" i="2"/>
  <c r="I259" i="2"/>
  <c r="I257" i="2"/>
  <c r="I255" i="2"/>
  <c r="I253" i="2"/>
  <c r="I251" i="2"/>
  <c r="I249" i="2"/>
  <c r="I247" i="2"/>
  <c r="I245" i="2"/>
  <c r="I243" i="2"/>
  <c r="I241" i="2"/>
  <c r="I239" i="2"/>
  <c r="I237" i="2"/>
  <c r="I235" i="2"/>
  <c r="I333" i="2"/>
  <c r="I329" i="2"/>
  <c r="I325" i="2"/>
  <c r="I321" i="2"/>
  <c r="I395" i="2"/>
  <c r="I391" i="2"/>
  <c r="I387" i="2"/>
  <c r="I383" i="2"/>
  <c r="I379" i="2"/>
  <c r="I375" i="2"/>
  <c r="I371" i="2"/>
  <c r="I367" i="2"/>
  <c r="I363" i="2"/>
  <c r="I359" i="2"/>
  <c r="I355" i="2"/>
  <c r="I351" i="2"/>
  <c r="I347" i="2"/>
  <c r="I343" i="2"/>
  <c r="I339" i="2"/>
  <c r="I336" i="2"/>
  <c r="I334" i="2"/>
  <c r="I330" i="2"/>
  <c r="I326" i="2"/>
  <c r="I322" i="2"/>
  <c r="I320" i="2"/>
  <c r="I318" i="2"/>
  <c r="I316" i="2"/>
  <c r="I314" i="2"/>
  <c r="I312" i="2"/>
  <c r="I310" i="2"/>
  <c r="I308" i="2"/>
  <c r="I306" i="2"/>
  <c r="I304" i="2"/>
  <c r="I302" i="2"/>
  <c r="I300" i="2"/>
  <c r="I298" i="2"/>
  <c r="I296" i="2"/>
  <c r="I294" i="2"/>
  <c r="I292" i="2"/>
  <c r="I290" i="2"/>
  <c r="I288" i="2"/>
  <c r="I286" i="2"/>
  <c r="I284" i="2"/>
  <c r="I282" i="2"/>
  <c r="I280" i="2"/>
  <c r="I278" i="2"/>
  <c r="I276" i="2"/>
  <c r="I274" i="2"/>
  <c r="I272" i="2"/>
  <c r="I270" i="2"/>
  <c r="I268" i="2"/>
  <c r="I266" i="2"/>
  <c r="I264" i="2"/>
  <c r="I262" i="2"/>
  <c r="I260" i="2"/>
  <c r="I258" i="2"/>
  <c r="I256" i="2"/>
  <c r="I254" i="2"/>
  <c r="I252" i="2"/>
  <c r="I250" i="2"/>
  <c r="I248" i="2"/>
  <c r="I246" i="2"/>
  <c r="I244" i="2"/>
  <c r="I242" i="2"/>
  <c r="I240" i="2"/>
  <c r="I238" i="2"/>
  <c r="I236" i="2"/>
  <c r="I232" i="2"/>
  <c r="I230" i="2"/>
  <c r="I228" i="2"/>
  <c r="I226" i="2"/>
  <c r="I224" i="2"/>
  <c r="I222" i="2"/>
  <c r="I220" i="2"/>
  <c r="I218" i="2"/>
  <c r="I216" i="2"/>
  <c r="I214" i="2"/>
  <c r="I212" i="2"/>
  <c r="I210" i="2"/>
  <c r="I208" i="2"/>
  <c r="I206" i="2"/>
  <c r="I204" i="2"/>
  <c r="I202" i="2"/>
  <c r="I200" i="2"/>
  <c r="I198" i="2"/>
  <c r="I196" i="2"/>
  <c r="I194" i="2"/>
  <c r="I192" i="2"/>
  <c r="I190" i="2"/>
  <c r="I188" i="2"/>
  <c r="I186" i="2"/>
  <c r="I184" i="2"/>
  <c r="I182" i="2"/>
  <c r="I180" i="2"/>
  <c r="I178" i="2"/>
  <c r="I176" i="2"/>
  <c r="I174" i="2"/>
  <c r="I172" i="2"/>
  <c r="I170" i="2"/>
  <c r="I168" i="2"/>
  <c r="I166" i="2"/>
  <c r="I164" i="2"/>
  <c r="I162" i="2"/>
  <c r="I160" i="2"/>
  <c r="I158" i="2"/>
  <c r="I156" i="2"/>
  <c r="I154" i="2"/>
  <c r="I152" i="2"/>
  <c r="I150" i="2"/>
  <c r="I148" i="2"/>
  <c r="I146" i="2"/>
  <c r="I144" i="2"/>
  <c r="I142" i="2"/>
  <c r="I140" i="2"/>
  <c r="I138" i="2"/>
  <c r="I234" i="2"/>
  <c r="I233" i="2"/>
  <c r="I231" i="2"/>
  <c r="I229" i="2"/>
  <c r="I227" i="2"/>
  <c r="I225" i="2"/>
  <c r="I223" i="2"/>
  <c r="I221" i="2"/>
  <c r="I219" i="2"/>
  <c r="I217" i="2"/>
  <c r="I215" i="2"/>
  <c r="I213" i="2"/>
  <c r="I211" i="2"/>
  <c r="I209" i="2"/>
  <c r="I207" i="2"/>
  <c r="I205" i="2"/>
  <c r="I203" i="2"/>
  <c r="I201" i="2"/>
  <c r="I199" i="2"/>
  <c r="I197" i="2"/>
  <c r="I195" i="2"/>
  <c r="I193" i="2"/>
  <c r="I191" i="2"/>
  <c r="I189" i="2"/>
  <c r="I187" i="2"/>
  <c r="I185" i="2"/>
  <c r="I183" i="2"/>
  <c r="I181" i="2"/>
  <c r="I179" i="2"/>
  <c r="I177" i="2"/>
  <c r="I175" i="2"/>
  <c r="I173" i="2"/>
  <c r="I171" i="2"/>
  <c r="I169" i="2"/>
  <c r="I167" i="2"/>
  <c r="I165" i="2"/>
  <c r="I163" i="2"/>
  <c r="I161" i="2"/>
  <c r="I159" i="2"/>
  <c r="I157" i="2"/>
  <c r="I155" i="2"/>
  <c r="I153" i="2"/>
  <c r="I151" i="2"/>
  <c r="I149" i="2"/>
  <c r="I147" i="2"/>
  <c r="I145" i="2"/>
  <c r="I143" i="2"/>
  <c r="I141" i="2"/>
  <c r="I139" i="2"/>
  <c r="I137" i="2"/>
  <c r="I135" i="2"/>
  <c r="I133" i="2"/>
  <c r="I131" i="2"/>
  <c r="I129" i="2"/>
  <c r="I127" i="2"/>
  <c r="I125" i="2"/>
  <c r="I123" i="2"/>
  <c r="I121" i="2"/>
  <c r="I119" i="2"/>
  <c r="I117" i="2"/>
  <c r="I115" i="2"/>
  <c r="I113" i="2"/>
  <c r="M2" i="2"/>
  <c r="I3" i="2"/>
  <c r="M4" i="2"/>
  <c r="I5" i="2"/>
  <c r="M6" i="2"/>
  <c r="I7" i="2"/>
  <c r="M8" i="2"/>
  <c r="I9" i="2"/>
  <c r="M10" i="2"/>
  <c r="I11" i="2"/>
  <c r="M12" i="2"/>
  <c r="I13" i="2"/>
  <c r="M14" i="2"/>
  <c r="I15" i="2"/>
  <c r="M16" i="2"/>
  <c r="I17" i="2"/>
  <c r="M18" i="2"/>
  <c r="I19" i="2"/>
  <c r="M20" i="2"/>
  <c r="I21" i="2"/>
  <c r="M22" i="2"/>
  <c r="I23" i="2"/>
  <c r="M24" i="2"/>
  <c r="I25" i="2"/>
  <c r="M26" i="2"/>
  <c r="I27" i="2"/>
  <c r="M28" i="2"/>
  <c r="I29" i="2"/>
  <c r="M30" i="2"/>
  <c r="I31" i="2"/>
  <c r="M32" i="2"/>
  <c r="I33" i="2"/>
  <c r="M34" i="2"/>
  <c r="I35" i="2"/>
  <c r="M36" i="2"/>
  <c r="I37" i="2"/>
  <c r="M38" i="2"/>
  <c r="I39" i="2"/>
  <c r="M40" i="2"/>
  <c r="I41" i="2"/>
  <c r="M42" i="2"/>
  <c r="I43" i="2"/>
  <c r="M44" i="2"/>
  <c r="I45" i="2"/>
  <c r="M46" i="2"/>
  <c r="I47" i="2"/>
  <c r="M48" i="2"/>
  <c r="I49" i="2"/>
  <c r="M50" i="2"/>
  <c r="I51" i="2"/>
  <c r="M52" i="2"/>
  <c r="I53" i="2"/>
  <c r="M54" i="2"/>
  <c r="I55" i="2"/>
  <c r="M56" i="2"/>
  <c r="I57" i="2"/>
  <c r="M58" i="2"/>
  <c r="I59" i="2"/>
  <c r="M60" i="2"/>
  <c r="I61" i="2"/>
  <c r="M62" i="2"/>
  <c r="I63" i="2"/>
  <c r="M64" i="2"/>
  <c r="I65" i="2"/>
  <c r="M66" i="2"/>
  <c r="I67" i="2"/>
  <c r="M68" i="2"/>
  <c r="I69" i="2"/>
  <c r="M70" i="2"/>
  <c r="I71" i="2"/>
  <c r="M72" i="2"/>
  <c r="I73" i="2"/>
  <c r="M74" i="2"/>
  <c r="I75" i="2"/>
  <c r="M76" i="2"/>
  <c r="I77" i="2"/>
  <c r="M78" i="2"/>
  <c r="I79" i="2"/>
  <c r="M80" i="2"/>
  <c r="I81" i="2"/>
  <c r="M82" i="2"/>
  <c r="I83" i="2"/>
  <c r="M84" i="2"/>
  <c r="I85" i="2"/>
  <c r="M86" i="2"/>
  <c r="I87" i="2"/>
  <c r="M88" i="2"/>
  <c r="I89" i="2"/>
  <c r="M90" i="2"/>
  <c r="I91" i="2"/>
  <c r="M92" i="2"/>
  <c r="I93" i="2"/>
  <c r="M94" i="2"/>
  <c r="I95" i="2"/>
  <c r="M96" i="2"/>
  <c r="I97" i="2"/>
  <c r="M98" i="2"/>
  <c r="I99" i="2"/>
  <c r="M100" i="2"/>
  <c r="I101" i="2"/>
  <c r="M102" i="2"/>
  <c r="I103" i="2"/>
  <c r="M104" i="2"/>
  <c r="I105" i="2"/>
  <c r="M106" i="2"/>
  <c r="I107" i="2"/>
  <c r="M108" i="2"/>
  <c r="I109" i="2"/>
  <c r="M110" i="2"/>
  <c r="I111" i="2"/>
  <c r="M112" i="2"/>
  <c r="K114" i="2"/>
  <c r="I116" i="2"/>
  <c r="K117" i="2"/>
  <c r="O118" i="2"/>
  <c r="K119" i="2"/>
  <c r="O120" i="2"/>
  <c r="K121" i="2"/>
  <c r="O122" i="2"/>
  <c r="K123" i="2"/>
  <c r="O124" i="2"/>
  <c r="K125" i="2"/>
  <c r="O126" i="2"/>
  <c r="K127" i="2"/>
  <c r="O128" i="2"/>
  <c r="K129" i="2"/>
  <c r="O130" i="2"/>
  <c r="K131" i="2"/>
  <c r="O132" i="2"/>
  <c r="K133" i="2"/>
  <c r="O134" i="2"/>
  <c r="K135" i="2"/>
  <c r="O138" i="2"/>
  <c r="O15" i="2"/>
  <c r="K16" i="2"/>
  <c r="O17" i="2"/>
  <c r="K18" i="2"/>
  <c r="O19" i="2"/>
  <c r="K20" i="2"/>
  <c r="O21" i="2"/>
  <c r="K22" i="2"/>
  <c r="O23" i="2"/>
  <c r="K24" i="2"/>
  <c r="O25" i="2"/>
  <c r="K26" i="2"/>
  <c r="O27" i="2"/>
  <c r="K28" i="2"/>
  <c r="O29" i="2"/>
  <c r="K30" i="2"/>
  <c r="O31" i="2"/>
  <c r="K32" i="2"/>
  <c r="O33" i="2"/>
  <c r="K34" i="2"/>
  <c r="O35" i="2"/>
  <c r="K36" i="2"/>
  <c r="O37" i="2"/>
  <c r="K38" i="2"/>
  <c r="O39" i="2"/>
  <c r="K40" i="2"/>
  <c r="O41" i="2"/>
  <c r="K42" i="2"/>
  <c r="O43" i="2"/>
  <c r="K44" i="2"/>
  <c r="O45" i="2"/>
  <c r="K46" i="2"/>
  <c r="O47" i="2"/>
  <c r="K48" i="2"/>
  <c r="O49" i="2"/>
  <c r="K50" i="2"/>
  <c r="O51" i="2"/>
  <c r="K52" i="2"/>
  <c r="O53" i="2"/>
  <c r="K54" i="2"/>
  <c r="O55" i="2"/>
  <c r="K56" i="2"/>
  <c r="O57" i="2"/>
  <c r="K58" i="2"/>
  <c r="O59" i="2"/>
  <c r="K60" i="2"/>
  <c r="O61" i="2"/>
  <c r="K62" i="2"/>
  <c r="O63" i="2"/>
  <c r="K64" i="2"/>
  <c r="O65" i="2"/>
  <c r="K66" i="2"/>
  <c r="O67" i="2"/>
  <c r="K68" i="2"/>
  <c r="O69" i="2"/>
  <c r="K70" i="2"/>
  <c r="O71" i="2"/>
  <c r="K72" i="2"/>
  <c r="O73" i="2"/>
  <c r="K74" i="2"/>
  <c r="O75" i="2"/>
  <c r="K76" i="2"/>
  <c r="O77" i="2"/>
  <c r="K78" i="2"/>
  <c r="O79" i="2"/>
  <c r="K80" i="2"/>
  <c r="O81" i="2"/>
  <c r="K82" i="2"/>
  <c r="O83" i="2"/>
  <c r="K84" i="2"/>
  <c r="O85" i="2"/>
  <c r="K86" i="2"/>
  <c r="O87" i="2"/>
  <c r="K88" i="2"/>
  <c r="O89" i="2"/>
  <c r="K90" i="2"/>
  <c r="O91" i="2"/>
  <c r="K92" i="2"/>
  <c r="O93" i="2"/>
  <c r="K94" i="2"/>
  <c r="O95" i="2"/>
  <c r="K96" i="2"/>
  <c r="O97" i="2"/>
  <c r="K98" i="2"/>
  <c r="O99" i="2"/>
  <c r="K100" i="2"/>
  <c r="O101" i="2"/>
  <c r="K102" i="2"/>
  <c r="O103" i="2"/>
  <c r="K104" i="2"/>
  <c r="O105" i="2"/>
  <c r="K106" i="2"/>
  <c r="O107" i="2"/>
  <c r="K108" i="2"/>
  <c r="O109" i="2"/>
  <c r="K110" i="2"/>
  <c r="O111" i="2"/>
  <c r="K112" i="2"/>
  <c r="K113" i="2"/>
  <c r="O113" i="2"/>
  <c r="O114" i="2"/>
  <c r="M115" i="2"/>
  <c r="M117" i="2"/>
  <c r="M119" i="2"/>
  <c r="M121" i="2"/>
  <c r="M123" i="2"/>
  <c r="M125" i="2"/>
  <c r="M127" i="2"/>
  <c r="M129" i="2"/>
  <c r="M131" i="2"/>
  <c r="M133" i="2"/>
  <c r="M135" i="2"/>
  <c r="K137" i="2"/>
  <c r="Q210" i="1"/>
  <c r="O210" i="1"/>
  <c r="M210" i="1"/>
  <c r="K210" i="1"/>
  <c r="I210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K4" i="1"/>
  <c r="M4" i="1"/>
  <c r="O4" i="1"/>
  <c r="Q4" i="1"/>
  <c r="K5" i="1"/>
  <c r="M5" i="1"/>
  <c r="O5" i="1"/>
  <c r="Q5" i="1"/>
  <c r="I6" i="1"/>
  <c r="K6" i="1"/>
  <c r="M6" i="1"/>
  <c r="Q6" i="1"/>
  <c r="I7" i="1"/>
  <c r="K7" i="1"/>
  <c r="O7" i="1"/>
  <c r="Q7" i="1"/>
  <c r="I8" i="1"/>
  <c r="K8" i="1"/>
  <c r="M8" i="1"/>
  <c r="O8" i="1"/>
  <c r="I9" i="1"/>
  <c r="K9" i="1"/>
  <c r="M9" i="1"/>
  <c r="O9" i="1"/>
  <c r="Q9" i="1"/>
  <c r="I10" i="1"/>
  <c r="K10" i="1"/>
  <c r="M10" i="1"/>
  <c r="O10" i="1"/>
  <c r="Q10" i="1"/>
  <c r="I11" i="1"/>
  <c r="K11" i="1"/>
  <c r="M11" i="1"/>
  <c r="O11" i="1"/>
  <c r="Q11" i="1"/>
  <c r="I12" i="1"/>
  <c r="K12" i="1"/>
  <c r="M12" i="1"/>
  <c r="O12" i="1"/>
  <c r="Q12" i="1"/>
  <c r="I13" i="1"/>
  <c r="K13" i="1"/>
  <c r="M13" i="1"/>
  <c r="O13" i="1"/>
  <c r="Q13" i="1"/>
  <c r="I14" i="1"/>
  <c r="K14" i="1"/>
  <c r="M14" i="1"/>
  <c r="O14" i="1"/>
  <c r="Q14" i="1"/>
  <c r="I15" i="1"/>
  <c r="K15" i="1"/>
  <c r="M15" i="1"/>
  <c r="O15" i="1"/>
  <c r="Q15" i="1"/>
  <c r="I16" i="1"/>
  <c r="K16" i="1"/>
  <c r="M16" i="1"/>
  <c r="O16" i="1"/>
  <c r="Q16" i="1"/>
  <c r="I17" i="1"/>
  <c r="K17" i="1"/>
  <c r="M17" i="1"/>
  <c r="O17" i="1"/>
  <c r="Q17" i="1"/>
  <c r="I18" i="1"/>
  <c r="K18" i="1"/>
  <c r="M18" i="1"/>
  <c r="O18" i="1"/>
  <c r="Q18" i="1"/>
  <c r="I19" i="1"/>
  <c r="M19" i="1"/>
  <c r="O19" i="1"/>
  <c r="Q19" i="1"/>
  <c r="I20" i="1"/>
  <c r="K20" i="1"/>
  <c r="M20" i="1"/>
  <c r="O20" i="1"/>
  <c r="Q20" i="1"/>
  <c r="I21" i="1"/>
  <c r="K21" i="1"/>
  <c r="M21" i="1"/>
  <c r="O21" i="1"/>
  <c r="Q21" i="1"/>
  <c r="I22" i="1"/>
  <c r="K22" i="1"/>
  <c r="M22" i="1"/>
  <c r="O22" i="1"/>
  <c r="Q22" i="1"/>
  <c r="I23" i="1"/>
  <c r="K23" i="1"/>
  <c r="M23" i="1"/>
  <c r="O23" i="1"/>
  <c r="Q23" i="1"/>
  <c r="I24" i="1"/>
  <c r="K24" i="1"/>
  <c r="M24" i="1"/>
  <c r="O24" i="1"/>
  <c r="Q24" i="1"/>
  <c r="I25" i="1"/>
  <c r="K25" i="1"/>
  <c r="M25" i="1"/>
  <c r="O25" i="1"/>
  <c r="Q25" i="1"/>
  <c r="I26" i="1"/>
  <c r="K26" i="1"/>
  <c r="M26" i="1"/>
  <c r="O26" i="1"/>
  <c r="Q26" i="1"/>
  <c r="I27" i="1"/>
  <c r="K27" i="1"/>
  <c r="M27" i="1"/>
  <c r="O27" i="1"/>
  <c r="Q27" i="1"/>
  <c r="I28" i="1"/>
  <c r="K28" i="1"/>
  <c r="M28" i="1"/>
  <c r="O28" i="1"/>
  <c r="Q28" i="1"/>
  <c r="I29" i="1"/>
  <c r="K29" i="1"/>
  <c r="M29" i="1"/>
  <c r="O29" i="1"/>
  <c r="Q29" i="1"/>
  <c r="I30" i="1"/>
  <c r="K30" i="1"/>
  <c r="M30" i="1"/>
  <c r="O30" i="1"/>
  <c r="Q30" i="1"/>
  <c r="I31" i="1"/>
  <c r="K31" i="1"/>
  <c r="M31" i="1"/>
  <c r="Q31" i="1"/>
  <c r="I32" i="1"/>
  <c r="K32" i="1"/>
  <c r="M32" i="1"/>
  <c r="O32" i="1"/>
  <c r="Q32" i="1"/>
  <c r="I33" i="1"/>
  <c r="K33" i="1"/>
  <c r="M33" i="1"/>
  <c r="O33" i="1"/>
  <c r="Q33" i="1"/>
  <c r="I34" i="1"/>
  <c r="K34" i="1"/>
  <c r="M34" i="1"/>
  <c r="O34" i="1"/>
  <c r="I35" i="1"/>
  <c r="K35" i="1"/>
  <c r="M35" i="1"/>
  <c r="O35" i="1"/>
  <c r="I36" i="1"/>
  <c r="K36" i="1"/>
  <c r="M36" i="1"/>
  <c r="O36" i="1"/>
  <c r="Q36" i="1"/>
  <c r="I37" i="1"/>
  <c r="K37" i="1"/>
  <c r="M37" i="1"/>
  <c r="O37" i="1"/>
  <c r="Q37" i="1"/>
  <c r="I38" i="1"/>
  <c r="K38" i="1"/>
  <c r="M38" i="1"/>
  <c r="O38" i="1"/>
  <c r="Q38" i="1"/>
  <c r="I39" i="1"/>
  <c r="K39" i="1"/>
  <c r="M39" i="1"/>
  <c r="O39" i="1"/>
  <c r="Q39" i="1"/>
  <c r="I40" i="1"/>
  <c r="K40" i="1"/>
  <c r="M40" i="1"/>
  <c r="O40" i="1"/>
  <c r="Q40" i="1"/>
  <c r="I41" i="1"/>
  <c r="K41" i="1"/>
  <c r="M41" i="1"/>
  <c r="O41" i="1"/>
  <c r="Q41" i="1"/>
  <c r="I42" i="1"/>
  <c r="K42" i="1"/>
  <c r="M42" i="1"/>
  <c r="O42" i="1"/>
  <c r="Q42" i="1"/>
  <c r="I43" i="1"/>
  <c r="K43" i="1"/>
  <c r="M43" i="1"/>
  <c r="O43" i="1"/>
  <c r="Q43" i="1"/>
  <c r="I44" i="1"/>
  <c r="K44" i="1"/>
  <c r="M44" i="1"/>
  <c r="O44" i="1"/>
  <c r="Q44" i="1"/>
  <c r="I45" i="1"/>
  <c r="K45" i="1"/>
  <c r="M45" i="1"/>
  <c r="O45" i="1"/>
  <c r="Q45" i="1"/>
  <c r="I46" i="1"/>
  <c r="K46" i="1"/>
  <c r="M46" i="1"/>
  <c r="O46" i="1"/>
  <c r="Q46" i="1"/>
  <c r="I47" i="1"/>
  <c r="K47" i="1"/>
  <c r="M47" i="1"/>
  <c r="O47" i="1"/>
  <c r="Q47" i="1"/>
  <c r="I48" i="1"/>
  <c r="K48" i="1"/>
  <c r="M48" i="1"/>
  <c r="O48" i="1"/>
  <c r="Q48" i="1"/>
  <c r="I49" i="1"/>
  <c r="K49" i="1"/>
  <c r="M49" i="1"/>
  <c r="O49" i="1"/>
  <c r="Q49" i="1"/>
  <c r="I50" i="1"/>
  <c r="K50" i="1"/>
  <c r="M50" i="1"/>
  <c r="O50" i="1"/>
  <c r="Q50" i="1"/>
  <c r="I51" i="1"/>
  <c r="K51" i="1"/>
  <c r="M51" i="1"/>
  <c r="O51" i="1"/>
  <c r="Q51" i="1"/>
  <c r="I52" i="1"/>
  <c r="K52" i="1"/>
  <c r="M52" i="1"/>
  <c r="O52" i="1"/>
  <c r="Q52" i="1"/>
  <c r="I53" i="1"/>
  <c r="K53" i="1"/>
  <c r="M53" i="1"/>
  <c r="O53" i="1"/>
  <c r="Q53" i="1"/>
  <c r="I54" i="1"/>
  <c r="K54" i="1"/>
  <c r="M54" i="1"/>
  <c r="O54" i="1"/>
  <c r="Q54" i="1"/>
  <c r="I55" i="1"/>
  <c r="K55" i="1"/>
  <c r="M55" i="1"/>
  <c r="O55" i="1"/>
  <c r="Q55" i="1"/>
  <c r="I56" i="1"/>
  <c r="K56" i="1"/>
  <c r="M56" i="1"/>
  <c r="O56" i="1"/>
  <c r="Q56" i="1"/>
  <c r="I57" i="1"/>
  <c r="K57" i="1"/>
  <c r="M57" i="1"/>
  <c r="O57" i="1"/>
  <c r="Q57" i="1"/>
  <c r="I58" i="1"/>
  <c r="K58" i="1"/>
  <c r="M58" i="1"/>
  <c r="O58" i="1"/>
  <c r="Q58" i="1"/>
  <c r="I59" i="1"/>
  <c r="K59" i="1"/>
  <c r="M59" i="1"/>
  <c r="O59" i="1"/>
  <c r="Q59" i="1"/>
  <c r="I60" i="1"/>
  <c r="K60" i="1"/>
  <c r="M60" i="1"/>
  <c r="O60" i="1"/>
  <c r="Q60" i="1"/>
  <c r="I61" i="1"/>
  <c r="K61" i="1"/>
  <c r="M61" i="1"/>
  <c r="O61" i="1"/>
  <c r="Q61" i="1"/>
  <c r="I62" i="1"/>
  <c r="K62" i="1"/>
  <c r="M62" i="1"/>
  <c r="O62" i="1"/>
  <c r="Q62" i="1"/>
  <c r="I63" i="1"/>
  <c r="K63" i="1"/>
  <c r="M63" i="1"/>
  <c r="O63" i="1"/>
  <c r="Q63" i="1"/>
  <c r="I64" i="1"/>
  <c r="K64" i="1"/>
  <c r="M64" i="1"/>
  <c r="O64" i="1"/>
  <c r="Q64" i="1"/>
  <c r="I65" i="1"/>
  <c r="K65" i="1"/>
  <c r="M65" i="1"/>
  <c r="O65" i="1"/>
  <c r="Q65" i="1"/>
  <c r="I66" i="1"/>
  <c r="K66" i="1"/>
  <c r="M66" i="1"/>
  <c r="O66" i="1"/>
  <c r="Q66" i="1"/>
  <c r="I67" i="1"/>
  <c r="K67" i="1"/>
  <c r="M67" i="1"/>
  <c r="O67" i="1"/>
  <c r="Q67" i="1"/>
  <c r="I68" i="1"/>
  <c r="K68" i="1"/>
  <c r="M68" i="1"/>
  <c r="O68" i="1"/>
  <c r="Q68" i="1"/>
  <c r="I69" i="1"/>
  <c r="K69" i="1"/>
  <c r="M69" i="1"/>
  <c r="O69" i="1"/>
  <c r="Q69" i="1"/>
  <c r="I70" i="1"/>
  <c r="K70" i="1"/>
  <c r="M70" i="1"/>
  <c r="O70" i="1"/>
  <c r="Q70" i="1"/>
  <c r="I71" i="1"/>
  <c r="K71" i="1"/>
  <c r="M71" i="1"/>
  <c r="O71" i="1"/>
  <c r="Q71" i="1"/>
  <c r="I72" i="1"/>
  <c r="K72" i="1"/>
  <c r="M72" i="1"/>
  <c r="O72" i="1"/>
  <c r="Q72" i="1"/>
  <c r="I73" i="1"/>
  <c r="K73" i="1"/>
  <c r="M73" i="1"/>
  <c r="O73" i="1"/>
  <c r="Q73" i="1"/>
  <c r="I74" i="1"/>
  <c r="K74" i="1"/>
  <c r="M74" i="1"/>
  <c r="O74" i="1"/>
  <c r="Q74" i="1"/>
  <c r="I75" i="1"/>
  <c r="K75" i="1"/>
  <c r="M75" i="1"/>
  <c r="O75" i="1"/>
  <c r="Q75" i="1"/>
  <c r="I76" i="1"/>
  <c r="K76" i="1"/>
  <c r="M76" i="1"/>
  <c r="O76" i="1"/>
  <c r="Q76" i="1"/>
  <c r="I77" i="1"/>
  <c r="K77" i="1"/>
  <c r="M77" i="1"/>
  <c r="O77" i="1"/>
  <c r="Q77" i="1"/>
  <c r="I78" i="1"/>
  <c r="K78" i="1"/>
  <c r="M78" i="1"/>
  <c r="O78" i="1"/>
  <c r="Q78" i="1"/>
  <c r="I79" i="1"/>
  <c r="K79" i="1"/>
  <c r="M79" i="1"/>
  <c r="O79" i="1"/>
  <c r="Q79" i="1"/>
  <c r="I80" i="1"/>
  <c r="K80" i="1"/>
  <c r="M80" i="1"/>
  <c r="O80" i="1"/>
  <c r="Q80" i="1"/>
  <c r="I81" i="1"/>
  <c r="K81" i="1"/>
  <c r="M81" i="1"/>
  <c r="O81" i="1"/>
  <c r="Q81" i="1"/>
  <c r="I82" i="1"/>
  <c r="K82" i="1"/>
  <c r="M82" i="1"/>
  <c r="O82" i="1"/>
  <c r="Q82" i="1"/>
  <c r="I83" i="1"/>
  <c r="K83" i="1"/>
  <c r="M83" i="1"/>
  <c r="O83" i="1"/>
  <c r="Q83" i="1"/>
  <c r="I84" i="1"/>
  <c r="K84" i="1"/>
  <c r="M84" i="1"/>
  <c r="O84" i="1"/>
  <c r="Q84" i="1"/>
  <c r="I85" i="1"/>
  <c r="K85" i="1"/>
  <c r="M85" i="1"/>
  <c r="O85" i="1"/>
  <c r="Q85" i="1"/>
  <c r="I86" i="1"/>
  <c r="K86" i="1"/>
  <c r="M86" i="1"/>
  <c r="O86" i="1"/>
  <c r="Q86" i="1"/>
  <c r="I87" i="1"/>
  <c r="K87" i="1"/>
  <c r="M87" i="1"/>
  <c r="O87" i="1"/>
  <c r="Q87" i="1"/>
  <c r="I88" i="1"/>
  <c r="K88" i="1"/>
  <c r="M88" i="1"/>
  <c r="O88" i="1"/>
  <c r="Q88" i="1"/>
  <c r="I89" i="1"/>
  <c r="K89" i="1"/>
  <c r="M89" i="1"/>
  <c r="O89" i="1"/>
  <c r="Q89" i="1"/>
  <c r="I90" i="1"/>
  <c r="K90" i="1"/>
  <c r="M90" i="1"/>
  <c r="O90" i="1"/>
  <c r="Q90" i="1"/>
  <c r="I91" i="1"/>
  <c r="K91" i="1"/>
  <c r="M91" i="1"/>
  <c r="O91" i="1"/>
  <c r="Q91" i="1"/>
  <c r="I92" i="1"/>
  <c r="K92" i="1"/>
  <c r="M92" i="1"/>
  <c r="O92" i="1"/>
  <c r="Q92" i="1"/>
  <c r="I93" i="1"/>
  <c r="K93" i="1"/>
  <c r="M93" i="1"/>
  <c r="O93" i="1"/>
  <c r="Q93" i="1"/>
  <c r="I94" i="1"/>
  <c r="K94" i="1"/>
  <c r="M94" i="1"/>
  <c r="O94" i="1"/>
  <c r="Q94" i="1"/>
  <c r="I95" i="1"/>
  <c r="K95" i="1"/>
  <c r="M95" i="1"/>
  <c r="O95" i="1"/>
  <c r="Q95" i="1"/>
  <c r="I96" i="1"/>
  <c r="K96" i="1"/>
  <c r="M96" i="1"/>
  <c r="O96" i="1"/>
  <c r="Q96" i="1"/>
  <c r="I97" i="1"/>
  <c r="K97" i="1"/>
  <c r="M97" i="1"/>
  <c r="O97" i="1"/>
  <c r="Q97" i="1"/>
  <c r="I98" i="1"/>
  <c r="K98" i="1"/>
  <c r="M98" i="1"/>
  <c r="O98" i="1"/>
  <c r="Q98" i="1"/>
  <c r="I99" i="1"/>
  <c r="K99" i="1"/>
  <c r="M99" i="1"/>
  <c r="O99" i="1"/>
  <c r="Q99" i="1"/>
  <c r="I100" i="1"/>
  <c r="K100" i="1"/>
  <c r="M100" i="1"/>
  <c r="O100" i="1"/>
  <c r="Q100" i="1"/>
  <c r="I101" i="1"/>
  <c r="K101" i="1"/>
  <c r="M101" i="1"/>
  <c r="O101" i="1"/>
  <c r="Q101" i="1"/>
  <c r="I102" i="1"/>
  <c r="K102" i="1"/>
  <c r="M102" i="1"/>
  <c r="O102" i="1"/>
  <c r="Q102" i="1"/>
  <c r="I103" i="1"/>
  <c r="K103" i="1"/>
  <c r="M103" i="1"/>
  <c r="O103" i="1"/>
  <c r="Q103" i="1"/>
  <c r="I104" i="1"/>
  <c r="K104" i="1"/>
  <c r="M104" i="1"/>
  <c r="O104" i="1"/>
  <c r="Q104" i="1"/>
  <c r="I105" i="1"/>
  <c r="K105" i="1"/>
  <c r="M105" i="1"/>
  <c r="O105" i="1"/>
  <c r="Q105" i="1"/>
  <c r="I106" i="1"/>
  <c r="K106" i="1"/>
  <c r="M106" i="1"/>
  <c r="O106" i="1"/>
  <c r="Q106" i="1"/>
  <c r="I107" i="1"/>
  <c r="K107" i="1"/>
  <c r="M107" i="1"/>
  <c r="O107" i="1"/>
  <c r="Q107" i="1"/>
  <c r="I108" i="1"/>
  <c r="K108" i="1"/>
  <c r="M108" i="1"/>
  <c r="O108" i="1"/>
  <c r="Q108" i="1"/>
  <c r="I109" i="1"/>
  <c r="K109" i="1"/>
  <c r="M109" i="1"/>
  <c r="O109" i="1"/>
  <c r="Q109" i="1"/>
  <c r="I110" i="1"/>
  <c r="K110" i="1"/>
  <c r="M110" i="1"/>
  <c r="O110" i="1"/>
  <c r="Q110" i="1"/>
  <c r="I111" i="1"/>
  <c r="K111" i="1"/>
  <c r="M111" i="1"/>
  <c r="O111" i="1"/>
  <c r="Q111" i="1"/>
  <c r="I112" i="1"/>
  <c r="K112" i="1"/>
  <c r="M112" i="1"/>
  <c r="O112" i="1"/>
  <c r="Q112" i="1"/>
  <c r="I113" i="1"/>
  <c r="K113" i="1"/>
  <c r="M113" i="1"/>
  <c r="O113" i="1"/>
  <c r="Q113" i="1"/>
  <c r="I114" i="1"/>
  <c r="K114" i="1"/>
  <c r="M114" i="1"/>
  <c r="O114" i="1"/>
  <c r="Q114" i="1"/>
  <c r="I115" i="1"/>
  <c r="K115" i="1"/>
  <c r="M115" i="1"/>
  <c r="O115" i="1"/>
  <c r="Q115" i="1"/>
  <c r="I116" i="1"/>
  <c r="K116" i="1"/>
  <c r="M116" i="1"/>
  <c r="O116" i="1"/>
  <c r="Q116" i="1"/>
  <c r="I117" i="1"/>
  <c r="K117" i="1"/>
  <c r="M117" i="1"/>
  <c r="O117" i="1"/>
  <c r="Q117" i="1"/>
  <c r="I118" i="1"/>
  <c r="K118" i="1"/>
  <c r="M118" i="1"/>
  <c r="O118" i="1"/>
  <c r="Q118" i="1"/>
  <c r="I119" i="1"/>
  <c r="K119" i="1"/>
  <c r="M119" i="1"/>
  <c r="O119" i="1"/>
  <c r="Q119" i="1"/>
  <c r="I120" i="1"/>
  <c r="K120" i="1"/>
  <c r="M120" i="1"/>
  <c r="O120" i="1"/>
  <c r="Q120" i="1"/>
  <c r="I121" i="1"/>
  <c r="K121" i="1"/>
  <c r="M121" i="1"/>
  <c r="O121" i="1"/>
  <c r="Q121" i="1"/>
  <c r="I122" i="1"/>
  <c r="K122" i="1"/>
  <c r="M122" i="1"/>
  <c r="O122" i="1"/>
  <c r="Q122" i="1"/>
  <c r="I123" i="1"/>
  <c r="K123" i="1"/>
  <c r="M123" i="1"/>
  <c r="O123" i="1"/>
  <c r="Q123" i="1"/>
  <c r="I124" i="1"/>
  <c r="K124" i="1"/>
  <c r="M124" i="1"/>
  <c r="O124" i="1"/>
  <c r="Q124" i="1"/>
  <c r="I125" i="1"/>
  <c r="K125" i="1"/>
  <c r="M125" i="1"/>
  <c r="O125" i="1"/>
  <c r="Q125" i="1"/>
  <c r="I126" i="1"/>
  <c r="K126" i="1"/>
  <c r="M126" i="1"/>
  <c r="O126" i="1"/>
  <c r="Q126" i="1"/>
  <c r="I127" i="1"/>
  <c r="K127" i="1"/>
  <c r="M127" i="1"/>
  <c r="O127" i="1"/>
  <c r="Q127" i="1"/>
  <c r="I128" i="1"/>
  <c r="K128" i="1"/>
  <c r="M128" i="1"/>
  <c r="O128" i="1"/>
  <c r="Q128" i="1"/>
  <c r="I129" i="1"/>
  <c r="K129" i="1"/>
  <c r="M129" i="1"/>
  <c r="O129" i="1"/>
  <c r="Q129" i="1"/>
  <c r="I130" i="1"/>
  <c r="K130" i="1"/>
  <c r="M130" i="1"/>
  <c r="O130" i="1"/>
  <c r="Q130" i="1"/>
  <c r="I131" i="1"/>
  <c r="K131" i="1"/>
  <c r="M131" i="1"/>
  <c r="O131" i="1"/>
  <c r="Q131" i="1"/>
  <c r="I132" i="1"/>
  <c r="K132" i="1"/>
  <c r="M132" i="1"/>
  <c r="O132" i="1"/>
  <c r="Q132" i="1"/>
  <c r="I133" i="1"/>
  <c r="K133" i="1"/>
  <c r="M133" i="1"/>
  <c r="O133" i="1"/>
  <c r="Q133" i="1"/>
  <c r="I134" i="1"/>
  <c r="K134" i="1"/>
  <c r="M134" i="1"/>
  <c r="O134" i="1"/>
  <c r="Q134" i="1"/>
  <c r="I135" i="1"/>
  <c r="K135" i="1"/>
  <c r="M135" i="1"/>
  <c r="O135" i="1"/>
  <c r="Q135" i="1"/>
  <c r="I136" i="1"/>
  <c r="K136" i="1"/>
  <c r="M136" i="1"/>
  <c r="O136" i="1"/>
  <c r="Q136" i="1"/>
  <c r="I137" i="1"/>
  <c r="K137" i="1"/>
  <c r="M137" i="1"/>
  <c r="O137" i="1"/>
  <c r="Q137" i="1"/>
  <c r="I138" i="1"/>
  <c r="K138" i="1"/>
  <c r="M138" i="1"/>
  <c r="O138" i="1"/>
  <c r="Q138" i="1"/>
  <c r="I139" i="1"/>
  <c r="K139" i="1"/>
  <c r="M139" i="1"/>
  <c r="O139" i="1"/>
  <c r="Q139" i="1"/>
  <c r="I140" i="1"/>
  <c r="K140" i="1"/>
  <c r="M140" i="1"/>
  <c r="O140" i="1"/>
  <c r="Q140" i="1"/>
  <c r="I141" i="1"/>
  <c r="K141" i="1"/>
  <c r="M141" i="1"/>
  <c r="O141" i="1"/>
  <c r="Q141" i="1"/>
  <c r="I142" i="1"/>
  <c r="K142" i="1"/>
  <c r="M142" i="1"/>
  <c r="O142" i="1"/>
  <c r="Q142" i="1"/>
  <c r="I143" i="1"/>
  <c r="K143" i="1"/>
  <c r="M143" i="1"/>
  <c r="O143" i="1"/>
  <c r="Q143" i="1"/>
  <c r="I144" i="1"/>
  <c r="K144" i="1"/>
  <c r="M144" i="1"/>
  <c r="O144" i="1"/>
  <c r="Q144" i="1"/>
  <c r="I145" i="1"/>
  <c r="K145" i="1"/>
  <c r="M145" i="1"/>
  <c r="O145" i="1"/>
  <c r="Q145" i="1"/>
  <c r="I146" i="1"/>
  <c r="K146" i="1"/>
  <c r="M146" i="1"/>
  <c r="O146" i="1"/>
  <c r="Q146" i="1"/>
  <c r="I147" i="1"/>
  <c r="K147" i="1"/>
  <c r="M147" i="1"/>
  <c r="O147" i="1"/>
  <c r="Q147" i="1"/>
  <c r="I148" i="1"/>
  <c r="K148" i="1"/>
  <c r="M148" i="1"/>
  <c r="O148" i="1"/>
  <c r="Q148" i="1"/>
  <c r="I149" i="1"/>
  <c r="K149" i="1"/>
  <c r="M149" i="1"/>
  <c r="O149" i="1"/>
  <c r="Q149" i="1"/>
  <c r="I150" i="1"/>
  <c r="K150" i="1"/>
  <c r="M150" i="1"/>
  <c r="O150" i="1"/>
  <c r="Q150" i="1"/>
  <c r="I151" i="1"/>
  <c r="K151" i="1"/>
  <c r="M151" i="1"/>
  <c r="O151" i="1"/>
  <c r="Q151" i="1"/>
  <c r="I152" i="1"/>
  <c r="K152" i="1"/>
  <c r="M152" i="1"/>
  <c r="O152" i="1"/>
  <c r="Q152" i="1"/>
  <c r="I153" i="1"/>
  <c r="K153" i="1"/>
  <c r="M153" i="1"/>
  <c r="O153" i="1"/>
  <c r="Q153" i="1"/>
  <c r="I154" i="1"/>
  <c r="K154" i="1"/>
  <c r="M154" i="1"/>
  <c r="O154" i="1"/>
  <c r="Q154" i="1"/>
  <c r="I155" i="1"/>
  <c r="K155" i="1"/>
  <c r="M155" i="1"/>
  <c r="O155" i="1"/>
  <c r="Q155" i="1"/>
  <c r="I156" i="1"/>
  <c r="K156" i="1"/>
  <c r="M156" i="1"/>
  <c r="O156" i="1"/>
  <c r="Q156" i="1"/>
  <c r="I157" i="1"/>
  <c r="K157" i="1"/>
  <c r="M157" i="1"/>
  <c r="O157" i="1"/>
  <c r="Q157" i="1"/>
  <c r="I158" i="1"/>
  <c r="K158" i="1"/>
  <c r="M158" i="1"/>
  <c r="O158" i="1"/>
  <c r="Q158" i="1"/>
  <c r="I159" i="1"/>
  <c r="K159" i="1"/>
  <c r="M159" i="1"/>
  <c r="O159" i="1"/>
  <c r="Q159" i="1"/>
  <c r="I160" i="1"/>
  <c r="K160" i="1"/>
  <c r="M160" i="1"/>
  <c r="O160" i="1"/>
  <c r="Q160" i="1"/>
  <c r="I161" i="1"/>
  <c r="K161" i="1"/>
  <c r="M161" i="1"/>
  <c r="O161" i="1"/>
  <c r="Q161" i="1"/>
  <c r="I162" i="1"/>
  <c r="K162" i="1"/>
  <c r="M162" i="1"/>
  <c r="O162" i="1"/>
  <c r="Q162" i="1"/>
  <c r="I163" i="1"/>
  <c r="K163" i="1"/>
  <c r="M163" i="1"/>
  <c r="O163" i="1"/>
  <c r="Q163" i="1"/>
  <c r="I164" i="1"/>
  <c r="K164" i="1"/>
  <c r="M164" i="1"/>
  <c r="O164" i="1"/>
  <c r="Q164" i="1"/>
  <c r="I165" i="1"/>
  <c r="K165" i="1"/>
  <c r="M165" i="1"/>
  <c r="O165" i="1"/>
  <c r="Q165" i="1"/>
  <c r="I166" i="1"/>
  <c r="K166" i="1"/>
  <c r="M166" i="1"/>
  <c r="O166" i="1"/>
  <c r="Q166" i="1"/>
  <c r="I167" i="1"/>
  <c r="K167" i="1"/>
  <c r="M167" i="1"/>
  <c r="O167" i="1"/>
  <c r="Q167" i="1"/>
  <c r="I168" i="1"/>
  <c r="K168" i="1"/>
  <c r="M168" i="1"/>
  <c r="O168" i="1"/>
  <c r="Q168" i="1"/>
  <c r="I169" i="1"/>
  <c r="K169" i="1"/>
  <c r="M169" i="1"/>
  <c r="O169" i="1"/>
  <c r="Q169" i="1"/>
  <c r="I170" i="1"/>
  <c r="K170" i="1"/>
  <c r="M170" i="1"/>
  <c r="O170" i="1"/>
  <c r="Q170" i="1"/>
  <c r="I171" i="1"/>
  <c r="K171" i="1"/>
  <c r="M171" i="1"/>
  <c r="O171" i="1"/>
  <c r="Q171" i="1"/>
  <c r="I172" i="1"/>
  <c r="K172" i="1"/>
  <c r="M172" i="1"/>
  <c r="O172" i="1"/>
  <c r="Q172" i="1"/>
  <c r="I173" i="1"/>
  <c r="K173" i="1"/>
  <c r="M173" i="1"/>
  <c r="O173" i="1"/>
  <c r="Q173" i="1"/>
  <c r="I174" i="1"/>
  <c r="K174" i="1"/>
  <c r="M174" i="1"/>
  <c r="O174" i="1"/>
  <c r="Q174" i="1"/>
  <c r="I175" i="1"/>
  <c r="K175" i="1"/>
  <c r="M175" i="1"/>
  <c r="O175" i="1"/>
  <c r="Q175" i="1"/>
  <c r="I176" i="1"/>
  <c r="K176" i="1"/>
  <c r="M176" i="1"/>
  <c r="O176" i="1"/>
  <c r="Q176" i="1"/>
  <c r="I177" i="1"/>
  <c r="K177" i="1"/>
  <c r="M177" i="1"/>
  <c r="O177" i="1"/>
  <c r="Q177" i="1"/>
  <c r="I178" i="1"/>
  <c r="K178" i="1"/>
  <c r="M178" i="1"/>
  <c r="O178" i="1"/>
  <c r="Q178" i="1"/>
  <c r="I179" i="1"/>
  <c r="K179" i="1"/>
  <c r="M179" i="1"/>
  <c r="O179" i="1"/>
  <c r="Q179" i="1"/>
  <c r="I180" i="1"/>
  <c r="K180" i="1"/>
  <c r="M180" i="1"/>
  <c r="O180" i="1"/>
  <c r="Q180" i="1"/>
  <c r="I181" i="1"/>
  <c r="K181" i="1"/>
  <c r="M181" i="1"/>
  <c r="O181" i="1"/>
  <c r="Q181" i="1"/>
  <c r="I182" i="1"/>
  <c r="K182" i="1"/>
  <c r="M182" i="1"/>
  <c r="O182" i="1"/>
  <c r="Q182" i="1"/>
  <c r="I183" i="1"/>
  <c r="K183" i="1"/>
  <c r="M183" i="1"/>
  <c r="O183" i="1"/>
  <c r="Q183" i="1"/>
  <c r="I184" i="1"/>
  <c r="K184" i="1"/>
  <c r="M184" i="1"/>
  <c r="O184" i="1"/>
  <c r="Q184" i="1"/>
  <c r="I185" i="1"/>
  <c r="K185" i="1"/>
  <c r="M185" i="1"/>
  <c r="O185" i="1"/>
  <c r="Q185" i="1"/>
  <c r="I186" i="1"/>
  <c r="K186" i="1"/>
  <c r="M186" i="1"/>
  <c r="O186" i="1"/>
  <c r="Q186" i="1"/>
  <c r="I187" i="1"/>
  <c r="K187" i="1"/>
  <c r="M187" i="1"/>
  <c r="O187" i="1"/>
  <c r="Q187" i="1"/>
  <c r="I188" i="1"/>
  <c r="K188" i="1"/>
  <c r="M188" i="1"/>
  <c r="O188" i="1"/>
  <c r="Q188" i="1"/>
  <c r="I189" i="1"/>
  <c r="K189" i="1"/>
  <c r="M189" i="1"/>
  <c r="O189" i="1"/>
  <c r="Q189" i="1"/>
  <c r="I190" i="1"/>
  <c r="K190" i="1"/>
  <c r="M190" i="1"/>
  <c r="O190" i="1"/>
  <c r="Q190" i="1"/>
  <c r="I191" i="1"/>
  <c r="K191" i="1"/>
  <c r="M191" i="1"/>
  <c r="O191" i="1"/>
  <c r="Q191" i="1"/>
  <c r="I192" i="1"/>
  <c r="K192" i="1"/>
  <c r="M192" i="1"/>
  <c r="O192" i="1"/>
  <c r="Q192" i="1"/>
  <c r="I193" i="1"/>
  <c r="K193" i="1"/>
  <c r="M193" i="1"/>
  <c r="O193" i="1"/>
  <c r="Q193" i="1"/>
  <c r="I194" i="1"/>
  <c r="K194" i="1"/>
  <c r="M194" i="1"/>
  <c r="O194" i="1"/>
  <c r="Q194" i="1"/>
  <c r="I195" i="1"/>
  <c r="K195" i="1"/>
  <c r="M195" i="1"/>
  <c r="O195" i="1"/>
  <c r="Q195" i="1"/>
  <c r="I196" i="1"/>
  <c r="K196" i="1"/>
  <c r="M196" i="1"/>
  <c r="O196" i="1"/>
  <c r="Q196" i="1"/>
  <c r="I197" i="1"/>
  <c r="K197" i="1"/>
  <c r="M197" i="1"/>
  <c r="O197" i="1"/>
  <c r="Q197" i="1"/>
  <c r="I198" i="1"/>
  <c r="K198" i="1"/>
  <c r="M198" i="1"/>
  <c r="O198" i="1"/>
  <c r="Q198" i="1"/>
  <c r="I199" i="1"/>
  <c r="K199" i="1"/>
  <c r="M199" i="1"/>
  <c r="O199" i="1"/>
  <c r="Q199" i="1"/>
  <c r="I200" i="1"/>
  <c r="K200" i="1"/>
  <c r="M200" i="1"/>
  <c r="O200" i="1"/>
  <c r="Q200" i="1"/>
  <c r="I201" i="1"/>
  <c r="K201" i="1"/>
  <c r="M201" i="1"/>
  <c r="O201" i="1"/>
  <c r="Q201" i="1"/>
  <c r="I202" i="1"/>
  <c r="K202" i="1"/>
  <c r="M202" i="1"/>
  <c r="O202" i="1"/>
  <c r="Q202" i="1"/>
  <c r="I203" i="1"/>
  <c r="K203" i="1"/>
  <c r="M203" i="1"/>
  <c r="O203" i="1"/>
  <c r="Q203" i="1"/>
  <c r="I204" i="1"/>
  <c r="K204" i="1"/>
  <c r="M204" i="1"/>
  <c r="O204" i="1"/>
  <c r="Q204" i="1"/>
  <c r="I205" i="1"/>
  <c r="K205" i="1"/>
  <c r="M205" i="1"/>
  <c r="O205" i="1"/>
  <c r="Q205" i="1"/>
  <c r="I206" i="1"/>
  <c r="K206" i="1"/>
  <c r="M206" i="1"/>
  <c r="O206" i="1"/>
  <c r="Q206" i="1"/>
  <c r="I207" i="1"/>
  <c r="K207" i="1"/>
  <c r="M207" i="1"/>
  <c r="O207" i="1"/>
  <c r="Q207" i="1"/>
  <c r="I208" i="1"/>
  <c r="K208" i="1"/>
  <c r="M208" i="1"/>
  <c r="O208" i="1"/>
  <c r="Q208" i="1"/>
  <c r="I209" i="1"/>
  <c r="K209" i="1"/>
  <c r="M209" i="1"/>
  <c r="O209" i="1"/>
  <c r="Q209" i="1"/>
  <c r="I211" i="1"/>
  <c r="K211" i="1"/>
  <c r="M211" i="1"/>
  <c r="O211" i="1"/>
  <c r="Q211" i="1"/>
  <c r="I212" i="1"/>
  <c r="K212" i="1"/>
  <c r="M212" i="1"/>
  <c r="O212" i="1"/>
  <c r="Q212" i="1"/>
  <c r="I213" i="1"/>
  <c r="K213" i="1"/>
  <c r="M213" i="1"/>
  <c r="O213" i="1"/>
  <c r="Q213" i="1"/>
  <c r="I214" i="1"/>
  <c r="K214" i="1"/>
  <c r="M214" i="1"/>
  <c r="O214" i="1"/>
  <c r="Q214" i="1"/>
  <c r="I215" i="1"/>
  <c r="K215" i="1"/>
  <c r="M215" i="1"/>
  <c r="O215" i="1"/>
  <c r="Q215" i="1"/>
  <c r="I216" i="1"/>
  <c r="K216" i="1"/>
  <c r="M216" i="1"/>
  <c r="O216" i="1"/>
  <c r="Q216" i="1"/>
  <c r="I217" i="1"/>
  <c r="K217" i="1"/>
  <c r="M217" i="1"/>
  <c r="O217" i="1"/>
  <c r="Q217" i="1"/>
  <c r="I218" i="1"/>
  <c r="K218" i="1"/>
  <c r="M218" i="1"/>
  <c r="O218" i="1"/>
  <c r="Q218" i="1"/>
  <c r="I219" i="1"/>
  <c r="K219" i="1"/>
  <c r="M219" i="1"/>
  <c r="O219" i="1"/>
  <c r="Q219" i="1"/>
  <c r="I220" i="1"/>
  <c r="K220" i="1"/>
  <c r="M220" i="1"/>
  <c r="O220" i="1"/>
  <c r="Q220" i="1"/>
  <c r="I221" i="1"/>
  <c r="K221" i="1"/>
  <c r="M221" i="1"/>
  <c r="O221" i="1"/>
  <c r="Q221" i="1"/>
  <c r="I222" i="1"/>
  <c r="K222" i="1"/>
  <c r="M222" i="1"/>
  <c r="O222" i="1"/>
  <c r="Q222" i="1"/>
  <c r="I223" i="1"/>
  <c r="K223" i="1"/>
  <c r="M223" i="1"/>
  <c r="O223" i="1"/>
  <c r="Q223" i="1"/>
  <c r="I224" i="1"/>
  <c r="K224" i="1"/>
  <c r="M224" i="1"/>
  <c r="O224" i="1"/>
  <c r="Q224" i="1"/>
  <c r="I225" i="1"/>
  <c r="K225" i="1"/>
  <c r="M225" i="1"/>
  <c r="O225" i="1"/>
  <c r="Q225" i="1"/>
  <c r="I226" i="1"/>
  <c r="K226" i="1"/>
  <c r="M226" i="1"/>
  <c r="O226" i="1"/>
  <c r="Q226" i="1"/>
  <c r="I227" i="1"/>
  <c r="K227" i="1"/>
  <c r="M227" i="1"/>
  <c r="O227" i="1"/>
  <c r="Q227" i="1"/>
  <c r="I228" i="1"/>
  <c r="K228" i="1"/>
  <c r="M228" i="1"/>
  <c r="O228" i="1"/>
  <c r="Q228" i="1"/>
  <c r="I229" i="1"/>
  <c r="K229" i="1"/>
  <c r="M229" i="1"/>
  <c r="O229" i="1"/>
  <c r="Q229" i="1"/>
  <c r="I230" i="1"/>
  <c r="K230" i="1"/>
  <c r="M230" i="1"/>
  <c r="O230" i="1"/>
  <c r="Q230" i="1"/>
  <c r="I231" i="1"/>
  <c r="K231" i="1"/>
  <c r="M231" i="1"/>
  <c r="O231" i="1"/>
  <c r="Q231" i="1"/>
  <c r="I232" i="1"/>
  <c r="K232" i="1"/>
  <c r="M232" i="1"/>
  <c r="O232" i="1"/>
  <c r="Q232" i="1"/>
  <c r="I233" i="1"/>
  <c r="K233" i="1"/>
  <c r="M233" i="1"/>
  <c r="O233" i="1"/>
  <c r="Q233" i="1"/>
  <c r="I234" i="1"/>
  <c r="K234" i="1"/>
  <c r="M234" i="1"/>
  <c r="O234" i="1"/>
  <c r="Q234" i="1"/>
  <c r="I235" i="1"/>
  <c r="K235" i="1"/>
  <c r="M235" i="1"/>
  <c r="O235" i="1"/>
  <c r="Q235" i="1"/>
  <c r="I236" i="1"/>
  <c r="K236" i="1"/>
  <c r="M236" i="1"/>
  <c r="O236" i="1"/>
  <c r="Q236" i="1"/>
  <c r="I237" i="1"/>
  <c r="K237" i="1"/>
  <c r="M237" i="1"/>
  <c r="O237" i="1"/>
  <c r="Q237" i="1"/>
  <c r="I238" i="1"/>
  <c r="K238" i="1"/>
  <c r="M238" i="1"/>
  <c r="O238" i="1"/>
  <c r="Q238" i="1"/>
  <c r="I239" i="1"/>
  <c r="K239" i="1"/>
  <c r="M239" i="1"/>
  <c r="O239" i="1"/>
  <c r="Q239" i="1"/>
  <c r="I240" i="1"/>
  <c r="K240" i="1"/>
  <c r="M240" i="1"/>
  <c r="O240" i="1"/>
  <c r="Q240" i="1"/>
  <c r="I241" i="1"/>
  <c r="K241" i="1"/>
  <c r="M241" i="1"/>
  <c r="O241" i="1"/>
  <c r="Q241" i="1"/>
  <c r="I242" i="1"/>
  <c r="K242" i="1"/>
  <c r="M242" i="1"/>
  <c r="O242" i="1"/>
  <c r="Q242" i="1"/>
  <c r="I243" i="1"/>
  <c r="K243" i="1"/>
  <c r="M243" i="1"/>
  <c r="O243" i="1"/>
  <c r="Q243" i="1"/>
  <c r="I244" i="1"/>
  <c r="K244" i="1"/>
  <c r="M244" i="1"/>
  <c r="O244" i="1"/>
  <c r="Q244" i="1"/>
  <c r="I245" i="1"/>
  <c r="K245" i="1"/>
  <c r="M245" i="1"/>
  <c r="O245" i="1"/>
  <c r="Q245" i="1"/>
  <c r="I246" i="1"/>
  <c r="K246" i="1"/>
  <c r="M246" i="1"/>
  <c r="O246" i="1"/>
  <c r="Q246" i="1"/>
  <c r="I247" i="1"/>
  <c r="K247" i="1"/>
  <c r="M247" i="1"/>
  <c r="O247" i="1"/>
  <c r="Q247" i="1"/>
  <c r="I248" i="1"/>
  <c r="K248" i="1"/>
  <c r="M248" i="1"/>
  <c r="O248" i="1"/>
  <c r="Q248" i="1"/>
  <c r="I249" i="1"/>
  <c r="K249" i="1"/>
  <c r="M249" i="1"/>
  <c r="O249" i="1"/>
  <c r="Q249" i="1"/>
  <c r="I250" i="1"/>
  <c r="K250" i="1"/>
  <c r="M250" i="1"/>
  <c r="O250" i="1"/>
  <c r="Q250" i="1"/>
  <c r="I251" i="1"/>
  <c r="K251" i="1"/>
  <c r="M251" i="1"/>
  <c r="O251" i="1"/>
  <c r="Q251" i="1"/>
  <c r="I252" i="1"/>
  <c r="K252" i="1"/>
  <c r="M252" i="1"/>
  <c r="O252" i="1"/>
  <c r="Q252" i="1"/>
  <c r="I253" i="1"/>
  <c r="K253" i="1"/>
  <c r="M253" i="1"/>
  <c r="O253" i="1"/>
  <c r="Q253" i="1"/>
  <c r="I254" i="1"/>
  <c r="K254" i="1"/>
  <c r="M254" i="1"/>
  <c r="O254" i="1"/>
  <c r="Q254" i="1"/>
  <c r="I255" i="1"/>
  <c r="K255" i="1"/>
  <c r="M255" i="1"/>
  <c r="O255" i="1"/>
  <c r="Q255" i="1"/>
  <c r="I256" i="1"/>
  <c r="K256" i="1"/>
  <c r="M256" i="1"/>
  <c r="O256" i="1"/>
  <c r="Q256" i="1"/>
  <c r="I257" i="1"/>
  <c r="K257" i="1"/>
  <c r="M257" i="1"/>
  <c r="O257" i="1"/>
  <c r="Q257" i="1"/>
  <c r="I258" i="1"/>
  <c r="K258" i="1"/>
  <c r="M258" i="1"/>
  <c r="O258" i="1"/>
  <c r="Q258" i="1"/>
  <c r="I259" i="1"/>
  <c r="K259" i="1"/>
  <c r="M259" i="1"/>
  <c r="O259" i="1"/>
  <c r="Q259" i="1"/>
  <c r="I260" i="1"/>
  <c r="K260" i="1"/>
  <c r="M260" i="1"/>
  <c r="O260" i="1"/>
  <c r="Q260" i="1"/>
  <c r="I261" i="1"/>
  <c r="K261" i="1"/>
  <c r="M261" i="1"/>
  <c r="O261" i="1"/>
  <c r="Q261" i="1"/>
  <c r="I262" i="1"/>
  <c r="K262" i="1"/>
  <c r="M262" i="1"/>
  <c r="O262" i="1"/>
  <c r="Q262" i="1"/>
  <c r="I263" i="1"/>
  <c r="K263" i="1"/>
  <c r="M263" i="1"/>
  <c r="O263" i="1"/>
  <c r="Q263" i="1"/>
  <c r="I264" i="1"/>
  <c r="K264" i="1"/>
  <c r="M264" i="1"/>
  <c r="O264" i="1"/>
  <c r="Q264" i="1"/>
  <c r="I265" i="1"/>
  <c r="K265" i="1"/>
  <c r="M265" i="1"/>
  <c r="O265" i="1"/>
  <c r="Q265" i="1"/>
  <c r="I266" i="1"/>
  <c r="K266" i="1"/>
  <c r="M266" i="1"/>
  <c r="O266" i="1"/>
  <c r="Q266" i="1"/>
  <c r="I267" i="1"/>
  <c r="K267" i="1"/>
  <c r="M267" i="1"/>
  <c r="O267" i="1"/>
  <c r="Q267" i="1"/>
  <c r="I268" i="1"/>
  <c r="K268" i="1"/>
  <c r="M268" i="1"/>
  <c r="O268" i="1"/>
  <c r="Q268" i="1"/>
  <c r="I269" i="1"/>
  <c r="K269" i="1"/>
  <c r="M269" i="1"/>
  <c r="O269" i="1"/>
  <c r="Q269" i="1"/>
  <c r="I270" i="1"/>
  <c r="K270" i="1"/>
  <c r="M270" i="1"/>
  <c r="O270" i="1"/>
  <c r="Q270" i="1"/>
  <c r="I271" i="1"/>
  <c r="K271" i="1"/>
  <c r="M271" i="1"/>
  <c r="O271" i="1"/>
  <c r="Q271" i="1"/>
  <c r="I272" i="1"/>
  <c r="K272" i="1"/>
  <c r="M272" i="1"/>
  <c r="O272" i="1"/>
  <c r="Q272" i="1"/>
  <c r="I273" i="1"/>
  <c r="K273" i="1"/>
  <c r="M273" i="1"/>
  <c r="O273" i="1"/>
  <c r="Q273" i="1"/>
  <c r="I274" i="1"/>
  <c r="K274" i="1"/>
  <c r="M274" i="1"/>
  <c r="O274" i="1"/>
  <c r="Q274" i="1"/>
  <c r="I275" i="1"/>
  <c r="K275" i="1"/>
  <c r="M275" i="1"/>
  <c r="O275" i="1"/>
  <c r="Q275" i="1"/>
  <c r="I276" i="1"/>
  <c r="K276" i="1"/>
  <c r="M276" i="1"/>
  <c r="O276" i="1"/>
  <c r="Q276" i="1"/>
  <c r="I277" i="1"/>
  <c r="K277" i="1"/>
  <c r="M277" i="1"/>
  <c r="O277" i="1"/>
  <c r="Q277" i="1"/>
  <c r="I278" i="1"/>
  <c r="K278" i="1"/>
  <c r="M278" i="1"/>
  <c r="O278" i="1"/>
  <c r="Q278" i="1"/>
  <c r="I279" i="1"/>
  <c r="K279" i="1"/>
  <c r="M279" i="1"/>
  <c r="O279" i="1"/>
  <c r="Q279" i="1"/>
  <c r="I280" i="1"/>
  <c r="K280" i="1"/>
  <c r="M280" i="1"/>
  <c r="O280" i="1"/>
  <c r="Q280" i="1"/>
  <c r="I281" i="1"/>
  <c r="K281" i="1"/>
  <c r="M281" i="1"/>
  <c r="O281" i="1"/>
  <c r="Q281" i="1"/>
  <c r="I282" i="1"/>
  <c r="K282" i="1"/>
  <c r="M282" i="1"/>
  <c r="O282" i="1"/>
  <c r="Q282" i="1"/>
  <c r="I283" i="1"/>
  <c r="K283" i="1"/>
  <c r="M283" i="1"/>
  <c r="O283" i="1"/>
  <c r="Q283" i="1"/>
  <c r="I284" i="1"/>
  <c r="K284" i="1"/>
  <c r="M284" i="1"/>
  <c r="O284" i="1"/>
  <c r="Q284" i="1"/>
  <c r="I285" i="1"/>
  <c r="K285" i="1"/>
  <c r="M285" i="1"/>
  <c r="O285" i="1"/>
  <c r="Q285" i="1"/>
  <c r="I286" i="1"/>
  <c r="K286" i="1"/>
  <c r="M286" i="1"/>
  <c r="O286" i="1"/>
  <c r="Q286" i="1"/>
  <c r="I287" i="1"/>
  <c r="K287" i="1"/>
  <c r="M287" i="1"/>
  <c r="O287" i="1"/>
  <c r="Q287" i="1"/>
  <c r="I288" i="1"/>
  <c r="K288" i="1"/>
  <c r="M288" i="1"/>
  <c r="O288" i="1"/>
  <c r="Q288" i="1"/>
  <c r="I289" i="1"/>
  <c r="K289" i="1"/>
  <c r="M289" i="1"/>
  <c r="O289" i="1"/>
  <c r="Q289" i="1"/>
  <c r="I290" i="1"/>
  <c r="K290" i="1"/>
  <c r="M290" i="1"/>
  <c r="O290" i="1"/>
  <c r="Q290" i="1"/>
  <c r="I291" i="1"/>
  <c r="K291" i="1"/>
  <c r="M291" i="1"/>
  <c r="O291" i="1"/>
  <c r="Q291" i="1"/>
  <c r="I292" i="1"/>
  <c r="K292" i="1"/>
  <c r="M292" i="1"/>
  <c r="O292" i="1"/>
  <c r="Q292" i="1"/>
  <c r="I293" i="1"/>
  <c r="K293" i="1"/>
  <c r="M293" i="1"/>
  <c r="O293" i="1"/>
  <c r="Q293" i="1"/>
  <c r="I294" i="1"/>
  <c r="K294" i="1"/>
  <c r="M294" i="1"/>
  <c r="O294" i="1"/>
  <c r="Q294" i="1"/>
  <c r="I295" i="1"/>
  <c r="K295" i="1"/>
  <c r="M295" i="1"/>
  <c r="O295" i="1"/>
  <c r="Q295" i="1"/>
  <c r="I296" i="1"/>
  <c r="K296" i="1"/>
  <c r="M296" i="1"/>
  <c r="O296" i="1"/>
  <c r="Q296" i="1"/>
  <c r="I297" i="1"/>
  <c r="K297" i="1"/>
  <c r="O297" i="1"/>
  <c r="Q297" i="1"/>
  <c r="I298" i="1"/>
  <c r="K298" i="1"/>
  <c r="M298" i="1"/>
  <c r="O298" i="1"/>
  <c r="Q298" i="1"/>
  <c r="I299" i="1"/>
  <c r="K299" i="1"/>
  <c r="M299" i="1"/>
  <c r="O299" i="1"/>
  <c r="Q299" i="1"/>
  <c r="I300" i="1"/>
  <c r="K300" i="1"/>
  <c r="M300" i="1"/>
  <c r="O300" i="1"/>
  <c r="Q300" i="1"/>
  <c r="I301" i="1"/>
  <c r="K301" i="1"/>
  <c r="M301" i="1"/>
  <c r="O301" i="1"/>
  <c r="Q301" i="1"/>
  <c r="I302" i="1"/>
  <c r="K302" i="1"/>
  <c r="M302" i="1"/>
  <c r="O302" i="1"/>
  <c r="Q302" i="1"/>
  <c r="I303" i="1"/>
  <c r="K303" i="1"/>
  <c r="M303" i="1"/>
  <c r="O303" i="1"/>
  <c r="Q303" i="1"/>
  <c r="I304" i="1"/>
  <c r="K304" i="1"/>
  <c r="M304" i="1"/>
  <c r="O304" i="1"/>
  <c r="Q304" i="1"/>
  <c r="I305" i="1"/>
  <c r="K305" i="1"/>
  <c r="M305" i="1"/>
  <c r="O305" i="1"/>
  <c r="Q305" i="1"/>
  <c r="I306" i="1"/>
  <c r="K306" i="1"/>
  <c r="M306" i="1"/>
  <c r="O306" i="1"/>
  <c r="Q306" i="1"/>
  <c r="I307" i="1"/>
  <c r="K307" i="1"/>
  <c r="M307" i="1"/>
  <c r="O307" i="1"/>
  <c r="Q307" i="1"/>
  <c r="I308" i="1"/>
  <c r="K308" i="1"/>
  <c r="M308" i="1"/>
  <c r="O308" i="1"/>
  <c r="Q308" i="1"/>
  <c r="I309" i="1"/>
  <c r="K309" i="1"/>
  <c r="M309" i="1"/>
  <c r="O309" i="1"/>
  <c r="Q309" i="1"/>
  <c r="I310" i="1"/>
  <c r="K310" i="1"/>
  <c r="M310" i="1"/>
  <c r="O310" i="1"/>
  <c r="Q310" i="1"/>
  <c r="I311" i="1"/>
  <c r="K311" i="1"/>
  <c r="M311" i="1"/>
  <c r="O311" i="1"/>
  <c r="Q311" i="1"/>
  <c r="I312" i="1"/>
  <c r="K312" i="1"/>
  <c r="M312" i="1"/>
  <c r="O312" i="1"/>
  <c r="Q312" i="1"/>
  <c r="I313" i="1"/>
  <c r="K313" i="1"/>
  <c r="M313" i="1"/>
  <c r="O313" i="1"/>
  <c r="Q313" i="1"/>
  <c r="I314" i="1"/>
  <c r="K314" i="1"/>
  <c r="M314" i="1"/>
  <c r="O314" i="1"/>
  <c r="Q314" i="1"/>
  <c r="I315" i="1"/>
  <c r="K315" i="1"/>
  <c r="M315" i="1"/>
  <c r="O315" i="1"/>
  <c r="Q315" i="1"/>
  <c r="I316" i="1"/>
  <c r="K316" i="1"/>
  <c r="M316" i="1"/>
  <c r="O316" i="1"/>
  <c r="Q316" i="1"/>
  <c r="I317" i="1"/>
  <c r="K317" i="1"/>
  <c r="M317" i="1"/>
  <c r="O317" i="1"/>
  <c r="Q317" i="1"/>
  <c r="I318" i="1"/>
  <c r="K318" i="1"/>
  <c r="M318" i="1"/>
  <c r="O318" i="1"/>
  <c r="Q318" i="1"/>
  <c r="I319" i="1"/>
  <c r="K319" i="1"/>
  <c r="M319" i="1"/>
  <c r="O319" i="1"/>
  <c r="Q319" i="1"/>
  <c r="I320" i="1"/>
  <c r="K320" i="1"/>
  <c r="M320" i="1"/>
  <c r="O320" i="1"/>
  <c r="Q320" i="1"/>
  <c r="I321" i="1"/>
  <c r="K321" i="1"/>
  <c r="M321" i="1"/>
  <c r="O321" i="1"/>
  <c r="Q321" i="1"/>
  <c r="I322" i="1"/>
  <c r="K322" i="1"/>
  <c r="M322" i="1"/>
  <c r="O322" i="1"/>
  <c r="Q322" i="1"/>
  <c r="I323" i="1"/>
  <c r="K323" i="1"/>
  <c r="M323" i="1"/>
  <c r="O323" i="1"/>
  <c r="Q323" i="1"/>
  <c r="I324" i="1"/>
  <c r="K324" i="1"/>
  <c r="M324" i="1"/>
  <c r="O324" i="1"/>
  <c r="Q324" i="1"/>
  <c r="I325" i="1"/>
  <c r="K325" i="1"/>
  <c r="M325" i="1"/>
  <c r="O325" i="1"/>
  <c r="Q325" i="1"/>
  <c r="I326" i="1"/>
  <c r="K326" i="1"/>
  <c r="M326" i="1"/>
  <c r="O326" i="1"/>
  <c r="Q326" i="1"/>
  <c r="I327" i="1"/>
  <c r="K327" i="1"/>
  <c r="M327" i="1"/>
  <c r="O327" i="1"/>
  <c r="Q327" i="1"/>
  <c r="I328" i="1"/>
  <c r="K328" i="1"/>
  <c r="M328" i="1"/>
  <c r="O328" i="1"/>
  <c r="Q328" i="1"/>
  <c r="I329" i="1"/>
  <c r="K329" i="1"/>
  <c r="M329" i="1"/>
  <c r="O329" i="1"/>
  <c r="Q329" i="1"/>
  <c r="I330" i="1"/>
  <c r="K330" i="1"/>
  <c r="M330" i="1"/>
  <c r="O330" i="1"/>
  <c r="Q330" i="1"/>
  <c r="I331" i="1"/>
  <c r="K331" i="1"/>
  <c r="M331" i="1"/>
  <c r="O331" i="1"/>
  <c r="Q331" i="1"/>
  <c r="I332" i="1"/>
  <c r="K332" i="1"/>
  <c r="M332" i="1"/>
  <c r="O332" i="1"/>
  <c r="Q332" i="1"/>
  <c r="I333" i="1"/>
  <c r="K333" i="1"/>
  <c r="M333" i="1"/>
  <c r="O333" i="1"/>
  <c r="Q333" i="1"/>
  <c r="I334" i="1"/>
  <c r="K334" i="1"/>
  <c r="M334" i="1"/>
  <c r="O334" i="1"/>
  <c r="Q334" i="1"/>
  <c r="I335" i="1"/>
  <c r="K335" i="1"/>
  <c r="M335" i="1"/>
  <c r="O335" i="1"/>
  <c r="Q335" i="1"/>
  <c r="I336" i="1"/>
  <c r="K336" i="1"/>
  <c r="M336" i="1"/>
  <c r="O336" i="1"/>
  <c r="Q336" i="1"/>
  <c r="I337" i="1"/>
  <c r="K337" i="1"/>
  <c r="M337" i="1"/>
  <c r="O337" i="1"/>
  <c r="Q337" i="1"/>
  <c r="I338" i="1"/>
  <c r="K338" i="1"/>
  <c r="M338" i="1"/>
  <c r="O338" i="1"/>
  <c r="Q338" i="1"/>
  <c r="I339" i="1"/>
  <c r="K339" i="1"/>
  <c r="M339" i="1"/>
  <c r="O339" i="1"/>
  <c r="Q339" i="1"/>
  <c r="I340" i="1"/>
  <c r="K340" i="1"/>
  <c r="M340" i="1"/>
  <c r="O340" i="1"/>
  <c r="Q340" i="1"/>
  <c r="I341" i="1"/>
  <c r="K341" i="1"/>
  <c r="M341" i="1"/>
  <c r="O341" i="1"/>
  <c r="Q341" i="1"/>
  <c r="I342" i="1"/>
  <c r="K342" i="1"/>
  <c r="M342" i="1"/>
  <c r="O342" i="1"/>
  <c r="Q342" i="1"/>
  <c r="I343" i="1"/>
  <c r="K343" i="1"/>
  <c r="M343" i="1"/>
  <c r="O343" i="1"/>
  <c r="Q343" i="1"/>
  <c r="I344" i="1"/>
  <c r="K344" i="1"/>
  <c r="M344" i="1"/>
  <c r="O344" i="1"/>
  <c r="Q344" i="1"/>
  <c r="I345" i="1"/>
  <c r="K345" i="1"/>
  <c r="M345" i="1"/>
  <c r="O345" i="1"/>
  <c r="Q345" i="1"/>
  <c r="I346" i="1"/>
  <c r="K346" i="1"/>
  <c r="M346" i="1"/>
  <c r="O346" i="1"/>
  <c r="Q346" i="1"/>
  <c r="I347" i="1"/>
  <c r="K347" i="1"/>
  <c r="M347" i="1"/>
  <c r="O347" i="1"/>
  <c r="Q347" i="1"/>
  <c r="I348" i="1"/>
  <c r="K348" i="1"/>
  <c r="M348" i="1"/>
  <c r="O348" i="1"/>
  <c r="Q348" i="1"/>
  <c r="I349" i="1"/>
  <c r="K349" i="1"/>
  <c r="M349" i="1"/>
  <c r="O349" i="1"/>
  <c r="Q349" i="1"/>
  <c r="I350" i="1"/>
  <c r="K350" i="1"/>
  <c r="M350" i="1"/>
  <c r="O350" i="1"/>
  <c r="Q350" i="1"/>
  <c r="I351" i="1"/>
  <c r="K351" i="1"/>
  <c r="M351" i="1"/>
  <c r="O351" i="1"/>
  <c r="Q351" i="1"/>
  <c r="I352" i="1"/>
  <c r="K352" i="1"/>
  <c r="M352" i="1"/>
  <c r="O352" i="1"/>
  <c r="Q352" i="1"/>
  <c r="I353" i="1"/>
  <c r="K353" i="1"/>
  <c r="M353" i="1"/>
  <c r="O353" i="1"/>
  <c r="Q353" i="1"/>
  <c r="I354" i="1"/>
  <c r="K354" i="1"/>
  <c r="M354" i="1"/>
  <c r="O354" i="1"/>
  <c r="Q354" i="1"/>
  <c r="I355" i="1"/>
  <c r="K355" i="1"/>
  <c r="M355" i="1"/>
  <c r="O355" i="1"/>
  <c r="Q355" i="1"/>
  <c r="I356" i="1"/>
  <c r="K356" i="1"/>
  <c r="M356" i="1"/>
  <c r="O356" i="1"/>
  <c r="Q356" i="1"/>
  <c r="I357" i="1"/>
  <c r="K357" i="1"/>
  <c r="M357" i="1"/>
  <c r="O357" i="1"/>
  <c r="Q357" i="1"/>
  <c r="I358" i="1"/>
  <c r="K358" i="1"/>
  <c r="M358" i="1"/>
  <c r="O358" i="1"/>
  <c r="Q358" i="1"/>
  <c r="I359" i="1"/>
  <c r="K359" i="1"/>
  <c r="M359" i="1"/>
  <c r="O359" i="1"/>
  <c r="Q359" i="1"/>
  <c r="I360" i="1"/>
  <c r="K360" i="1"/>
  <c r="M360" i="1"/>
  <c r="O360" i="1"/>
  <c r="Q360" i="1"/>
  <c r="I361" i="1"/>
  <c r="K361" i="1"/>
  <c r="M361" i="1"/>
  <c r="O361" i="1"/>
  <c r="Q361" i="1"/>
  <c r="I362" i="1"/>
  <c r="K362" i="1"/>
  <c r="M362" i="1"/>
  <c r="O362" i="1"/>
  <c r="Q362" i="1"/>
  <c r="I363" i="1"/>
  <c r="K363" i="1"/>
  <c r="M363" i="1"/>
  <c r="O363" i="1"/>
  <c r="Q363" i="1"/>
  <c r="I364" i="1"/>
  <c r="K364" i="1"/>
  <c r="M364" i="1"/>
  <c r="O364" i="1"/>
  <c r="Q364" i="1"/>
  <c r="I365" i="1"/>
  <c r="K365" i="1"/>
  <c r="M365" i="1"/>
  <c r="O365" i="1"/>
  <c r="Q365" i="1"/>
  <c r="I366" i="1"/>
  <c r="K366" i="1"/>
  <c r="M366" i="1"/>
  <c r="O366" i="1"/>
  <c r="Q366" i="1"/>
  <c r="I367" i="1"/>
  <c r="K367" i="1"/>
  <c r="M367" i="1"/>
  <c r="O367" i="1"/>
  <c r="Q367" i="1"/>
  <c r="I368" i="1"/>
  <c r="K368" i="1"/>
  <c r="M368" i="1"/>
  <c r="O368" i="1"/>
  <c r="Q368" i="1"/>
  <c r="I369" i="1"/>
  <c r="K369" i="1"/>
  <c r="M369" i="1"/>
  <c r="O369" i="1"/>
  <c r="Q369" i="1"/>
  <c r="I370" i="1"/>
  <c r="K370" i="1"/>
  <c r="M370" i="1"/>
  <c r="O370" i="1"/>
  <c r="Q370" i="1"/>
  <c r="I371" i="1"/>
  <c r="K371" i="1"/>
  <c r="M371" i="1"/>
  <c r="O371" i="1"/>
  <c r="Q371" i="1"/>
  <c r="I372" i="1"/>
  <c r="K372" i="1"/>
  <c r="M372" i="1"/>
  <c r="O372" i="1"/>
  <c r="Q372" i="1"/>
  <c r="I373" i="1"/>
  <c r="K373" i="1"/>
  <c r="M373" i="1"/>
  <c r="O373" i="1"/>
  <c r="Q373" i="1"/>
  <c r="I374" i="1"/>
  <c r="K374" i="1"/>
  <c r="M374" i="1"/>
  <c r="O374" i="1"/>
  <c r="Q374" i="1"/>
  <c r="I375" i="1"/>
  <c r="K375" i="1"/>
  <c r="M375" i="1"/>
  <c r="O375" i="1"/>
  <c r="Q375" i="1"/>
  <c r="I376" i="1"/>
  <c r="K376" i="1"/>
  <c r="M376" i="1"/>
  <c r="O376" i="1"/>
  <c r="Q376" i="1"/>
  <c r="I377" i="1"/>
  <c r="K377" i="1"/>
  <c r="M377" i="1"/>
  <c r="O377" i="1"/>
  <c r="Q377" i="1"/>
  <c r="I378" i="1"/>
  <c r="K378" i="1"/>
  <c r="M378" i="1"/>
  <c r="O378" i="1"/>
  <c r="Q378" i="1"/>
  <c r="I379" i="1"/>
  <c r="K379" i="1"/>
  <c r="M379" i="1"/>
  <c r="O379" i="1"/>
  <c r="Q379" i="1"/>
  <c r="I380" i="1"/>
  <c r="K380" i="1"/>
  <c r="M380" i="1"/>
  <c r="O380" i="1"/>
  <c r="Q380" i="1"/>
  <c r="I381" i="1"/>
  <c r="K381" i="1"/>
  <c r="M381" i="1"/>
  <c r="O381" i="1"/>
  <c r="Q381" i="1"/>
  <c r="I382" i="1"/>
  <c r="K382" i="1"/>
  <c r="M382" i="1"/>
  <c r="O382" i="1"/>
  <c r="Q382" i="1"/>
  <c r="I383" i="1"/>
  <c r="K383" i="1"/>
  <c r="M383" i="1"/>
  <c r="O383" i="1"/>
  <c r="Q383" i="1"/>
  <c r="I384" i="1"/>
  <c r="K384" i="1"/>
  <c r="M384" i="1"/>
  <c r="O384" i="1"/>
  <c r="Q384" i="1"/>
  <c r="I385" i="1"/>
  <c r="K385" i="1"/>
  <c r="M385" i="1"/>
  <c r="O385" i="1"/>
  <c r="Q385" i="1"/>
  <c r="I386" i="1"/>
  <c r="K386" i="1"/>
  <c r="M386" i="1"/>
  <c r="O386" i="1"/>
  <c r="Q386" i="1"/>
  <c r="I387" i="1"/>
  <c r="K387" i="1"/>
  <c r="M387" i="1"/>
  <c r="O387" i="1"/>
  <c r="Q387" i="1"/>
  <c r="I388" i="1"/>
  <c r="K388" i="1"/>
  <c r="M388" i="1"/>
  <c r="O388" i="1"/>
  <c r="Q388" i="1"/>
  <c r="I389" i="1"/>
  <c r="K389" i="1"/>
  <c r="M389" i="1"/>
  <c r="O389" i="1"/>
  <c r="Q389" i="1"/>
  <c r="I390" i="1"/>
  <c r="K390" i="1"/>
  <c r="M390" i="1"/>
  <c r="O390" i="1"/>
  <c r="Q390" i="1"/>
  <c r="I391" i="1"/>
  <c r="K391" i="1"/>
  <c r="M391" i="1"/>
  <c r="O391" i="1"/>
  <c r="Q391" i="1"/>
  <c r="I392" i="1"/>
  <c r="K392" i="1"/>
  <c r="M392" i="1"/>
  <c r="O392" i="1"/>
  <c r="Q392" i="1"/>
  <c r="I393" i="1"/>
  <c r="K393" i="1"/>
  <c r="M393" i="1"/>
  <c r="O393" i="1"/>
  <c r="Q393" i="1"/>
  <c r="I394" i="1"/>
  <c r="K394" i="1"/>
  <c r="M394" i="1"/>
  <c r="O394" i="1"/>
  <c r="Q394" i="1"/>
  <c r="I395" i="1"/>
  <c r="K395" i="1"/>
  <c r="M395" i="1"/>
  <c r="O395" i="1"/>
  <c r="Q395" i="1"/>
  <c r="I396" i="1"/>
  <c r="K396" i="1"/>
  <c r="M396" i="1"/>
  <c r="O396" i="1"/>
  <c r="Q396" i="1"/>
  <c r="I397" i="1"/>
  <c r="K397" i="1"/>
  <c r="M397" i="1"/>
  <c r="O397" i="1"/>
  <c r="Q397" i="1"/>
  <c r="I398" i="1"/>
  <c r="K398" i="1"/>
  <c r="M398" i="1"/>
  <c r="O398" i="1"/>
  <c r="Q398" i="1"/>
  <c r="I399" i="1"/>
  <c r="K399" i="1"/>
  <c r="M399" i="1"/>
  <c r="O399" i="1"/>
  <c r="Q399" i="1"/>
  <c r="I400" i="1"/>
  <c r="K400" i="1"/>
  <c r="M400" i="1"/>
  <c r="O400" i="1"/>
  <c r="Q400" i="1"/>
  <c r="I401" i="1"/>
  <c r="K401" i="1"/>
  <c r="M401" i="1"/>
  <c r="O401" i="1"/>
  <c r="Q401" i="1"/>
  <c r="I402" i="1"/>
  <c r="K402" i="1"/>
  <c r="M402" i="1"/>
  <c r="O402" i="1"/>
  <c r="Q402" i="1"/>
  <c r="I403" i="1"/>
  <c r="K403" i="1"/>
  <c r="M403" i="1"/>
  <c r="O403" i="1"/>
  <c r="Q403" i="1"/>
  <c r="I404" i="1"/>
  <c r="K404" i="1"/>
  <c r="M404" i="1"/>
  <c r="O404" i="1"/>
  <c r="Q404" i="1"/>
  <c r="I405" i="1"/>
  <c r="K405" i="1"/>
  <c r="M405" i="1"/>
  <c r="O405" i="1"/>
  <c r="Q405" i="1"/>
  <c r="I406" i="1"/>
  <c r="K406" i="1"/>
  <c r="M406" i="1"/>
  <c r="O406" i="1"/>
  <c r="Q406" i="1"/>
  <c r="I407" i="1"/>
  <c r="K407" i="1"/>
  <c r="M407" i="1"/>
  <c r="O407" i="1"/>
  <c r="Q407" i="1"/>
  <c r="I408" i="1"/>
  <c r="K408" i="1"/>
  <c r="M408" i="1"/>
  <c r="O408" i="1"/>
  <c r="Q408" i="1"/>
  <c r="I409" i="1"/>
  <c r="K409" i="1"/>
  <c r="M409" i="1"/>
  <c r="O409" i="1"/>
  <c r="Q409" i="1"/>
  <c r="I410" i="1"/>
  <c r="K410" i="1"/>
  <c r="M410" i="1"/>
  <c r="O410" i="1"/>
  <c r="Q410" i="1"/>
  <c r="I411" i="1"/>
  <c r="K411" i="1"/>
  <c r="M411" i="1"/>
  <c r="O411" i="1"/>
  <c r="Q411" i="1"/>
  <c r="I412" i="1"/>
  <c r="K412" i="1"/>
  <c r="M412" i="1"/>
  <c r="O412" i="1"/>
  <c r="Q412" i="1"/>
  <c r="I413" i="1"/>
  <c r="K413" i="1"/>
  <c r="M413" i="1"/>
  <c r="O413" i="1"/>
  <c r="Q413" i="1"/>
  <c r="I414" i="1"/>
  <c r="K414" i="1"/>
  <c r="M414" i="1"/>
  <c r="O414" i="1"/>
  <c r="Q414" i="1"/>
  <c r="I415" i="1"/>
  <c r="K415" i="1"/>
  <c r="M415" i="1"/>
  <c r="O415" i="1"/>
  <c r="Q415" i="1"/>
  <c r="I416" i="1"/>
  <c r="K416" i="1"/>
  <c r="M416" i="1"/>
  <c r="O416" i="1"/>
  <c r="Q416" i="1"/>
  <c r="I417" i="1"/>
  <c r="K417" i="1"/>
  <c r="M417" i="1"/>
  <c r="O417" i="1"/>
  <c r="Q417" i="1"/>
  <c r="I418" i="1"/>
  <c r="K418" i="1"/>
  <c r="M418" i="1"/>
  <c r="O418" i="1"/>
  <c r="Q418" i="1"/>
  <c r="I419" i="1"/>
  <c r="K419" i="1"/>
  <c r="M419" i="1"/>
  <c r="O419" i="1"/>
  <c r="Q419" i="1"/>
  <c r="I420" i="1"/>
  <c r="K420" i="1"/>
  <c r="M420" i="1"/>
  <c r="O420" i="1"/>
  <c r="Q420" i="1"/>
  <c r="I421" i="1"/>
  <c r="K421" i="1"/>
  <c r="M421" i="1"/>
  <c r="O421" i="1"/>
  <c r="Q421" i="1"/>
  <c r="I422" i="1"/>
  <c r="K422" i="1"/>
  <c r="M422" i="1"/>
  <c r="O422" i="1"/>
  <c r="Q422" i="1"/>
  <c r="I423" i="1"/>
  <c r="K423" i="1"/>
  <c r="M423" i="1"/>
  <c r="O423" i="1"/>
  <c r="Q423" i="1"/>
  <c r="I424" i="1"/>
  <c r="K424" i="1"/>
  <c r="M424" i="1"/>
  <c r="O424" i="1"/>
  <c r="Q424" i="1"/>
  <c r="I425" i="1"/>
  <c r="K425" i="1"/>
  <c r="M425" i="1"/>
  <c r="O425" i="1"/>
  <c r="Q425" i="1"/>
  <c r="I426" i="1"/>
  <c r="K426" i="1"/>
  <c r="M426" i="1"/>
  <c r="O426" i="1"/>
  <c r="Q426" i="1"/>
  <c r="I427" i="1"/>
  <c r="K427" i="1"/>
  <c r="M427" i="1"/>
  <c r="O427" i="1"/>
  <c r="Q427" i="1"/>
  <c r="I428" i="1"/>
  <c r="K428" i="1"/>
  <c r="M428" i="1"/>
  <c r="O428" i="1"/>
  <c r="Q428" i="1"/>
  <c r="I429" i="1"/>
  <c r="K429" i="1"/>
  <c r="M429" i="1"/>
  <c r="O429" i="1"/>
  <c r="Q429" i="1"/>
  <c r="I430" i="1"/>
  <c r="K430" i="1"/>
  <c r="M430" i="1"/>
  <c r="O430" i="1"/>
  <c r="Q430" i="1"/>
  <c r="I431" i="1"/>
  <c r="K431" i="1"/>
  <c r="M431" i="1"/>
  <c r="O431" i="1"/>
  <c r="Q431" i="1"/>
  <c r="I432" i="1"/>
  <c r="K432" i="1"/>
  <c r="M432" i="1"/>
  <c r="O432" i="1"/>
  <c r="Q432" i="1"/>
  <c r="I433" i="1"/>
  <c r="K433" i="1"/>
  <c r="M433" i="1"/>
  <c r="O433" i="1"/>
  <c r="Q433" i="1"/>
  <c r="I434" i="1"/>
  <c r="K434" i="1"/>
  <c r="M434" i="1"/>
  <c r="O434" i="1"/>
  <c r="Q434" i="1"/>
  <c r="I435" i="1"/>
  <c r="K435" i="1"/>
  <c r="M435" i="1"/>
  <c r="O435" i="1"/>
  <c r="Q435" i="1"/>
  <c r="I436" i="1"/>
  <c r="K436" i="1"/>
  <c r="M436" i="1"/>
  <c r="O436" i="1"/>
  <c r="Q436" i="1"/>
  <c r="I437" i="1"/>
  <c r="K437" i="1"/>
  <c r="M437" i="1"/>
  <c r="O437" i="1"/>
  <c r="Q437" i="1"/>
  <c r="I438" i="1"/>
  <c r="K438" i="1"/>
  <c r="M438" i="1"/>
  <c r="O438" i="1"/>
  <c r="Q438" i="1"/>
  <c r="I439" i="1"/>
  <c r="K439" i="1"/>
  <c r="M439" i="1"/>
  <c r="O439" i="1"/>
  <c r="Q439" i="1"/>
  <c r="I440" i="1"/>
  <c r="K440" i="1"/>
  <c r="M440" i="1"/>
  <c r="O440" i="1"/>
  <c r="Q440" i="1"/>
  <c r="I441" i="1"/>
  <c r="K441" i="1"/>
  <c r="M441" i="1"/>
  <c r="O441" i="1"/>
  <c r="Q441" i="1"/>
  <c r="I442" i="1"/>
  <c r="K442" i="1"/>
  <c r="M442" i="1"/>
  <c r="O442" i="1"/>
  <c r="Q442" i="1"/>
  <c r="I443" i="1"/>
  <c r="K443" i="1"/>
  <c r="M443" i="1"/>
  <c r="O443" i="1"/>
  <c r="Q443" i="1"/>
  <c r="I444" i="1"/>
  <c r="K444" i="1"/>
  <c r="M444" i="1"/>
  <c r="O444" i="1"/>
  <c r="Q444" i="1"/>
  <c r="I445" i="1"/>
  <c r="K445" i="1"/>
  <c r="M445" i="1"/>
  <c r="O445" i="1"/>
  <c r="Q445" i="1"/>
  <c r="I446" i="1"/>
  <c r="K446" i="1"/>
  <c r="M446" i="1"/>
  <c r="O446" i="1"/>
  <c r="Q446" i="1"/>
  <c r="I447" i="1"/>
  <c r="K447" i="1"/>
  <c r="M447" i="1"/>
  <c r="O447" i="1"/>
  <c r="Q447" i="1"/>
  <c r="I448" i="1"/>
  <c r="K448" i="1"/>
  <c r="M448" i="1"/>
  <c r="O448" i="1"/>
  <c r="Q448" i="1"/>
  <c r="I449" i="1"/>
  <c r="K449" i="1"/>
  <c r="M449" i="1"/>
  <c r="O449" i="1"/>
  <c r="Q449" i="1"/>
  <c r="I450" i="1"/>
  <c r="K450" i="1"/>
  <c r="M450" i="1"/>
  <c r="O450" i="1"/>
  <c r="Q450" i="1"/>
  <c r="I451" i="1"/>
  <c r="K451" i="1"/>
  <c r="M451" i="1"/>
  <c r="O451" i="1"/>
  <c r="Q451" i="1"/>
  <c r="I452" i="1"/>
  <c r="K452" i="1"/>
  <c r="M452" i="1"/>
  <c r="O452" i="1"/>
  <c r="Q452" i="1"/>
  <c r="I453" i="1"/>
  <c r="K453" i="1"/>
  <c r="M453" i="1"/>
  <c r="O453" i="1"/>
  <c r="Q453" i="1"/>
  <c r="I454" i="1"/>
  <c r="K454" i="1"/>
  <c r="M454" i="1"/>
  <c r="O454" i="1"/>
  <c r="Q454" i="1"/>
  <c r="I455" i="1"/>
  <c r="K455" i="1"/>
  <c r="M455" i="1"/>
  <c r="O455" i="1"/>
  <c r="Q455" i="1"/>
  <c r="I456" i="1"/>
  <c r="K456" i="1"/>
  <c r="M456" i="1"/>
  <c r="O456" i="1"/>
  <c r="Q456" i="1"/>
  <c r="I457" i="1"/>
  <c r="K457" i="1"/>
  <c r="M457" i="1"/>
  <c r="O457" i="1"/>
  <c r="Q457" i="1"/>
  <c r="I458" i="1"/>
  <c r="K458" i="1"/>
  <c r="M458" i="1"/>
  <c r="O458" i="1"/>
  <c r="Q458" i="1"/>
  <c r="I459" i="1"/>
  <c r="K459" i="1"/>
  <c r="M459" i="1"/>
  <c r="O459" i="1"/>
  <c r="Q459" i="1"/>
  <c r="I460" i="1"/>
  <c r="K460" i="1"/>
  <c r="M460" i="1"/>
  <c r="O460" i="1"/>
  <c r="Q460" i="1"/>
  <c r="I461" i="1"/>
  <c r="K461" i="1"/>
  <c r="M461" i="1"/>
  <c r="O461" i="1"/>
  <c r="Q461" i="1"/>
  <c r="I462" i="1"/>
  <c r="K462" i="1"/>
  <c r="M462" i="1"/>
  <c r="O462" i="1"/>
  <c r="Q462" i="1"/>
  <c r="I463" i="1"/>
  <c r="K463" i="1"/>
  <c r="M463" i="1"/>
  <c r="O463" i="1"/>
  <c r="Q463" i="1"/>
  <c r="I464" i="1"/>
  <c r="K464" i="1"/>
  <c r="M464" i="1"/>
  <c r="O464" i="1"/>
  <c r="Q464" i="1"/>
  <c r="I465" i="1"/>
  <c r="K465" i="1"/>
  <c r="M465" i="1"/>
  <c r="O465" i="1"/>
  <c r="Q465" i="1"/>
  <c r="I466" i="1"/>
  <c r="K466" i="1"/>
  <c r="M466" i="1"/>
  <c r="O466" i="1"/>
  <c r="Q466" i="1"/>
  <c r="I467" i="1"/>
  <c r="K467" i="1"/>
  <c r="M467" i="1"/>
  <c r="O467" i="1"/>
  <c r="Q467" i="1"/>
  <c r="I468" i="1"/>
  <c r="K468" i="1"/>
  <c r="M468" i="1"/>
  <c r="O468" i="1"/>
  <c r="Q468" i="1"/>
  <c r="I469" i="1"/>
  <c r="K469" i="1"/>
  <c r="M469" i="1"/>
  <c r="O469" i="1"/>
  <c r="Q469" i="1"/>
  <c r="I470" i="1"/>
  <c r="K470" i="1"/>
  <c r="M470" i="1"/>
  <c r="O470" i="1"/>
  <c r="Q470" i="1"/>
  <c r="I471" i="1"/>
  <c r="K471" i="1"/>
  <c r="M471" i="1"/>
  <c r="O471" i="1"/>
  <c r="Q471" i="1"/>
  <c r="I472" i="1"/>
  <c r="K472" i="1"/>
  <c r="M472" i="1"/>
  <c r="O472" i="1"/>
  <c r="Q472" i="1"/>
  <c r="I473" i="1"/>
  <c r="K473" i="1"/>
  <c r="M473" i="1"/>
  <c r="O473" i="1"/>
  <c r="Q473" i="1"/>
  <c r="I474" i="1"/>
  <c r="K474" i="1"/>
  <c r="M474" i="1"/>
  <c r="O474" i="1"/>
  <c r="Q474" i="1"/>
  <c r="I475" i="1"/>
  <c r="K475" i="1"/>
  <c r="M475" i="1"/>
  <c r="O475" i="1"/>
  <c r="Q475" i="1"/>
  <c r="I476" i="1"/>
  <c r="K476" i="1"/>
  <c r="M476" i="1"/>
  <c r="O476" i="1"/>
  <c r="Q476" i="1"/>
  <c r="I477" i="1"/>
  <c r="K477" i="1"/>
  <c r="M477" i="1"/>
  <c r="O477" i="1"/>
  <c r="Q477" i="1"/>
  <c r="I478" i="1"/>
  <c r="K478" i="1"/>
  <c r="M478" i="1"/>
  <c r="O478" i="1"/>
  <c r="Q478" i="1"/>
  <c r="I479" i="1"/>
  <c r="K479" i="1"/>
  <c r="M479" i="1"/>
  <c r="O479" i="1"/>
  <c r="Q479" i="1"/>
  <c r="I480" i="1"/>
  <c r="K480" i="1"/>
  <c r="M480" i="1"/>
  <c r="O480" i="1"/>
  <c r="Q480" i="1"/>
  <c r="I481" i="1"/>
  <c r="K481" i="1"/>
  <c r="M481" i="1"/>
  <c r="O481" i="1"/>
  <c r="Q481" i="1"/>
  <c r="I482" i="1"/>
  <c r="K482" i="1"/>
  <c r="M482" i="1"/>
  <c r="O482" i="1"/>
  <c r="Q482" i="1"/>
  <c r="I483" i="1"/>
  <c r="K483" i="1"/>
  <c r="M483" i="1"/>
  <c r="O483" i="1"/>
  <c r="Q483" i="1"/>
  <c r="I484" i="1"/>
  <c r="K484" i="1"/>
  <c r="M484" i="1"/>
  <c r="O484" i="1"/>
  <c r="Q484" i="1"/>
  <c r="I485" i="1"/>
  <c r="K485" i="1"/>
  <c r="M485" i="1"/>
  <c r="O485" i="1"/>
  <c r="Q485" i="1"/>
  <c r="I486" i="1"/>
  <c r="K486" i="1"/>
  <c r="M486" i="1"/>
  <c r="O486" i="1"/>
  <c r="Q486" i="1"/>
  <c r="I487" i="1"/>
  <c r="K487" i="1"/>
  <c r="M487" i="1"/>
  <c r="O487" i="1"/>
  <c r="Q487" i="1"/>
  <c r="I488" i="1"/>
  <c r="K488" i="1"/>
  <c r="M488" i="1"/>
  <c r="O488" i="1"/>
  <c r="Q488" i="1"/>
  <c r="I489" i="1"/>
  <c r="K489" i="1"/>
  <c r="M489" i="1"/>
  <c r="O489" i="1"/>
  <c r="Q489" i="1"/>
  <c r="I490" i="1"/>
  <c r="K490" i="1"/>
  <c r="M490" i="1"/>
  <c r="O490" i="1"/>
  <c r="Q490" i="1"/>
  <c r="I491" i="1"/>
  <c r="K491" i="1"/>
  <c r="M491" i="1"/>
  <c r="O491" i="1"/>
  <c r="Q491" i="1"/>
  <c r="I492" i="1"/>
  <c r="K492" i="1"/>
  <c r="M492" i="1"/>
  <c r="O492" i="1"/>
  <c r="Q492" i="1"/>
  <c r="I493" i="1"/>
  <c r="K493" i="1"/>
  <c r="M493" i="1"/>
  <c r="O493" i="1"/>
  <c r="Q493" i="1"/>
  <c r="I494" i="1"/>
  <c r="K494" i="1"/>
  <c r="M494" i="1"/>
  <c r="O494" i="1"/>
  <c r="Q494" i="1"/>
  <c r="I495" i="1"/>
  <c r="K495" i="1"/>
  <c r="M495" i="1"/>
  <c r="O495" i="1"/>
  <c r="Q495" i="1"/>
  <c r="I496" i="1"/>
  <c r="K496" i="1"/>
  <c r="M496" i="1"/>
  <c r="O496" i="1"/>
  <c r="Q496" i="1"/>
  <c r="I497" i="1"/>
  <c r="K497" i="1"/>
  <c r="M497" i="1"/>
  <c r="O497" i="1"/>
  <c r="Q497" i="1"/>
  <c r="I498" i="1"/>
  <c r="K498" i="1"/>
  <c r="M498" i="1"/>
  <c r="O498" i="1"/>
  <c r="Q498" i="1"/>
  <c r="I499" i="1"/>
  <c r="K499" i="1"/>
  <c r="M499" i="1"/>
  <c r="O499" i="1"/>
  <c r="Q499" i="1"/>
  <c r="I500" i="1"/>
  <c r="K500" i="1"/>
  <c r="M500" i="1"/>
  <c r="O500" i="1"/>
  <c r="Q500" i="1"/>
  <c r="I501" i="1"/>
  <c r="K501" i="1"/>
  <c r="M501" i="1"/>
  <c r="O501" i="1"/>
  <c r="Q501" i="1"/>
  <c r="I502" i="1"/>
  <c r="K502" i="1"/>
  <c r="M502" i="1"/>
  <c r="O502" i="1"/>
  <c r="Q502" i="1"/>
  <c r="I503" i="1"/>
  <c r="K503" i="1"/>
  <c r="M503" i="1"/>
  <c r="O503" i="1"/>
  <c r="Q503" i="1"/>
  <c r="I504" i="1"/>
  <c r="K504" i="1"/>
  <c r="M504" i="1"/>
  <c r="O504" i="1"/>
  <c r="Q504" i="1"/>
  <c r="I505" i="1"/>
  <c r="K505" i="1"/>
  <c r="M505" i="1"/>
  <c r="O505" i="1"/>
  <c r="Q505" i="1"/>
  <c r="I506" i="1"/>
  <c r="K506" i="1"/>
  <c r="M506" i="1"/>
  <c r="O506" i="1"/>
  <c r="Q506" i="1"/>
  <c r="I507" i="1"/>
  <c r="K507" i="1"/>
  <c r="M507" i="1"/>
  <c r="O507" i="1"/>
  <c r="Q507" i="1"/>
  <c r="I508" i="1"/>
  <c r="K508" i="1"/>
  <c r="M508" i="1"/>
  <c r="O508" i="1"/>
  <c r="Q508" i="1"/>
  <c r="I509" i="1"/>
  <c r="K509" i="1"/>
  <c r="M509" i="1"/>
  <c r="O509" i="1"/>
  <c r="Q509" i="1"/>
  <c r="I510" i="1"/>
  <c r="K510" i="1"/>
  <c r="M510" i="1"/>
  <c r="O510" i="1"/>
  <c r="Q510" i="1"/>
  <c r="I511" i="1"/>
  <c r="K511" i="1"/>
  <c r="M511" i="1"/>
  <c r="O511" i="1"/>
  <c r="Q511" i="1"/>
  <c r="I512" i="1"/>
  <c r="K512" i="1"/>
  <c r="M512" i="1"/>
  <c r="O512" i="1"/>
  <c r="Q512" i="1"/>
  <c r="I513" i="1"/>
  <c r="K513" i="1"/>
  <c r="M513" i="1"/>
  <c r="O513" i="1"/>
  <c r="Q513" i="1"/>
  <c r="I514" i="1"/>
  <c r="K514" i="1"/>
  <c r="M514" i="1"/>
  <c r="O514" i="1"/>
  <c r="Q514" i="1"/>
  <c r="I515" i="1"/>
  <c r="K515" i="1"/>
  <c r="M515" i="1"/>
  <c r="O515" i="1"/>
  <c r="Q515" i="1"/>
  <c r="I516" i="1"/>
  <c r="K516" i="1"/>
  <c r="M516" i="1"/>
  <c r="O516" i="1"/>
  <c r="Q516" i="1"/>
  <c r="I517" i="1"/>
  <c r="K517" i="1"/>
  <c r="M517" i="1"/>
  <c r="O517" i="1"/>
  <c r="Q517" i="1"/>
  <c r="I518" i="1"/>
  <c r="K518" i="1"/>
  <c r="M518" i="1"/>
  <c r="O518" i="1"/>
  <c r="Q518" i="1"/>
  <c r="I519" i="1"/>
  <c r="K519" i="1"/>
  <c r="M519" i="1"/>
  <c r="O519" i="1"/>
  <c r="Q519" i="1"/>
  <c r="I520" i="1"/>
  <c r="K520" i="1"/>
  <c r="M520" i="1"/>
  <c r="O520" i="1"/>
  <c r="Q520" i="1"/>
  <c r="I521" i="1"/>
  <c r="K521" i="1"/>
  <c r="M521" i="1"/>
  <c r="O521" i="1"/>
  <c r="Q521" i="1"/>
  <c r="I522" i="1"/>
  <c r="K522" i="1"/>
  <c r="M522" i="1"/>
  <c r="O522" i="1"/>
  <c r="Q522" i="1"/>
  <c r="I523" i="1"/>
  <c r="K523" i="1"/>
  <c r="M523" i="1"/>
  <c r="O523" i="1"/>
  <c r="Q523" i="1"/>
  <c r="I524" i="1"/>
  <c r="K524" i="1"/>
  <c r="M524" i="1"/>
  <c r="O524" i="1"/>
  <c r="Q524" i="1"/>
  <c r="I525" i="1"/>
  <c r="K525" i="1"/>
  <c r="M525" i="1"/>
  <c r="O525" i="1"/>
  <c r="Q525" i="1"/>
  <c r="I526" i="1"/>
  <c r="K526" i="1"/>
  <c r="M526" i="1"/>
  <c r="O526" i="1"/>
  <c r="Q526" i="1"/>
  <c r="I527" i="1"/>
  <c r="K527" i="1"/>
  <c r="M527" i="1"/>
  <c r="O527" i="1"/>
  <c r="Q527" i="1"/>
  <c r="I528" i="1"/>
  <c r="K528" i="1"/>
  <c r="M528" i="1"/>
  <c r="O528" i="1"/>
  <c r="Q528" i="1"/>
  <c r="I529" i="1"/>
  <c r="K529" i="1"/>
  <c r="M529" i="1"/>
  <c r="O529" i="1"/>
  <c r="Q529" i="1"/>
  <c r="I530" i="1"/>
  <c r="K530" i="1"/>
  <c r="M530" i="1"/>
  <c r="O530" i="1"/>
  <c r="Q530" i="1"/>
  <c r="I531" i="1"/>
  <c r="K531" i="1"/>
  <c r="M531" i="1"/>
  <c r="O531" i="1"/>
  <c r="Q531" i="1"/>
  <c r="I532" i="1"/>
  <c r="K532" i="1"/>
  <c r="M532" i="1"/>
  <c r="O532" i="1"/>
  <c r="Q532" i="1"/>
  <c r="I533" i="1"/>
  <c r="K533" i="1"/>
  <c r="M533" i="1"/>
  <c r="O533" i="1"/>
  <c r="Q533" i="1"/>
  <c r="I534" i="1"/>
  <c r="K534" i="1"/>
  <c r="M534" i="1"/>
  <c r="O534" i="1"/>
  <c r="Q534" i="1"/>
  <c r="I535" i="1"/>
  <c r="K535" i="1"/>
  <c r="M535" i="1"/>
  <c r="O535" i="1"/>
  <c r="Q535" i="1"/>
  <c r="I536" i="1"/>
  <c r="K536" i="1"/>
  <c r="M536" i="1"/>
  <c r="O536" i="1"/>
  <c r="Q536" i="1"/>
  <c r="I537" i="1"/>
  <c r="K537" i="1"/>
  <c r="M537" i="1"/>
  <c r="O537" i="1"/>
  <c r="Q537" i="1"/>
  <c r="I538" i="1"/>
  <c r="K538" i="1"/>
  <c r="M538" i="1"/>
  <c r="O538" i="1"/>
  <c r="Q538" i="1"/>
  <c r="I539" i="1"/>
  <c r="K539" i="1"/>
  <c r="M539" i="1"/>
  <c r="O539" i="1"/>
  <c r="Q539" i="1"/>
  <c r="I540" i="1"/>
  <c r="K540" i="1"/>
  <c r="M540" i="1"/>
  <c r="O540" i="1"/>
  <c r="Q540" i="1"/>
  <c r="I541" i="1"/>
  <c r="K541" i="1"/>
  <c r="M541" i="1"/>
  <c r="O541" i="1"/>
  <c r="Q541" i="1"/>
  <c r="I542" i="1"/>
  <c r="K542" i="1"/>
  <c r="M542" i="1"/>
  <c r="O542" i="1"/>
  <c r="Q542" i="1"/>
  <c r="I543" i="1"/>
  <c r="K543" i="1"/>
  <c r="M543" i="1"/>
  <c r="O543" i="1"/>
  <c r="Q543" i="1"/>
  <c r="I544" i="1"/>
  <c r="K544" i="1"/>
  <c r="M544" i="1"/>
  <c r="O544" i="1"/>
  <c r="Q544" i="1"/>
  <c r="I545" i="1"/>
  <c r="K545" i="1"/>
  <c r="M545" i="1"/>
  <c r="O545" i="1"/>
  <c r="Q545" i="1"/>
  <c r="I546" i="1"/>
  <c r="K546" i="1"/>
  <c r="M546" i="1"/>
  <c r="O546" i="1"/>
  <c r="Q546" i="1"/>
  <c r="I547" i="1"/>
  <c r="K547" i="1"/>
  <c r="M547" i="1"/>
  <c r="O547" i="1"/>
  <c r="Q547" i="1"/>
  <c r="I548" i="1"/>
  <c r="K548" i="1"/>
  <c r="M548" i="1"/>
  <c r="O548" i="1"/>
  <c r="Q548" i="1"/>
  <c r="I549" i="1"/>
  <c r="K549" i="1"/>
  <c r="M549" i="1"/>
  <c r="O549" i="1"/>
  <c r="Q549" i="1"/>
  <c r="I550" i="1"/>
  <c r="K550" i="1"/>
  <c r="M550" i="1"/>
  <c r="O550" i="1"/>
  <c r="Q550" i="1"/>
  <c r="I551" i="1"/>
  <c r="K551" i="1"/>
  <c r="M551" i="1"/>
  <c r="O551" i="1"/>
  <c r="Q551" i="1"/>
  <c r="I552" i="1"/>
  <c r="K552" i="1"/>
  <c r="M552" i="1"/>
  <c r="O552" i="1"/>
  <c r="Q552" i="1"/>
  <c r="I553" i="1"/>
  <c r="K553" i="1"/>
  <c r="M553" i="1"/>
  <c r="O553" i="1"/>
  <c r="Q553" i="1"/>
  <c r="I554" i="1"/>
  <c r="K554" i="1"/>
  <c r="M554" i="1"/>
  <c r="O554" i="1"/>
  <c r="Q554" i="1"/>
  <c r="I555" i="1"/>
  <c r="K555" i="1"/>
  <c r="M555" i="1"/>
  <c r="O555" i="1"/>
  <c r="Q555" i="1"/>
  <c r="I556" i="1"/>
  <c r="K556" i="1"/>
  <c r="M556" i="1"/>
  <c r="O556" i="1"/>
  <c r="Q556" i="1"/>
  <c r="I557" i="1"/>
  <c r="K557" i="1"/>
  <c r="M557" i="1"/>
  <c r="O557" i="1"/>
  <c r="Q557" i="1"/>
  <c r="I558" i="1"/>
  <c r="K558" i="1"/>
  <c r="M558" i="1"/>
  <c r="O558" i="1"/>
  <c r="Q558" i="1"/>
  <c r="I559" i="1"/>
  <c r="K559" i="1"/>
  <c r="M559" i="1"/>
  <c r="O559" i="1"/>
  <c r="Q559" i="1"/>
  <c r="I560" i="1"/>
  <c r="K560" i="1"/>
  <c r="M560" i="1"/>
  <c r="O560" i="1"/>
  <c r="Q560" i="1"/>
  <c r="I561" i="1"/>
  <c r="K561" i="1"/>
  <c r="M561" i="1"/>
  <c r="O561" i="1"/>
  <c r="Q561" i="1"/>
  <c r="I562" i="1"/>
  <c r="K562" i="1"/>
  <c r="M562" i="1"/>
  <c r="O562" i="1"/>
  <c r="Q562" i="1"/>
  <c r="I563" i="1"/>
  <c r="K563" i="1"/>
  <c r="M563" i="1"/>
  <c r="O563" i="1"/>
  <c r="Q563" i="1"/>
  <c r="I564" i="1"/>
  <c r="K564" i="1"/>
  <c r="M564" i="1"/>
  <c r="O564" i="1"/>
  <c r="Q564" i="1"/>
  <c r="I565" i="1"/>
  <c r="K565" i="1"/>
  <c r="M565" i="1"/>
  <c r="O565" i="1"/>
  <c r="Q565" i="1"/>
  <c r="I566" i="1"/>
  <c r="K566" i="1"/>
  <c r="M566" i="1"/>
  <c r="O566" i="1"/>
  <c r="Q566" i="1"/>
  <c r="I567" i="1"/>
  <c r="K567" i="1"/>
  <c r="M567" i="1"/>
  <c r="O567" i="1"/>
  <c r="Q567" i="1"/>
  <c r="I568" i="1"/>
  <c r="K568" i="1"/>
  <c r="M568" i="1"/>
  <c r="O568" i="1"/>
  <c r="Q568" i="1"/>
  <c r="I569" i="1"/>
  <c r="K569" i="1"/>
  <c r="M569" i="1"/>
  <c r="O569" i="1"/>
  <c r="Q569" i="1"/>
  <c r="I570" i="1"/>
  <c r="K570" i="1"/>
  <c r="M570" i="1"/>
  <c r="O570" i="1"/>
  <c r="Q570" i="1"/>
  <c r="I571" i="1"/>
  <c r="K571" i="1"/>
  <c r="M571" i="1"/>
  <c r="O571" i="1"/>
  <c r="Q571" i="1"/>
  <c r="I572" i="1"/>
  <c r="K572" i="1"/>
  <c r="M572" i="1"/>
  <c r="O572" i="1"/>
  <c r="Q572" i="1"/>
  <c r="I573" i="1"/>
  <c r="K573" i="1"/>
  <c r="M573" i="1"/>
  <c r="O573" i="1"/>
  <c r="Q573" i="1"/>
  <c r="I574" i="1"/>
  <c r="K574" i="1"/>
  <c r="M574" i="1"/>
  <c r="O574" i="1"/>
  <c r="Q574" i="1"/>
  <c r="I575" i="1"/>
  <c r="K575" i="1"/>
  <c r="M575" i="1"/>
  <c r="O575" i="1"/>
  <c r="Q575" i="1"/>
  <c r="I576" i="1"/>
  <c r="K576" i="1"/>
  <c r="M576" i="1"/>
  <c r="O576" i="1"/>
  <c r="Q576" i="1"/>
  <c r="I577" i="1"/>
  <c r="K577" i="1"/>
  <c r="M577" i="1"/>
  <c r="O577" i="1"/>
  <c r="Q577" i="1"/>
  <c r="I578" i="1"/>
  <c r="K578" i="1"/>
  <c r="M578" i="1"/>
  <c r="O578" i="1"/>
  <c r="Q578" i="1"/>
  <c r="I579" i="1"/>
  <c r="K579" i="1"/>
  <c r="M579" i="1"/>
  <c r="O579" i="1"/>
  <c r="Q579" i="1"/>
  <c r="I580" i="1"/>
  <c r="K580" i="1"/>
  <c r="M580" i="1"/>
  <c r="O580" i="1"/>
  <c r="Q580" i="1"/>
  <c r="I581" i="1"/>
  <c r="K581" i="1"/>
  <c r="M581" i="1"/>
  <c r="O581" i="1"/>
  <c r="Q581" i="1"/>
  <c r="I582" i="1"/>
  <c r="K582" i="1"/>
  <c r="M582" i="1"/>
  <c r="O582" i="1"/>
  <c r="Q582" i="1"/>
  <c r="I583" i="1"/>
  <c r="K583" i="1"/>
  <c r="M583" i="1"/>
  <c r="O583" i="1"/>
  <c r="Q583" i="1"/>
  <c r="I584" i="1"/>
  <c r="K584" i="1"/>
  <c r="M584" i="1"/>
  <c r="O584" i="1"/>
  <c r="Q584" i="1"/>
  <c r="I585" i="1"/>
  <c r="K585" i="1"/>
  <c r="M585" i="1"/>
  <c r="O585" i="1"/>
  <c r="Q585" i="1"/>
  <c r="I586" i="1"/>
  <c r="K586" i="1"/>
  <c r="M586" i="1"/>
  <c r="O586" i="1"/>
  <c r="Q586" i="1"/>
  <c r="I587" i="1"/>
  <c r="K587" i="1"/>
  <c r="M587" i="1"/>
  <c r="O587" i="1"/>
  <c r="Q587" i="1"/>
  <c r="I588" i="1"/>
  <c r="K588" i="1"/>
  <c r="M588" i="1"/>
  <c r="O588" i="1"/>
  <c r="Q588" i="1"/>
  <c r="I589" i="1"/>
  <c r="K589" i="1"/>
  <c r="M589" i="1"/>
  <c r="O589" i="1"/>
  <c r="Q589" i="1"/>
  <c r="I590" i="1"/>
  <c r="K590" i="1"/>
  <c r="M590" i="1"/>
  <c r="O590" i="1"/>
  <c r="Q590" i="1"/>
  <c r="I591" i="1"/>
  <c r="K591" i="1"/>
  <c r="M591" i="1"/>
  <c r="O591" i="1"/>
  <c r="Q591" i="1"/>
  <c r="I592" i="1"/>
  <c r="K592" i="1"/>
  <c r="M592" i="1"/>
  <c r="O592" i="1"/>
  <c r="Q592" i="1"/>
  <c r="I593" i="1"/>
  <c r="K593" i="1"/>
  <c r="M593" i="1"/>
  <c r="O593" i="1"/>
  <c r="Q593" i="1"/>
  <c r="I594" i="1"/>
  <c r="K594" i="1"/>
  <c r="M594" i="1"/>
  <c r="O594" i="1"/>
  <c r="Q594" i="1"/>
  <c r="I595" i="1"/>
  <c r="K595" i="1"/>
  <c r="M595" i="1"/>
  <c r="O595" i="1"/>
  <c r="Q595" i="1"/>
  <c r="I596" i="1"/>
  <c r="K596" i="1"/>
  <c r="M596" i="1"/>
  <c r="O596" i="1"/>
  <c r="Q596" i="1"/>
  <c r="I597" i="1"/>
  <c r="K597" i="1"/>
  <c r="M597" i="1"/>
  <c r="O597" i="1"/>
  <c r="Q597" i="1"/>
  <c r="I598" i="1"/>
  <c r="K598" i="1"/>
  <c r="M598" i="1"/>
  <c r="O598" i="1"/>
  <c r="Q598" i="1"/>
  <c r="I599" i="1"/>
  <c r="K599" i="1"/>
  <c r="M599" i="1"/>
  <c r="O599" i="1"/>
  <c r="Q599" i="1"/>
  <c r="I600" i="1"/>
  <c r="K600" i="1"/>
  <c r="M600" i="1"/>
  <c r="O600" i="1"/>
  <c r="Q600" i="1"/>
  <c r="I601" i="1"/>
  <c r="K601" i="1"/>
  <c r="M601" i="1"/>
  <c r="O601" i="1"/>
  <c r="Q601" i="1"/>
  <c r="I602" i="1"/>
  <c r="K602" i="1"/>
  <c r="M602" i="1"/>
  <c r="O602" i="1"/>
  <c r="Q602" i="1"/>
  <c r="I603" i="1"/>
  <c r="K603" i="1"/>
  <c r="M603" i="1"/>
  <c r="O603" i="1"/>
  <c r="Q603" i="1"/>
  <c r="I604" i="1"/>
  <c r="K604" i="1"/>
  <c r="M604" i="1"/>
  <c r="O604" i="1"/>
  <c r="Q604" i="1"/>
  <c r="I605" i="1"/>
  <c r="K605" i="1"/>
  <c r="M605" i="1"/>
  <c r="O605" i="1"/>
  <c r="Q605" i="1"/>
  <c r="I606" i="1"/>
  <c r="K606" i="1"/>
  <c r="M606" i="1"/>
  <c r="O606" i="1"/>
  <c r="Q606" i="1"/>
  <c r="I607" i="1"/>
  <c r="K607" i="1"/>
  <c r="M607" i="1"/>
  <c r="O607" i="1"/>
  <c r="Q607" i="1"/>
  <c r="I608" i="1"/>
  <c r="K608" i="1"/>
  <c r="M608" i="1"/>
  <c r="O608" i="1"/>
  <c r="Q608" i="1"/>
  <c r="I609" i="1"/>
  <c r="K609" i="1"/>
  <c r="M609" i="1"/>
  <c r="O609" i="1"/>
  <c r="Q609" i="1"/>
  <c r="I610" i="1"/>
  <c r="K610" i="1"/>
  <c r="M610" i="1"/>
  <c r="O610" i="1"/>
  <c r="Q610" i="1"/>
  <c r="I611" i="1"/>
  <c r="K611" i="1"/>
  <c r="M611" i="1"/>
  <c r="O611" i="1"/>
  <c r="Q611" i="1"/>
  <c r="I612" i="1"/>
  <c r="K612" i="1"/>
  <c r="M612" i="1"/>
  <c r="O612" i="1"/>
  <c r="Q612" i="1"/>
  <c r="I613" i="1"/>
  <c r="K613" i="1"/>
  <c r="M613" i="1"/>
  <c r="O613" i="1"/>
  <c r="Q613" i="1"/>
  <c r="I614" i="1"/>
  <c r="K614" i="1"/>
  <c r="M614" i="1"/>
  <c r="O614" i="1"/>
  <c r="Q614" i="1"/>
  <c r="I615" i="1"/>
  <c r="K615" i="1"/>
  <c r="M615" i="1"/>
  <c r="O615" i="1"/>
  <c r="Q615" i="1"/>
  <c r="I616" i="1"/>
  <c r="K616" i="1"/>
  <c r="M616" i="1"/>
  <c r="O616" i="1"/>
  <c r="Q616" i="1"/>
  <c r="I617" i="1"/>
  <c r="K617" i="1"/>
  <c r="M617" i="1"/>
  <c r="O617" i="1"/>
  <c r="Q617" i="1"/>
  <c r="I618" i="1"/>
  <c r="K618" i="1"/>
  <c r="M618" i="1"/>
  <c r="O618" i="1"/>
  <c r="Q618" i="1"/>
  <c r="I619" i="1"/>
  <c r="K619" i="1"/>
  <c r="M619" i="1"/>
  <c r="O619" i="1"/>
  <c r="Q619" i="1"/>
  <c r="I620" i="1"/>
  <c r="K620" i="1"/>
  <c r="M620" i="1"/>
  <c r="O620" i="1"/>
  <c r="Q620" i="1"/>
  <c r="I621" i="1"/>
  <c r="K621" i="1"/>
  <c r="M621" i="1"/>
  <c r="O621" i="1"/>
  <c r="Q621" i="1"/>
  <c r="I622" i="1"/>
  <c r="K622" i="1"/>
  <c r="M622" i="1"/>
  <c r="O622" i="1"/>
  <c r="Q622" i="1"/>
  <c r="I623" i="1"/>
  <c r="K623" i="1"/>
  <c r="M623" i="1"/>
  <c r="O623" i="1"/>
  <c r="Q623" i="1"/>
  <c r="I624" i="1"/>
  <c r="K624" i="1"/>
  <c r="M624" i="1"/>
  <c r="O624" i="1"/>
  <c r="Q624" i="1"/>
  <c r="I625" i="1"/>
  <c r="K625" i="1"/>
  <c r="M625" i="1"/>
  <c r="O625" i="1"/>
  <c r="Q625" i="1"/>
  <c r="I626" i="1"/>
  <c r="K626" i="1"/>
  <c r="M626" i="1"/>
  <c r="O626" i="1"/>
  <c r="Q626" i="1"/>
  <c r="I627" i="1"/>
  <c r="K627" i="1"/>
  <c r="M627" i="1"/>
  <c r="O627" i="1"/>
  <c r="Q627" i="1"/>
  <c r="I628" i="1"/>
  <c r="K628" i="1"/>
  <c r="M628" i="1"/>
  <c r="O628" i="1"/>
  <c r="Q628" i="1"/>
  <c r="I629" i="1"/>
  <c r="K629" i="1"/>
  <c r="M629" i="1"/>
  <c r="O629" i="1"/>
  <c r="Q629" i="1"/>
  <c r="I630" i="1"/>
  <c r="K630" i="1"/>
  <c r="M630" i="1"/>
  <c r="O630" i="1"/>
  <c r="Q630" i="1"/>
  <c r="I631" i="1"/>
  <c r="K631" i="1"/>
  <c r="M631" i="1"/>
  <c r="O631" i="1"/>
  <c r="Q631" i="1"/>
  <c r="I632" i="1"/>
  <c r="K632" i="1"/>
  <c r="M632" i="1"/>
  <c r="O632" i="1"/>
  <c r="Q632" i="1"/>
  <c r="I633" i="1"/>
  <c r="K633" i="1"/>
  <c r="M633" i="1"/>
  <c r="O633" i="1"/>
  <c r="Q633" i="1"/>
  <c r="I634" i="1"/>
  <c r="K634" i="1"/>
  <c r="M634" i="1"/>
  <c r="O634" i="1"/>
  <c r="Q634" i="1"/>
  <c r="I635" i="1"/>
  <c r="K635" i="1"/>
  <c r="M635" i="1"/>
  <c r="O635" i="1"/>
  <c r="Q635" i="1"/>
  <c r="I636" i="1"/>
  <c r="K636" i="1"/>
  <c r="M636" i="1"/>
  <c r="O636" i="1"/>
  <c r="Q636" i="1"/>
  <c r="I637" i="1"/>
  <c r="K637" i="1"/>
  <c r="M637" i="1"/>
  <c r="O637" i="1"/>
  <c r="Q637" i="1"/>
  <c r="I638" i="1"/>
  <c r="K638" i="1"/>
  <c r="M638" i="1"/>
  <c r="O638" i="1"/>
  <c r="Q638" i="1"/>
  <c r="I639" i="1"/>
  <c r="K639" i="1"/>
  <c r="M639" i="1"/>
  <c r="O639" i="1"/>
  <c r="Q639" i="1"/>
  <c r="I640" i="1"/>
  <c r="K640" i="1"/>
  <c r="M640" i="1"/>
  <c r="O640" i="1"/>
  <c r="Q640" i="1"/>
  <c r="I641" i="1"/>
  <c r="K641" i="1"/>
  <c r="M641" i="1"/>
  <c r="O641" i="1"/>
  <c r="Q641" i="1"/>
  <c r="I642" i="1"/>
  <c r="K642" i="1"/>
  <c r="M642" i="1"/>
  <c r="O642" i="1"/>
  <c r="Q642" i="1"/>
  <c r="I643" i="1"/>
  <c r="K643" i="1"/>
  <c r="M643" i="1"/>
  <c r="O643" i="1"/>
  <c r="Q643" i="1"/>
  <c r="I644" i="1"/>
  <c r="K644" i="1"/>
  <c r="M644" i="1"/>
  <c r="O644" i="1"/>
  <c r="Q644" i="1"/>
  <c r="I645" i="1"/>
  <c r="K645" i="1"/>
  <c r="M645" i="1"/>
  <c r="O645" i="1"/>
  <c r="Q645" i="1"/>
  <c r="I646" i="1"/>
  <c r="K646" i="1"/>
  <c r="M646" i="1"/>
  <c r="O646" i="1"/>
  <c r="Q646" i="1"/>
  <c r="I647" i="1"/>
  <c r="K647" i="1"/>
  <c r="M647" i="1"/>
  <c r="O647" i="1"/>
  <c r="Q647" i="1"/>
  <c r="I648" i="1"/>
  <c r="K648" i="1"/>
  <c r="M648" i="1"/>
  <c r="O648" i="1"/>
  <c r="Q648" i="1"/>
  <c r="I649" i="1"/>
  <c r="K649" i="1"/>
  <c r="M649" i="1"/>
  <c r="O649" i="1"/>
  <c r="Q649" i="1"/>
  <c r="I650" i="1"/>
  <c r="K650" i="1"/>
  <c r="M650" i="1"/>
  <c r="O650" i="1"/>
  <c r="Q650" i="1"/>
  <c r="I651" i="1"/>
  <c r="K651" i="1"/>
  <c r="M651" i="1"/>
  <c r="O651" i="1"/>
  <c r="Q651" i="1"/>
  <c r="I652" i="1"/>
  <c r="K652" i="1"/>
  <c r="M652" i="1"/>
  <c r="O652" i="1"/>
  <c r="Q652" i="1"/>
  <c r="I653" i="1"/>
  <c r="K653" i="1"/>
  <c r="M653" i="1"/>
  <c r="O653" i="1"/>
  <c r="Q653" i="1"/>
  <c r="I654" i="1"/>
  <c r="K654" i="1"/>
  <c r="M654" i="1"/>
  <c r="O654" i="1"/>
  <c r="Q654" i="1"/>
  <c r="I655" i="1"/>
  <c r="K655" i="1"/>
  <c r="M655" i="1"/>
  <c r="O655" i="1"/>
  <c r="Q655" i="1"/>
  <c r="I656" i="1"/>
  <c r="K656" i="1"/>
  <c r="M656" i="1"/>
  <c r="O656" i="1"/>
  <c r="Q656" i="1"/>
  <c r="I657" i="1"/>
  <c r="K657" i="1"/>
  <c r="M657" i="1"/>
  <c r="O657" i="1"/>
  <c r="Q657" i="1"/>
  <c r="I658" i="1"/>
  <c r="K658" i="1"/>
  <c r="M658" i="1"/>
  <c r="O658" i="1"/>
  <c r="Q658" i="1"/>
  <c r="I659" i="1"/>
  <c r="K659" i="1"/>
  <c r="M659" i="1"/>
  <c r="O659" i="1"/>
  <c r="Q659" i="1"/>
  <c r="I660" i="1"/>
  <c r="K660" i="1"/>
  <c r="M660" i="1"/>
  <c r="O660" i="1"/>
  <c r="Q660" i="1"/>
  <c r="I661" i="1"/>
  <c r="K661" i="1"/>
  <c r="M661" i="1"/>
  <c r="O661" i="1"/>
  <c r="Q661" i="1"/>
  <c r="I662" i="1"/>
  <c r="K662" i="1"/>
  <c r="M662" i="1"/>
  <c r="O662" i="1"/>
  <c r="Q662" i="1"/>
  <c r="I663" i="1"/>
  <c r="K663" i="1"/>
  <c r="M663" i="1"/>
  <c r="O663" i="1"/>
  <c r="Q663" i="1"/>
  <c r="I664" i="1"/>
  <c r="K664" i="1"/>
  <c r="M664" i="1"/>
  <c r="O664" i="1"/>
  <c r="Q664" i="1"/>
  <c r="I665" i="1"/>
  <c r="K665" i="1"/>
  <c r="M665" i="1"/>
  <c r="O665" i="1"/>
  <c r="Q665" i="1"/>
  <c r="I666" i="1"/>
  <c r="K666" i="1"/>
  <c r="M666" i="1"/>
  <c r="O666" i="1"/>
  <c r="Q666" i="1"/>
  <c r="I667" i="1"/>
  <c r="K667" i="1"/>
  <c r="M667" i="1"/>
  <c r="O667" i="1"/>
  <c r="Q667" i="1"/>
  <c r="I668" i="1"/>
  <c r="K668" i="1"/>
  <c r="M668" i="1"/>
  <c r="O668" i="1"/>
  <c r="Q668" i="1"/>
  <c r="I669" i="1"/>
  <c r="K669" i="1"/>
  <c r="M669" i="1"/>
  <c r="O669" i="1"/>
  <c r="Q669" i="1"/>
  <c r="I670" i="1"/>
  <c r="K670" i="1"/>
  <c r="M670" i="1"/>
  <c r="O670" i="1"/>
  <c r="Q670" i="1"/>
  <c r="I671" i="1"/>
  <c r="K671" i="1"/>
  <c r="M671" i="1"/>
  <c r="O671" i="1"/>
  <c r="Q671" i="1"/>
  <c r="I672" i="1"/>
  <c r="K672" i="1"/>
  <c r="M672" i="1"/>
  <c r="O672" i="1"/>
  <c r="Q672" i="1"/>
  <c r="I673" i="1"/>
  <c r="K673" i="1"/>
  <c r="M673" i="1"/>
  <c r="O673" i="1"/>
  <c r="Q673" i="1"/>
  <c r="I674" i="1"/>
  <c r="K674" i="1"/>
  <c r="M674" i="1"/>
  <c r="O674" i="1"/>
  <c r="Q674" i="1"/>
  <c r="I675" i="1"/>
  <c r="K675" i="1"/>
  <c r="M675" i="1"/>
  <c r="O675" i="1"/>
  <c r="Q675" i="1"/>
  <c r="I676" i="1"/>
  <c r="K676" i="1"/>
  <c r="M676" i="1"/>
  <c r="O676" i="1"/>
  <c r="Q676" i="1"/>
  <c r="I677" i="1"/>
  <c r="K677" i="1"/>
  <c r="M677" i="1"/>
  <c r="O677" i="1"/>
  <c r="Q677" i="1"/>
  <c r="I678" i="1"/>
  <c r="K678" i="1"/>
  <c r="M678" i="1"/>
  <c r="O678" i="1"/>
  <c r="Q678" i="1"/>
  <c r="I679" i="1"/>
  <c r="K679" i="1"/>
  <c r="M679" i="1"/>
  <c r="O679" i="1"/>
  <c r="Q679" i="1"/>
  <c r="I680" i="1"/>
  <c r="K680" i="1"/>
  <c r="M680" i="1"/>
  <c r="O680" i="1"/>
  <c r="Q680" i="1"/>
  <c r="I681" i="1"/>
  <c r="K681" i="1"/>
  <c r="M681" i="1"/>
  <c r="O681" i="1"/>
  <c r="Q681" i="1"/>
  <c r="I682" i="1"/>
  <c r="K682" i="1"/>
  <c r="M682" i="1"/>
  <c r="O682" i="1"/>
  <c r="Q682" i="1"/>
  <c r="I683" i="1"/>
  <c r="K683" i="1"/>
  <c r="M683" i="1"/>
  <c r="O683" i="1"/>
  <c r="Q683" i="1"/>
  <c r="I684" i="1"/>
  <c r="K684" i="1"/>
  <c r="M684" i="1"/>
  <c r="O684" i="1"/>
  <c r="Q684" i="1"/>
  <c r="I685" i="1"/>
  <c r="K685" i="1"/>
  <c r="M685" i="1"/>
  <c r="O685" i="1"/>
  <c r="Q685" i="1"/>
  <c r="I686" i="1"/>
  <c r="K686" i="1"/>
  <c r="M686" i="1"/>
  <c r="O686" i="1"/>
  <c r="Q686" i="1"/>
  <c r="I687" i="1"/>
  <c r="K687" i="1"/>
  <c r="M687" i="1"/>
  <c r="O687" i="1"/>
  <c r="Q687" i="1"/>
  <c r="I688" i="1"/>
  <c r="K688" i="1"/>
  <c r="M688" i="1"/>
  <c r="O688" i="1"/>
  <c r="Q688" i="1"/>
  <c r="I689" i="1"/>
  <c r="K689" i="1"/>
  <c r="M689" i="1"/>
  <c r="O689" i="1"/>
  <c r="Q689" i="1"/>
  <c r="I690" i="1"/>
  <c r="K690" i="1"/>
  <c r="M690" i="1"/>
  <c r="O690" i="1"/>
  <c r="Q690" i="1"/>
  <c r="I691" i="1"/>
  <c r="K691" i="1"/>
  <c r="M691" i="1"/>
  <c r="O691" i="1"/>
  <c r="Q691" i="1"/>
  <c r="I692" i="1"/>
  <c r="K692" i="1"/>
  <c r="M692" i="1"/>
  <c r="O692" i="1"/>
  <c r="Q692" i="1"/>
  <c r="I693" i="1"/>
  <c r="K693" i="1"/>
  <c r="M693" i="1"/>
  <c r="O693" i="1"/>
  <c r="Q693" i="1"/>
  <c r="I694" i="1"/>
  <c r="K694" i="1"/>
  <c r="M694" i="1"/>
  <c r="O694" i="1"/>
  <c r="Q694" i="1"/>
  <c r="I695" i="1"/>
  <c r="K695" i="1"/>
  <c r="M695" i="1"/>
  <c r="O695" i="1"/>
  <c r="Q695" i="1"/>
  <c r="I696" i="1"/>
  <c r="K696" i="1"/>
  <c r="M696" i="1"/>
  <c r="O696" i="1"/>
  <c r="Q696" i="1"/>
  <c r="I697" i="1"/>
  <c r="K697" i="1"/>
  <c r="M697" i="1"/>
  <c r="O697" i="1"/>
  <c r="Q697" i="1"/>
  <c r="I698" i="1"/>
  <c r="K698" i="1"/>
  <c r="M698" i="1"/>
  <c r="O698" i="1"/>
  <c r="Q698" i="1"/>
  <c r="I699" i="1"/>
  <c r="K699" i="1"/>
  <c r="M699" i="1"/>
  <c r="O699" i="1"/>
  <c r="Q699" i="1"/>
  <c r="O3" i="1"/>
  <c r="M3" i="1"/>
  <c r="K3" i="1"/>
  <c r="I3" i="1"/>
  <c r="O2" i="1"/>
  <c r="M2" i="1"/>
  <c r="I2" i="1"/>
  <c r="T2" i="1"/>
  <c r="T3" i="1"/>
  <c r="T4" i="1"/>
  <c r="T5" i="1"/>
  <c r="T6" i="1"/>
  <c r="J17" i="2" l="1" a="1"/>
  <c r="J17" i="2" s="1"/>
  <c r="J81" i="2" a="1"/>
  <c r="J81" i="2" s="1"/>
  <c r="J49" i="2" a="1"/>
  <c r="J49" i="2" s="1"/>
  <c r="J25" i="2" a="1"/>
  <c r="J25" i="2" s="1"/>
  <c r="J140" i="2" a="1"/>
  <c r="J140" i="2" s="1"/>
  <c r="J105" i="2" a="1"/>
  <c r="J105" i="2" s="1"/>
  <c r="J73" i="2" a="1"/>
  <c r="J73" i="2" s="1"/>
  <c r="J41" i="2" a="1"/>
  <c r="J41" i="2" s="1"/>
  <c r="J132" i="2" a="1"/>
  <c r="J132" i="2" s="1"/>
  <c r="J16" i="2" a="1"/>
  <c r="J16" i="2" s="1"/>
  <c r="J97" i="2" a="1"/>
  <c r="J97" i="2" s="1"/>
  <c r="J65" i="2" a="1"/>
  <c r="J65" i="2" s="1"/>
  <c r="J33" i="2" a="1"/>
  <c r="J33" i="2" s="1"/>
  <c r="J124" i="2" a="1"/>
  <c r="J124" i="2" s="1"/>
  <c r="J89" i="2" a="1"/>
  <c r="J89" i="2" s="1"/>
  <c r="J57" i="2" a="1"/>
  <c r="J57" i="2" s="1"/>
  <c r="J120" i="2" a="1"/>
  <c r="J120" i="2" s="1"/>
  <c r="J152" i="2" a="1"/>
  <c r="J152" i="2" s="1"/>
  <c r="J184" i="2" a="1"/>
  <c r="J184" i="2" s="1"/>
  <c r="J224" i="2" a="1"/>
  <c r="J224" i="2" s="1"/>
  <c r="J116" i="2" a="1"/>
  <c r="J116" i="2" s="1"/>
  <c r="J111" i="2" a="1"/>
  <c r="J111" i="2" s="1"/>
  <c r="J103" i="2" a="1"/>
  <c r="J103" i="2" s="1"/>
  <c r="J95" i="2" a="1"/>
  <c r="J95" i="2" s="1"/>
  <c r="J87" i="2" a="1"/>
  <c r="J87" i="2" s="1"/>
  <c r="J79" i="2" a="1"/>
  <c r="J79" i="2" s="1"/>
  <c r="J71" i="2" a="1"/>
  <c r="J71" i="2" s="1"/>
  <c r="J63" i="2" a="1"/>
  <c r="J63" i="2" s="1"/>
  <c r="J55" i="2" a="1"/>
  <c r="J55" i="2" s="1"/>
  <c r="J47" i="2" a="1"/>
  <c r="J47" i="2" s="1"/>
  <c r="J39" i="2" a="1"/>
  <c r="J39" i="2" s="1"/>
  <c r="J31" i="2" a="1"/>
  <c r="J31" i="2" s="1"/>
  <c r="J23" i="2" a="1"/>
  <c r="J23" i="2" s="1"/>
  <c r="J15" i="2" a="1"/>
  <c r="J15" i="2" s="1"/>
  <c r="J130" i="2" a="1"/>
  <c r="J130" i="2" s="1"/>
  <c r="J122" i="2" a="1"/>
  <c r="J122" i="2" s="1"/>
  <c r="N699" i="2" a="1"/>
  <c r="N699" i="2" s="1"/>
  <c r="N695" i="2" a="1"/>
  <c r="N695" i="2" s="1"/>
  <c r="N691" i="2" a="1"/>
  <c r="N691" i="2" s="1"/>
  <c r="N687" i="2" a="1"/>
  <c r="N687" i="2" s="1"/>
  <c r="N683" i="2" a="1"/>
  <c r="N683" i="2" s="1"/>
  <c r="N679" i="2" a="1"/>
  <c r="N679" i="2" s="1"/>
  <c r="N675" i="2" a="1"/>
  <c r="N675" i="2" s="1"/>
  <c r="N698" i="2" a="1"/>
  <c r="N698" i="2" s="1"/>
  <c r="N694" i="2" a="1"/>
  <c r="N694" i="2" s="1"/>
  <c r="N690" i="2" a="1"/>
  <c r="N690" i="2" s="1"/>
  <c r="N686" i="2" a="1"/>
  <c r="N686" i="2" s="1"/>
  <c r="N682" i="2" a="1"/>
  <c r="N682" i="2" s="1"/>
  <c r="N678" i="2" a="1"/>
  <c r="N678" i="2" s="1"/>
  <c r="N674" i="2" a="1"/>
  <c r="N674" i="2" s="1"/>
  <c r="N697" i="2" a="1"/>
  <c r="N697" i="2" s="1"/>
  <c r="N693" i="2" a="1"/>
  <c r="N693" i="2" s="1"/>
  <c r="N689" i="2" a="1"/>
  <c r="N689" i="2" s="1"/>
  <c r="N685" i="2" a="1"/>
  <c r="N685" i="2" s="1"/>
  <c r="N681" i="2" a="1"/>
  <c r="N681" i="2" s="1"/>
  <c r="N677" i="2" a="1"/>
  <c r="N677" i="2" s="1"/>
  <c r="N673" i="2" a="1"/>
  <c r="N673" i="2" s="1"/>
  <c r="N670" i="2" a="1"/>
  <c r="N670" i="2" s="1"/>
  <c r="N666" i="2" a="1"/>
  <c r="N666" i="2" s="1"/>
  <c r="N662" i="2" a="1"/>
  <c r="N662" i="2" s="1"/>
  <c r="N658" i="2" a="1"/>
  <c r="N658" i="2" s="1"/>
  <c r="N654" i="2" a="1"/>
  <c r="N654" i="2" s="1"/>
  <c r="N696" i="2" a="1"/>
  <c r="N696" i="2" s="1"/>
  <c r="N692" i="2" a="1"/>
  <c r="N692" i="2" s="1"/>
  <c r="N688" i="2" a="1"/>
  <c r="N688" i="2" s="1"/>
  <c r="N684" i="2" a="1"/>
  <c r="N684" i="2" s="1"/>
  <c r="N680" i="2" a="1"/>
  <c r="N680" i="2" s="1"/>
  <c r="N676" i="2" a="1"/>
  <c r="N676" i="2" s="1"/>
  <c r="N672" i="2" a="1"/>
  <c r="N672" i="2" s="1"/>
  <c r="N669" i="2" a="1"/>
  <c r="N669" i="2" s="1"/>
  <c r="N668" i="2" a="1"/>
  <c r="N668" i="2" s="1"/>
  <c r="N664" i="2" a="1"/>
  <c r="N664" i="2" s="1"/>
  <c r="N660" i="2" a="1"/>
  <c r="N660" i="2" s="1"/>
  <c r="N656" i="2" a="1"/>
  <c r="N656" i="2" s="1"/>
  <c r="N650" i="2" a="1"/>
  <c r="N650" i="2" s="1"/>
  <c r="N648" i="2" a="1"/>
  <c r="N648" i="2" s="1"/>
  <c r="N646" i="2" a="1"/>
  <c r="N646" i="2" s="1"/>
  <c r="N644" i="2" a="1"/>
  <c r="N644" i="2" s="1"/>
  <c r="N642" i="2" a="1"/>
  <c r="N642" i="2" s="1"/>
  <c r="N640" i="2" a="1"/>
  <c r="N640" i="2" s="1"/>
  <c r="N638" i="2" a="1"/>
  <c r="N638" i="2" s="1"/>
  <c r="N636" i="2" a="1"/>
  <c r="N636" i="2" s="1"/>
  <c r="N634" i="2" a="1"/>
  <c r="N634" i="2" s="1"/>
  <c r="N632" i="2" a="1"/>
  <c r="N632" i="2" s="1"/>
  <c r="N630" i="2" a="1"/>
  <c r="N630" i="2" s="1"/>
  <c r="N628" i="2" a="1"/>
  <c r="N628" i="2" s="1"/>
  <c r="N626" i="2" a="1"/>
  <c r="N626" i="2" s="1"/>
  <c r="N671" i="2" a="1"/>
  <c r="N671" i="2" s="1"/>
  <c r="N667" i="2" a="1"/>
  <c r="N667" i="2" s="1"/>
  <c r="N665" i="2" a="1"/>
  <c r="N665" i="2" s="1"/>
  <c r="N661" i="2" a="1"/>
  <c r="N661" i="2" s="1"/>
  <c r="N657" i="2" a="1"/>
  <c r="N657" i="2" s="1"/>
  <c r="N653" i="2" a="1"/>
  <c r="N653" i="2" s="1"/>
  <c r="N652" i="2" a="1"/>
  <c r="N652" i="2" s="1"/>
  <c r="N649" i="2" a="1"/>
  <c r="N649" i="2" s="1"/>
  <c r="N647" i="2" a="1"/>
  <c r="N647" i="2" s="1"/>
  <c r="N645" i="2" a="1"/>
  <c r="N645" i="2" s="1"/>
  <c r="N643" i="2" a="1"/>
  <c r="N643" i="2" s="1"/>
  <c r="N641" i="2" a="1"/>
  <c r="N641" i="2" s="1"/>
  <c r="N639" i="2" a="1"/>
  <c r="N639" i="2" s="1"/>
  <c r="N637" i="2" a="1"/>
  <c r="N637" i="2" s="1"/>
  <c r="N635" i="2" a="1"/>
  <c r="N635" i="2" s="1"/>
  <c r="N633" i="2" a="1"/>
  <c r="N633" i="2" s="1"/>
  <c r="N631" i="2" a="1"/>
  <c r="N631" i="2" s="1"/>
  <c r="N629" i="2" a="1"/>
  <c r="N629" i="2" s="1"/>
  <c r="N627" i="2" a="1"/>
  <c r="N627" i="2" s="1"/>
  <c r="N625" i="2" a="1"/>
  <c r="N625" i="2" s="1"/>
  <c r="N623" i="2" a="1"/>
  <c r="N623" i="2" s="1"/>
  <c r="N621" i="2" a="1"/>
  <c r="N621" i="2" s="1"/>
  <c r="N659" i="2" a="1"/>
  <c r="N659" i="2" s="1"/>
  <c r="N651" i="2" a="1"/>
  <c r="N651" i="2" s="1"/>
  <c r="N624" i="2" a="1"/>
  <c r="N624" i="2" s="1"/>
  <c r="N619" i="2" a="1"/>
  <c r="N619" i="2" s="1"/>
  <c r="N617" i="2" a="1"/>
  <c r="N617" i="2" s="1"/>
  <c r="N615" i="2" a="1"/>
  <c r="N615" i="2" s="1"/>
  <c r="N613" i="2" a="1"/>
  <c r="N613" i="2" s="1"/>
  <c r="N611" i="2" a="1"/>
  <c r="N611" i="2" s="1"/>
  <c r="N609" i="2" a="1"/>
  <c r="N609" i="2" s="1"/>
  <c r="N607" i="2" a="1"/>
  <c r="N607" i="2" s="1"/>
  <c r="N605" i="2" a="1"/>
  <c r="N605" i="2" s="1"/>
  <c r="N603" i="2" a="1"/>
  <c r="N603" i="2" s="1"/>
  <c r="N601" i="2" a="1"/>
  <c r="N601" i="2" s="1"/>
  <c r="N663" i="2" a="1"/>
  <c r="N663" i="2" s="1"/>
  <c r="N655" i="2" a="1"/>
  <c r="N655" i="2" s="1"/>
  <c r="N622" i="2" a="1"/>
  <c r="N622" i="2" s="1"/>
  <c r="N620" i="2" a="1"/>
  <c r="N620" i="2" s="1"/>
  <c r="N618" i="2" a="1"/>
  <c r="N618" i="2" s="1"/>
  <c r="N616" i="2" a="1"/>
  <c r="N616" i="2" s="1"/>
  <c r="N614" i="2" a="1"/>
  <c r="N614" i="2" s="1"/>
  <c r="N612" i="2" a="1"/>
  <c r="N612" i="2" s="1"/>
  <c r="N610" i="2" a="1"/>
  <c r="N610" i="2" s="1"/>
  <c r="N608" i="2" a="1"/>
  <c r="N608" i="2" s="1"/>
  <c r="N606" i="2" a="1"/>
  <c r="N606" i="2" s="1"/>
  <c r="N604" i="2" a="1"/>
  <c r="N604" i="2" s="1"/>
  <c r="N602" i="2" a="1"/>
  <c r="N602" i="2" s="1"/>
  <c r="N600" i="2" a="1"/>
  <c r="N600" i="2" s="1"/>
  <c r="N598" i="2" a="1"/>
  <c r="N598" i="2" s="1"/>
  <c r="N596" i="2" a="1"/>
  <c r="N596" i="2" s="1"/>
  <c r="N594" i="2" a="1"/>
  <c r="N594" i="2" s="1"/>
  <c r="N593" i="2" a="1"/>
  <c r="N593" i="2" s="1"/>
  <c r="N589" i="2" a="1"/>
  <c r="N589" i="2" s="1"/>
  <c r="N585" i="2" a="1"/>
  <c r="N585" i="2" s="1"/>
  <c r="N581" i="2" a="1"/>
  <c r="N581" i="2" s="1"/>
  <c r="N577" i="2" a="1"/>
  <c r="N577" i="2" s="1"/>
  <c r="N575" i="2" a="1"/>
  <c r="N575" i="2" s="1"/>
  <c r="N573" i="2" a="1"/>
  <c r="N573" i="2" s="1"/>
  <c r="N571" i="2" a="1"/>
  <c r="N571" i="2" s="1"/>
  <c r="N569" i="2" a="1"/>
  <c r="N569" i="2" s="1"/>
  <c r="N567" i="2" a="1"/>
  <c r="N567" i="2" s="1"/>
  <c r="N565" i="2" a="1"/>
  <c r="N565" i="2" s="1"/>
  <c r="N563" i="2" a="1"/>
  <c r="N563" i="2" s="1"/>
  <c r="N561" i="2" a="1"/>
  <c r="N561" i="2" s="1"/>
  <c r="N559" i="2" a="1"/>
  <c r="N559" i="2" s="1"/>
  <c r="N557" i="2" a="1"/>
  <c r="N557" i="2" s="1"/>
  <c r="N555" i="2" a="1"/>
  <c r="N555" i="2" s="1"/>
  <c r="N553" i="2" a="1"/>
  <c r="N553" i="2" s="1"/>
  <c r="N551" i="2" a="1"/>
  <c r="N551" i="2" s="1"/>
  <c r="N549" i="2" a="1"/>
  <c r="N549" i="2" s="1"/>
  <c r="N547" i="2" a="1"/>
  <c r="N547" i="2" s="1"/>
  <c r="N590" i="2" a="1"/>
  <c r="N590" i="2" s="1"/>
  <c r="N586" i="2" a="1"/>
  <c r="N586" i="2" s="1"/>
  <c r="N582" i="2" a="1"/>
  <c r="N582" i="2" s="1"/>
  <c r="N599" i="2" a="1"/>
  <c r="N599" i="2" s="1"/>
  <c r="N597" i="2" a="1"/>
  <c r="N597" i="2" s="1"/>
  <c r="N595" i="2" a="1"/>
  <c r="N595" i="2" s="1"/>
  <c r="N591" i="2" a="1"/>
  <c r="N591" i="2" s="1"/>
  <c r="N587" i="2" a="1"/>
  <c r="N587" i="2" s="1"/>
  <c r="N583" i="2" a="1"/>
  <c r="N583" i="2" s="1"/>
  <c r="N579" i="2" a="1"/>
  <c r="N579" i="2" s="1"/>
  <c r="N578" i="2" a="1"/>
  <c r="N578" i="2" s="1"/>
  <c r="N576" i="2" a="1"/>
  <c r="N576" i="2" s="1"/>
  <c r="N574" i="2" a="1"/>
  <c r="N574" i="2" s="1"/>
  <c r="N572" i="2" a="1"/>
  <c r="N572" i="2" s="1"/>
  <c r="N570" i="2" a="1"/>
  <c r="N570" i="2" s="1"/>
  <c r="N568" i="2" a="1"/>
  <c r="N568" i="2" s="1"/>
  <c r="N566" i="2" a="1"/>
  <c r="N566" i="2" s="1"/>
  <c r="N564" i="2" a="1"/>
  <c r="N564" i="2" s="1"/>
  <c r="N562" i="2" a="1"/>
  <c r="N562" i="2" s="1"/>
  <c r="N560" i="2" a="1"/>
  <c r="N560" i="2" s="1"/>
  <c r="N558" i="2" a="1"/>
  <c r="N558" i="2" s="1"/>
  <c r="N556" i="2" a="1"/>
  <c r="N556" i="2" s="1"/>
  <c r="N554" i="2" a="1"/>
  <c r="N554" i="2" s="1"/>
  <c r="N552" i="2" a="1"/>
  <c r="N552" i="2" s="1"/>
  <c r="N550" i="2" a="1"/>
  <c r="N550" i="2" s="1"/>
  <c r="N548" i="2" a="1"/>
  <c r="N548" i="2" s="1"/>
  <c r="N580" i="2" a="1"/>
  <c r="N580" i="2" s="1"/>
  <c r="N542" i="2" a="1"/>
  <c r="N542" i="2" s="1"/>
  <c r="N592" i="2" a="1"/>
  <c r="N592" i="2" s="1"/>
  <c r="N543" i="2" a="1"/>
  <c r="N543" i="2" s="1"/>
  <c r="N539" i="2" a="1"/>
  <c r="N539" i="2" s="1"/>
  <c r="N588" i="2" a="1"/>
  <c r="N588" i="2" s="1"/>
  <c r="N544" i="2" a="1"/>
  <c r="N544" i="2" s="1"/>
  <c r="N540" i="2" a="1"/>
  <c r="N540" i="2" s="1"/>
  <c r="N584" i="2" a="1"/>
  <c r="N584" i="2" s="1"/>
  <c r="N546" i="2" a="1"/>
  <c r="N546" i="2" s="1"/>
  <c r="N545" i="2" a="1"/>
  <c r="N545" i="2" s="1"/>
  <c r="N541" i="2" a="1"/>
  <c r="N541" i="2" s="1"/>
  <c r="N538" i="2" a="1"/>
  <c r="N538" i="2" s="1"/>
  <c r="N537" i="2" a="1"/>
  <c r="N537" i="2" s="1"/>
  <c r="N506" i="2" a="1"/>
  <c r="N506" i="2" s="1"/>
  <c r="N536" i="2" a="1"/>
  <c r="N536" i="2" s="1"/>
  <c r="N535" i="2" a="1"/>
  <c r="N535" i="2" s="1"/>
  <c r="N534" i="2" a="1"/>
  <c r="N534" i="2" s="1"/>
  <c r="N533" i="2" a="1"/>
  <c r="N533" i="2" s="1"/>
  <c r="N532" i="2" a="1"/>
  <c r="N532" i="2" s="1"/>
  <c r="N531" i="2" a="1"/>
  <c r="N531" i="2" s="1"/>
  <c r="N530" i="2" a="1"/>
  <c r="N530" i="2" s="1"/>
  <c r="N529" i="2" a="1"/>
  <c r="N529" i="2" s="1"/>
  <c r="N528" i="2" a="1"/>
  <c r="N528" i="2" s="1"/>
  <c r="N527" i="2" a="1"/>
  <c r="N527" i="2" s="1"/>
  <c r="N526" i="2" a="1"/>
  <c r="N526" i="2" s="1"/>
  <c r="N525" i="2" a="1"/>
  <c r="N525" i="2" s="1"/>
  <c r="N524" i="2" a="1"/>
  <c r="N524" i="2" s="1"/>
  <c r="N523" i="2" a="1"/>
  <c r="N523" i="2" s="1"/>
  <c r="N522" i="2" a="1"/>
  <c r="N522" i="2" s="1"/>
  <c r="N521" i="2" a="1"/>
  <c r="N521" i="2" s="1"/>
  <c r="N520" i="2" a="1"/>
  <c r="N520" i="2" s="1"/>
  <c r="N519" i="2" a="1"/>
  <c r="N519" i="2" s="1"/>
  <c r="N518" i="2" a="1"/>
  <c r="N518" i="2" s="1"/>
  <c r="N517" i="2" a="1"/>
  <c r="N517" i="2" s="1"/>
  <c r="N505" i="2" a="1"/>
  <c r="N505" i="2" s="1"/>
  <c r="N501" i="2" a="1"/>
  <c r="N501" i="2" s="1"/>
  <c r="N499" i="2" a="1"/>
  <c r="N499" i="2" s="1"/>
  <c r="N497" i="2" a="1"/>
  <c r="N497" i="2" s="1"/>
  <c r="N495" i="2" a="1"/>
  <c r="N495" i="2" s="1"/>
  <c r="N493" i="2" a="1"/>
  <c r="N493" i="2" s="1"/>
  <c r="N491" i="2" a="1"/>
  <c r="N491" i="2" s="1"/>
  <c r="N489" i="2" a="1"/>
  <c r="N489" i="2" s="1"/>
  <c r="N512" i="2" a="1"/>
  <c r="N512" i="2" s="1"/>
  <c r="N508" i="2" a="1"/>
  <c r="N508" i="2" s="1"/>
  <c r="N503" i="2" a="1"/>
  <c r="N503" i="2" s="1"/>
  <c r="N502" i="2" a="1"/>
  <c r="N502" i="2" s="1"/>
  <c r="N500" i="2" a="1"/>
  <c r="N500" i="2" s="1"/>
  <c r="N498" i="2" a="1"/>
  <c r="N498" i="2" s="1"/>
  <c r="N496" i="2" a="1"/>
  <c r="N496" i="2" s="1"/>
  <c r="N494" i="2" a="1"/>
  <c r="N494" i="2" s="1"/>
  <c r="N492" i="2" a="1"/>
  <c r="N492" i="2" s="1"/>
  <c r="N490" i="2" a="1"/>
  <c r="N490" i="2" s="1"/>
  <c r="N516" i="2" a="1"/>
  <c r="N516" i="2" s="1"/>
  <c r="N515" i="2" a="1"/>
  <c r="N515" i="2" s="1"/>
  <c r="N511" i="2" a="1"/>
  <c r="N511" i="2" s="1"/>
  <c r="N487" i="2" a="1"/>
  <c r="N487" i="2" s="1"/>
  <c r="N485" i="2" a="1"/>
  <c r="N485" i="2" s="1"/>
  <c r="N483" i="2" a="1"/>
  <c r="N483" i="2" s="1"/>
  <c r="N481" i="2" a="1"/>
  <c r="N481" i="2" s="1"/>
  <c r="N479" i="2" a="1"/>
  <c r="N479" i="2" s="1"/>
  <c r="N477" i="2" a="1"/>
  <c r="N477" i="2" s="1"/>
  <c r="N475" i="2" a="1"/>
  <c r="N475" i="2" s="1"/>
  <c r="N473" i="2" a="1"/>
  <c r="N473" i="2" s="1"/>
  <c r="N471" i="2" a="1"/>
  <c r="N471" i="2" s="1"/>
  <c r="N469" i="2" a="1"/>
  <c r="N469" i="2" s="1"/>
  <c r="N467" i="2" a="1"/>
  <c r="N467" i="2" s="1"/>
  <c r="N465" i="2" a="1"/>
  <c r="N465" i="2" s="1"/>
  <c r="N463" i="2" a="1"/>
  <c r="N463" i="2" s="1"/>
  <c r="N461" i="2" a="1"/>
  <c r="N461" i="2" s="1"/>
  <c r="N459" i="2" a="1"/>
  <c r="N459" i="2" s="1"/>
  <c r="N457" i="2" a="1"/>
  <c r="N457" i="2" s="1"/>
  <c r="N455" i="2" a="1"/>
  <c r="N455" i="2" s="1"/>
  <c r="N453" i="2" a="1"/>
  <c r="N453" i="2" s="1"/>
  <c r="N451" i="2" a="1"/>
  <c r="N451" i="2" s="1"/>
  <c r="N449" i="2" a="1"/>
  <c r="N449" i="2" s="1"/>
  <c r="N447" i="2" a="1"/>
  <c r="N447" i="2" s="1"/>
  <c r="N445" i="2" a="1"/>
  <c r="N445" i="2" s="1"/>
  <c r="N443" i="2" a="1"/>
  <c r="N443" i="2" s="1"/>
  <c r="N441" i="2" a="1"/>
  <c r="N441" i="2" s="1"/>
  <c r="N439" i="2" a="1"/>
  <c r="N439" i="2" s="1"/>
  <c r="N514" i="2" a="1"/>
  <c r="N514" i="2" s="1"/>
  <c r="N510" i="2" a="1"/>
  <c r="N510" i="2" s="1"/>
  <c r="N507" i="2" a="1"/>
  <c r="N507" i="2" s="1"/>
  <c r="N504" i="2" a="1"/>
  <c r="N504" i="2" s="1"/>
  <c r="N513" i="2" a="1"/>
  <c r="N513" i="2" s="1"/>
  <c r="N509" i="2" a="1"/>
  <c r="N509" i="2" s="1"/>
  <c r="N488" i="2" a="1"/>
  <c r="N488" i="2" s="1"/>
  <c r="N486" i="2" a="1"/>
  <c r="N486" i="2" s="1"/>
  <c r="N484" i="2" a="1"/>
  <c r="N484" i="2" s="1"/>
  <c r="N482" i="2" a="1"/>
  <c r="N482" i="2" s="1"/>
  <c r="N480" i="2" a="1"/>
  <c r="N480" i="2" s="1"/>
  <c r="N478" i="2" a="1"/>
  <c r="N478" i="2" s="1"/>
  <c r="N476" i="2" a="1"/>
  <c r="N476" i="2" s="1"/>
  <c r="N474" i="2" a="1"/>
  <c r="N474" i="2" s="1"/>
  <c r="N472" i="2" a="1"/>
  <c r="N472" i="2" s="1"/>
  <c r="N470" i="2" a="1"/>
  <c r="N470" i="2" s="1"/>
  <c r="N468" i="2" a="1"/>
  <c r="N468" i="2" s="1"/>
  <c r="N466" i="2" a="1"/>
  <c r="N466" i="2" s="1"/>
  <c r="N464" i="2" a="1"/>
  <c r="N464" i="2" s="1"/>
  <c r="N462" i="2" a="1"/>
  <c r="N462" i="2" s="1"/>
  <c r="N460" i="2" a="1"/>
  <c r="N460" i="2" s="1"/>
  <c r="N458" i="2" a="1"/>
  <c r="N458" i="2" s="1"/>
  <c r="N456" i="2" a="1"/>
  <c r="N456" i="2" s="1"/>
  <c r="N454" i="2" a="1"/>
  <c r="N454" i="2" s="1"/>
  <c r="N452" i="2" a="1"/>
  <c r="N452" i="2" s="1"/>
  <c r="N450" i="2" a="1"/>
  <c r="N450" i="2" s="1"/>
  <c r="N448" i="2" a="1"/>
  <c r="N448" i="2" s="1"/>
  <c r="N446" i="2" a="1"/>
  <c r="N446" i="2" s="1"/>
  <c r="N429" i="2" a="1"/>
  <c r="N429" i="2" s="1"/>
  <c r="N427" i="2" a="1"/>
  <c r="N427" i="2" s="1"/>
  <c r="N425" i="2" a="1"/>
  <c r="N425" i="2" s="1"/>
  <c r="N423" i="2" a="1"/>
  <c r="N423" i="2" s="1"/>
  <c r="N421" i="2" a="1"/>
  <c r="N421" i="2" s="1"/>
  <c r="N419" i="2" a="1"/>
  <c r="N419" i="2" s="1"/>
  <c r="N417" i="2" a="1"/>
  <c r="N417" i="2" s="1"/>
  <c r="N415" i="2" a="1"/>
  <c r="N415" i="2" s="1"/>
  <c r="N413" i="2" a="1"/>
  <c r="N413" i="2" s="1"/>
  <c r="N411" i="2" a="1"/>
  <c r="N411" i="2" s="1"/>
  <c r="N409" i="2" a="1"/>
  <c r="N409" i="2" s="1"/>
  <c r="N407" i="2" a="1"/>
  <c r="N407" i="2" s="1"/>
  <c r="N405" i="2" a="1"/>
  <c r="N405" i="2" s="1"/>
  <c r="N403" i="2" a="1"/>
  <c r="N403" i="2" s="1"/>
  <c r="N401" i="2" a="1"/>
  <c r="N401" i="2" s="1"/>
  <c r="N399" i="2" a="1"/>
  <c r="N399" i="2" s="1"/>
  <c r="N397" i="2" a="1"/>
  <c r="N397" i="2" s="1"/>
  <c r="N395" i="2" a="1"/>
  <c r="N395" i="2" s="1"/>
  <c r="N393" i="2" a="1"/>
  <c r="N393" i="2" s="1"/>
  <c r="N391" i="2" a="1"/>
  <c r="N391" i="2" s="1"/>
  <c r="N389" i="2" a="1"/>
  <c r="N389" i="2" s="1"/>
  <c r="N387" i="2" a="1"/>
  <c r="N387" i="2" s="1"/>
  <c r="N385" i="2" a="1"/>
  <c r="N385" i="2" s="1"/>
  <c r="N383" i="2" a="1"/>
  <c r="N383" i="2" s="1"/>
  <c r="N381" i="2" a="1"/>
  <c r="N381" i="2" s="1"/>
  <c r="N379" i="2" a="1"/>
  <c r="N379" i="2" s="1"/>
  <c r="N377" i="2" a="1"/>
  <c r="N377" i="2" s="1"/>
  <c r="N375" i="2" a="1"/>
  <c r="N375" i="2" s="1"/>
  <c r="N373" i="2" a="1"/>
  <c r="N373" i="2" s="1"/>
  <c r="N371" i="2" a="1"/>
  <c r="N371" i="2" s="1"/>
  <c r="N369" i="2" a="1"/>
  <c r="N369" i="2" s="1"/>
  <c r="N367" i="2" a="1"/>
  <c r="N367" i="2" s="1"/>
  <c r="N365" i="2" a="1"/>
  <c r="N365" i="2" s="1"/>
  <c r="N363" i="2" a="1"/>
  <c r="N363" i="2" s="1"/>
  <c r="N361" i="2" a="1"/>
  <c r="N361" i="2" s="1"/>
  <c r="N359" i="2" a="1"/>
  <c r="N359" i="2" s="1"/>
  <c r="N357" i="2" a="1"/>
  <c r="N357" i="2" s="1"/>
  <c r="N355" i="2" a="1"/>
  <c r="N355" i="2" s="1"/>
  <c r="N353" i="2" a="1"/>
  <c r="N353" i="2" s="1"/>
  <c r="N351" i="2" a="1"/>
  <c r="N351" i="2" s="1"/>
  <c r="N349" i="2" a="1"/>
  <c r="N349" i="2" s="1"/>
  <c r="N347" i="2" a="1"/>
  <c r="N347" i="2" s="1"/>
  <c r="N345" i="2" a="1"/>
  <c r="N345" i="2" s="1"/>
  <c r="N343" i="2" a="1"/>
  <c r="N343" i="2" s="1"/>
  <c r="N341" i="2" a="1"/>
  <c r="N341" i="2" s="1"/>
  <c r="N339" i="2" a="1"/>
  <c r="N339" i="2" s="1"/>
  <c r="N337" i="2" a="1"/>
  <c r="N337" i="2" s="1"/>
  <c r="N335" i="2" a="1"/>
  <c r="N335" i="2" s="1"/>
  <c r="N444" i="2" a="1"/>
  <c r="N444" i="2" s="1"/>
  <c r="N440" i="2" a="1"/>
  <c r="N440" i="2" s="1"/>
  <c r="N437" i="2" a="1"/>
  <c r="N437" i="2" s="1"/>
  <c r="N436" i="2" a="1"/>
  <c r="N436" i="2" s="1"/>
  <c r="N435" i="2" a="1"/>
  <c r="N435" i="2" s="1"/>
  <c r="N434" i="2" a="1"/>
  <c r="N434" i="2" s="1"/>
  <c r="N433" i="2" a="1"/>
  <c r="N433" i="2" s="1"/>
  <c r="N432" i="2" a="1"/>
  <c r="N432" i="2" s="1"/>
  <c r="N431" i="2" a="1"/>
  <c r="N431" i="2" s="1"/>
  <c r="N430" i="2" a="1"/>
  <c r="N430" i="2" s="1"/>
  <c r="N426" i="2" a="1"/>
  <c r="N426" i="2" s="1"/>
  <c r="N424" i="2" a="1"/>
  <c r="N424" i="2" s="1"/>
  <c r="N422" i="2" a="1"/>
  <c r="N422" i="2" s="1"/>
  <c r="N420" i="2" a="1"/>
  <c r="N420" i="2" s="1"/>
  <c r="N418" i="2" a="1"/>
  <c r="N418" i="2" s="1"/>
  <c r="N416" i="2" a="1"/>
  <c r="N416" i="2" s="1"/>
  <c r="N414" i="2" a="1"/>
  <c r="N414" i="2" s="1"/>
  <c r="N412" i="2" a="1"/>
  <c r="N412" i="2" s="1"/>
  <c r="N410" i="2" a="1"/>
  <c r="N410" i="2" s="1"/>
  <c r="N408" i="2" a="1"/>
  <c r="N408" i="2" s="1"/>
  <c r="N406" i="2" a="1"/>
  <c r="N406" i="2" s="1"/>
  <c r="N404" i="2" a="1"/>
  <c r="N404" i="2" s="1"/>
  <c r="N402" i="2" a="1"/>
  <c r="N402" i="2" s="1"/>
  <c r="N400" i="2" a="1"/>
  <c r="N400" i="2" s="1"/>
  <c r="N398" i="2" a="1"/>
  <c r="N398" i="2" s="1"/>
  <c r="N396" i="2" a="1"/>
  <c r="N396" i="2" s="1"/>
  <c r="N394" i="2" a="1"/>
  <c r="N394" i="2" s="1"/>
  <c r="N392" i="2" a="1"/>
  <c r="N392" i="2" s="1"/>
  <c r="N390" i="2" a="1"/>
  <c r="N390" i="2" s="1"/>
  <c r="N388" i="2" a="1"/>
  <c r="N388" i="2" s="1"/>
  <c r="N386" i="2" a="1"/>
  <c r="N386" i="2" s="1"/>
  <c r="N384" i="2" a="1"/>
  <c r="N384" i="2" s="1"/>
  <c r="N382" i="2" a="1"/>
  <c r="N382" i="2" s="1"/>
  <c r="N380" i="2" a="1"/>
  <c r="N380" i="2" s="1"/>
  <c r="N378" i="2" a="1"/>
  <c r="N378" i="2" s="1"/>
  <c r="N376" i="2" a="1"/>
  <c r="N376" i="2" s="1"/>
  <c r="N374" i="2" a="1"/>
  <c r="N374" i="2" s="1"/>
  <c r="N372" i="2" a="1"/>
  <c r="N372" i="2" s="1"/>
  <c r="N370" i="2" a="1"/>
  <c r="N370" i="2" s="1"/>
  <c r="N368" i="2" a="1"/>
  <c r="N368" i="2" s="1"/>
  <c r="N366" i="2" a="1"/>
  <c r="N366" i="2" s="1"/>
  <c r="N364" i="2" a="1"/>
  <c r="N364" i="2" s="1"/>
  <c r="N362" i="2" a="1"/>
  <c r="N362" i="2" s="1"/>
  <c r="N360" i="2" a="1"/>
  <c r="N360" i="2" s="1"/>
  <c r="N358" i="2" a="1"/>
  <c r="N358" i="2" s="1"/>
  <c r="N356" i="2" a="1"/>
  <c r="N356" i="2" s="1"/>
  <c r="N354" i="2" a="1"/>
  <c r="N354" i="2" s="1"/>
  <c r="N352" i="2" a="1"/>
  <c r="N352" i="2" s="1"/>
  <c r="N350" i="2" a="1"/>
  <c r="N350" i="2" s="1"/>
  <c r="N348" i="2" a="1"/>
  <c r="N348" i="2" s="1"/>
  <c r="N346" i="2" a="1"/>
  <c r="N346" i="2" s="1"/>
  <c r="N344" i="2" a="1"/>
  <c r="N344" i="2" s="1"/>
  <c r="N342" i="2" a="1"/>
  <c r="N342" i="2" s="1"/>
  <c r="N340" i="2" a="1"/>
  <c r="N340" i="2" s="1"/>
  <c r="N338" i="2" a="1"/>
  <c r="N338" i="2" s="1"/>
  <c r="N336" i="2" a="1"/>
  <c r="N336" i="2" s="1"/>
  <c r="N334" i="2" a="1"/>
  <c r="N334" i="2" s="1"/>
  <c r="N332" i="2" a="1"/>
  <c r="N332" i="2" s="1"/>
  <c r="N330" i="2" a="1"/>
  <c r="N330" i="2" s="1"/>
  <c r="N328" i="2" a="1"/>
  <c r="N328" i="2" s="1"/>
  <c r="N326" i="2" a="1"/>
  <c r="N326" i="2" s="1"/>
  <c r="N324" i="2" a="1"/>
  <c r="N324" i="2" s="1"/>
  <c r="N322" i="2" a="1"/>
  <c r="N322" i="2" s="1"/>
  <c r="N442" i="2" a="1"/>
  <c r="N442" i="2" s="1"/>
  <c r="N438" i="2" a="1"/>
  <c r="N438" i="2" s="1"/>
  <c r="N428" i="2" a="1"/>
  <c r="N428" i="2" s="1"/>
  <c r="N320" i="2" a="1"/>
  <c r="N320" i="2" s="1"/>
  <c r="N318" i="2" a="1"/>
  <c r="N318" i="2" s="1"/>
  <c r="N316" i="2" a="1"/>
  <c r="N316" i="2" s="1"/>
  <c r="N314" i="2" a="1"/>
  <c r="N314" i="2" s="1"/>
  <c r="N312" i="2" a="1"/>
  <c r="N312" i="2" s="1"/>
  <c r="N310" i="2" a="1"/>
  <c r="N310" i="2" s="1"/>
  <c r="N308" i="2" a="1"/>
  <c r="N308" i="2" s="1"/>
  <c r="N306" i="2" a="1"/>
  <c r="N306" i="2" s="1"/>
  <c r="N304" i="2" a="1"/>
  <c r="N304" i="2" s="1"/>
  <c r="N302" i="2" a="1"/>
  <c r="N302" i="2" s="1"/>
  <c r="N300" i="2" a="1"/>
  <c r="N300" i="2" s="1"/>
  <c r="N298" i="2" a="1"/>
  <c r="N298" i="2" s="1"/>
  <c r="N296" i="2" a="1"/>
  <c r="N296" i="2" s="1"/>
  <c r="N294" i="2" a="1"/>
  <c r="N294" i="2" s="1"/>
  <c r="N292" i="2" a="1"/>
  <c r="N292" i="2" s="1"/>
  <c r="N290" i="2" a="1"/>
  <c r="N290" i="2" s="1"/>
  <c r="N288" i="2" a="1"/>
  <c r="N288" i="2" s="1"/>
  <c r="N286" i="2" a="1"/>
  <c r="N286" i="2" s="1"/>
  <c r="N284" i="2" a="1"/>
  <c r="N284" i="2" s="1"/>
  <c r="N282" i="2" a="1"/>
  <c r="N282" i="2" s="1"/>
  <c r="N280" i="2" a="1"/>
  <c r="N280" i="2" s="1"/>
  <c r="N278" i="2" a="1"/>
  <c r="N278" i="2" s="1"/>
  <c r="N276" i="2" a="1"/>
  <c r="N276" i="2" s="1"/>
  <c r="N274" i="2" a="1"/>
  <c r="N274" i="2" s="1"/>
  <c r="N272" i="2" a="1"/>
  <c r="N272" i="2" s="1"/>
  <c r="N333" i="2" a="1"/>
  <c r="N333" i="2" s="1"/>
  <c r="N329" i="2" a="1"/>
  <c r="N329" i="2" s="1"/>
  <c r="N325" i="2" a="1"/>
  <c r="N325" i="2" s="1"/>
  <c r="N321" i="2" a="1"/>
  <c r="N321" i="2" s="1"/>
  <c r="N319" i="2" a="1"/>
  <c r="N319" i="2" s="1"/>
  <c r="N317" i="2" a="1"/>
  <c r="N317" i="2" s="1"/>
  <c r="N315" i="2" a="1"/>
  <c r="N315" i="2" s="1"/>
  <c r="N313" i="2" a="1"/>
  <c r="N313" i="2" s="1"/>
  <c r="N311" i="2" a="1"/>
  <c r="N311" i="2" s="1"/>
  <c r="N309" i="2" a="1"/>
  <c r="N309" i="2" s="1"/>
  <c r="N307" i="2" a="1"/>
  <c r="N307" i="2" s="1"/>
  <c r="N305" i="2" a="1"/>
  <c r="N305" i="2" s="1"/>
  <c r="N303" i="2" a="1"/>
  <c r="N303" i="2" s="1"/>
  <c r="N301" i="2" a="1"/>
  <c r="N301" i="2" s="1"/>
  <c r="N299" i="2" a="1"/>
  <c r="N299" i="2" s="1"/>
  <c r="N297" i="2" a="1"/>
  <c r="N297" i="2" s="1"/>
  <c r="N295" i="2" a="1"/>
  <c r="N295" i="2" s="1"/>
  <c r="N293" i="2" a="1"/>
  <c r="N293" i="2" s="1"/>
  <c r="N291" i="2" a="1"/>
  <c r="N291" i="2" s="1"/>
  <c r="N289" i="2" a="1"/>
  <c r="N289" i="2" s="1"/>
  <c r="N287" i="2" a="1"/>
  <c r="N287" i="2" s="1"/>
  <c r="N285" i="2" a="1"/>
  <c r="N285" i="2" s="1"/>
  <c r="N283" i="2" a="1"/>
  <c r="N283" i="2" s="1"/>
  <c r="N281" i="2" a="1"/>
  <c r="N281" i="2" s="1"/>
  <c r="N279" i="2" a="1"/>
  <c r="N279" i="2" s="1"/>
  <c r="N277" i="2" a="1"/>
  <c r="N277" i="2" s="1"/>
  <c r="N275" i="2" a="1"/>
  <c r="N275" i="2" s="1"/>
  <c r="N273" i="2" a="1"/>
  <c r="N273" i="2" s="1"/>
  <c r="N271" i="2" a="1"/>
  <c r="N271" i="2" s="1"/>
  <c r="N269" i="2" a="1"/>
  <c r="N269" i="2" s="1"/>
  <c r="N267" i="2" a="1"/>
  <c r="N267" i="2" s="1"/>
  <c r="N265" i="2" a="1"/>
  <c r="N265" i="2" s="1"/>
  <c r="N263" i="2" a="1"/>
  <c r="N263" i="2" s="1"/>
  <c r="N261" i="2" a="1"/>
  <c r="N261" i="2" s="1"/>
  <c r="N259" i="2" a="1"/>
  <c r="N259" i="2" s="1"/>
  <c r="N331" i="2" a="1"/>
  <c r="N331" i="2" s="1"/>
  <c r="N327" i="2" a="1"/>
  <c r="N327" i="2" s="1"/>
  <c r="N323" i="2" a="1"/>
  <c r="N323" i="2" s="1"/>
  <c r="N268" i="2" a="1"/>
  <c r="N268" i="2" s="1"/>
  <c r="N264" i="2" a="1"/>
  <c r="N264" i="2" s="1"/>
  <c r="N260" i="2" a="1"/>
  <c r="N260" i="2" s="1"/>
  <c r="N258" i="2" a="1"/>
  <c r="N258" i="2" s="1"/>
  <c r="N257" i="2" a="1"/>
  <c r="N257" i="2" s="1"/>
  <c r="N256" i="2" a="1"/>
  <c r="N256" i="2" s="1"/>
  <c r="N255" i="2" a="1"/>
  <c r="N255" i="2" s="1"/>
  <c r="N254" i="2" a="1"/>
  <c r="N254" i="2" s="1"/>
  <c r="N253" i="2" a="1"/>
  <c r="N253" i="2" s="1"/>
  <c r="N252" i="2" a="1"/>
  <c r="N252" i="2" s="1"/>
  <c r="N251" i="2" a="1"/>
  <c r="N251" i="2" s="1"/>
  <c r="N250" i="2" a="1"/>
  <c r="N250" i="2" s="1"/>
  <c r="N249" i="2" a="1"/>
  <c r="N249" i="2" s="1"/>
  <c r="N248" i="2" a="1"/>
  <c r="N248" i="2" s="1"/>
  <c r="N247" i="2" a="1"/>
  <c r="N247" i="2" s="1"/>
  <c r="N246" i="2" a="1"/>
  <c r="N246" i="2" s="1"/>
  <c r="N245" i="2" a="1"/>
  <c r="N245" i="2" s="1"/>
  <c r="N244" i="2" a="1"/>
  <c r="N244" i="2" s="1"/>
  <c r="N243" i="2" a="1"/>
  <c r="N243" i="2" s="1"/>
  <c r="N242" i="2" a="1"/>
  <c r="N242" i="2" s="1"/>
  <c r="N241" i="2" a="1"/>
  <c r="N241" i="2" s="1"/>
  <c r="N240" i="2" a="1"/>
  <c r="N240" i="2" s="1"/>
  <c r="N239" i="2" a="1"/>
  <c r="N239" i="2" s="1"/>
  <c r="N238" i="2" a="1"/>
  <c r="N238" i="2" s="1"/>
  <c r="N237" i="2" a="1"/>
  <c r="N237" i="2" s="1"/>
  <c r="N233" i="2" a="1"/>
  <c r="N233" i="2" s="1"/>
  <c r="N234" i="2" a="1"/>
  <c r="N234" i="2" s="1"/>
  <c r="N232" i="2" a="1"/>
  <c r="N232" i="2" s="1"/>
  <c r="N230" i="2" a="1"/>
  <c r="N230" i="2" s="1"/>
  <c r="N228" i="2" a="1"/>
  <c r="N228" i="2" s="1"/>
  <c r="N226" i="2" a="1"/>
  <c r="N226" i="2" s="1"/>
  <c r="N224" i="2" a="1"/>
  <c r="N224" i="2" s="1"/>
  <c r="N222" i="2" a="1"/>
  <c r="N222" i="2" s="1"/>
  <c r="N220" i="2" a="1"/>
  <c r="N220" i="2" s="1"/>
  <c r="N218" i="2" a="1"/>
  <c r="N218" i="2" s="1"/>
  <c r="N216" i="2" a="1"/>
  <c r="N216" i="2" s="1"/>
  <c r="N214" i="2" a="1"/>
  <c r="N214" i="2" s="1"/>
  <c r="N212" i="2" a="1"/>
  <c r="N212" i="2" s="1"/>
  <c r="N210" i="2" a="1"/>
  <c r="N210" i="2" s="1"/>
  <c r="N208" i="2" a="1"/>
  <c r="N208" i="2" s="1"/>
  <c r="N206" i="2" a="1"/>
  <c r="N206" i="2" s="1"/>
  <c r="N204" i="2" a="1"/>
  <c r="N204" i="2" s="1"/>
  <c r="N202" i="2" a="1"/>
  <c r="N202" i="2" s="1"/>
  <c r="N200" i="2" a="1"/>
  <c r="N200" i="2" s="1"/>
  <c r="N198" i="2" a="1"/>
  <c r="N198" i="2" s="1"/>
  <c r="N196" i="2" a="1"/>
  <c r="N196" i="2" s="1"/>
  <c r="N194" i="2" a="1"/>
  <c r="N194" i="2" s="1"/>
  <c r="N192" i="2" a="1"/>
  <c r="N192" i="2" s="1"/>
  <c r="N190" i="2" a="1"/>
  <c r="N190" i="2" s="1"/>
  <c r="N188" i="2" a="1"/>
  <c r="N188" i="2" s="1"/>
  <c r="N186" i="2" a="1"/>
  <c r="N186" i="2" s="1"/>
  <c r="N184" i="2" a="1"/>
  <c r="N184" i="2" s="1"/>
  <c r="N182" i="2" a="1"/>
  <c r="N182" i="2" s="1"/>
  <c r="N180" i="2" a="1"/>
  <c r="N180" i="2" s="1"/>
  <c r="N178" i="2" a="1"/>
  <c r="N178" i="2" s="1"/>
  <c r="N176" i="2" a="1"/>
  <c r="N176" i="2" s="1"/>
  <c r="N174" i="2" a="1"/>
  <c r="N174" i="2" s="1"/>
  <c r="N172" i="2" a="1"/>
  <c r="N172" i="2" s="1"/>
  <c r="N170" i="2" a="1"/>
  <c r="N170" i="2" s="1"/>
  <c r="N168" i="2" a="1"/>
  <c r="N168" i="2" s="1"/>
  <c r="N166" i="2" a="1"/>
  <c r="N166" i="2" s="1"/>
  <c r="N164" i="2" a="1"/>
  <c r="N164" i="2" s="1"/>
  <c r="N162" i="2" a="1"/>
  <c r="N162" i="2" s="1"/>
  <c r="N160" i="2" a="1"/>
  <c r="N160" i="2" s="1"/>
  <c r="N158" i="2" a="1"/>
  <c r="N158" i="2" s="1"/>
  <c r="N156" i="2" a="1"/>
  <c r="N156" i="2" s="1"/>
  <c r="N154" i="2" a="1"/>
  <c r="N154" i="2" s="1"/>
  <c r="N152" i="2" a="1"/>
  <c r="N152" i="2" s="1"/>
  <c r="N150" i="2" a="1"/>
  <c r="N150" i="2" s="1"/>
  <c r="N148" i="2" a="1"/>
  <c r="N148" i="2" s="1"/>
  <c r="N146" i="2" a="1"/>
  <c r="N146" i="2" s="1"/>
  <c r="N144" i="2" a="1"/>
  <c r="N144" i="2" s="1"/>
  <c r="N142" i="2" a="1"/>
  <c r="N142" i="2" s="1"/>
  <c r="N140" i="2" a="1"/>
  <c r="N140" i="2" s="1"/>
  <c r="N138" i="2" a="1"/>
  <c r="N138" i="2" s="1"/>
  <c r="N136" i="2" a="1"/>
  <c r="N136" i="2" s="1"/>
  <c r="N134" i="2" a="1"/>
  <c r="N134" i="2" s="1"/>
  <c r="N132" i="2" a="1"/>
  <c r="N132" i="2" s="1"/>
  <c r="N130" i="2" a="1"/>
  <c r="N130" i="2" s="1"/>
  <c r="N128" i="2" a="1"/>
  <c r="N128" i="2" s="1"/>
  <c r="N126" i="2" a="1"/>
  <c r="N126" i="2" s="1"/>
  <c r="N124" i="2" a="1"/>
  <c r="N124" i="2" s="1"/>
  <c r="N122" i="2" a="1"/>
  <c r="N122" i="2" s="1"/>
  <c r="N120" i="2" a="1"/>
  <c r="N120" i="2" s="1"/>
  <c r="N118" i="2" a="1"/>
  <c r="N118" i="2" s="1"/>
  <c r="N270" i="2" a="1"/>
  <c r="N270" i="2" s="1"/>
  <c r="N266" i="2" a="1"/>
  <c r="N266" i="2" s="1"/>
  <c r="N262" i="2" a="1"/>
  <c r="N262" i="2" s="1"/>
  <c r="N235" i="2" a="1"/>
  <c r="N235" i="2" s="1"/>
  <c r="N236" i="2" a="1"/>
  <c r="N236" i="2" s="1"/>
  <c r="N231" i="2" a="1"/>
  <c r="N231" i="2" s="1"/>
  <c r="N229" i="2" a="1"/>
  <c r="N229" i="2" s="1"/>
  <c r="N227" i="2" a="1"/>
  <c r="N227" i="2" s="1"/>
  <c r="N225" i="2" a="1"/>
  <c r="N225" i="2" s="1"/>
  <c r="N223" i="2" a="1"/>
  <c r="N223" i="2" s="1"/>
  <c r="N221" i="2" a="1"/>
  <c r="N221" i="2" s="1"/>
  <c r="N219" i="2" a="1"/>
  <c r="N219" i="2" s="1"/>
  <c r="N217" i="2" a="1"/>
  <c r="N217" i="2" s="1"/>
  <c r="N215" i="2" a="1"/>
  <c r="N215" i="2" s="1"/>
  <c r="N213" i="2" a="1"/>
  <c r="N213" i="2" s="1"/>
  <c r="N211" i="2" a="1"/>
  <c r="N211" i="2" s="1"/>
  <c r="N209" i="2" a="1"/>
  <c r="N209" i="2" s="1"/>
  <c r="N207" i="2" a="1"/>
  <c r="N207" i="2" s="1"/>
  <c r="N205" i="2" a="1"/>
  <c r="N205" i="2" s="1"/>
  <c r="N203" i="2" a="1"/>
  <c r="N203" i="2" s="1"/>
  <c r="N201" i="2" a="1"/>
  <c r="N201" i="2" s="1"/>
  <c r="N199" i="2" a="1"/>
  <c r="N199" i="2" s="1"/>
  <c r="N197" i="2" a="1"/>
  <c r="N197" i="2" s="1"/>
  <c r="N195" i="2" a="1"/>
  <c r="N195" i="2" s="1"/>
  <c r="N193" i="2" a="1"/>
  <c r="N193" i="2" s="1"/>
  <c r="N191" i="2" a="1"/>
  <c r="N191" i="2" s="1"/>
  <c r="N189" i="2" a="1"/>
  <c r="N189" i="2" s="1"/>
  <c r="N187" i="2" a="1"/>
  <c r="N187" i="2" s="1"/>
  <c r="N185" i="2" a="1"/>
  <c r="N185" i="2" s="1"/>
  <c r="N183" i="2" a="1"/>
  <c r="N183" i="2" s="1"/>
  <c r="N181" i="2" a="1"/>
  <c r="N181" i="2" s="1"/>
  <c r="N179" i="2" a="1"/>
  <c r="N179" i="2" s="1"/>
  <c r="N177" i="2" a="1"/>
  <c r="N177" i="2" s="1"/>
  <c r="N175" i="2" a="1"/>
  <c r="N175" i="2" s="1"/>
  <c r="N173" i="2" a="1"/>
  <c r="N173" i="2" s="1"/>
  <c r="N171" i="2" a="1"/>
  <c r="N171" i="2" s="1"/>
  <c r="N169" i="2" a="1"/>
  <c r="N169" i="2" s="1"/>
  <c r="N167" i="2" a="1"/>
  <c r="N167" i="2" s="1"/>
  <c r="N165" i="2" a="1"/>
  <c r="N165" i="2" s="1"/>
  <c r="N163" i="2" a="1"/>
  <c r="N163" i="2" s="1"/>
  <c r="N161" i="2" a="1"/>
  <c r="N161" i="2" s="1"/>
  <c r="N159" i="2" a="1"/>
  <c r="N159" i="2" s="1"/>
  <c r="N157" i="2" a="1"/>
  <c r="N157" i="2" s="1"/>
  <c r="N155" i="2" a="1"/>
  <c r="N155" i="2" s="1"/>
  <c r="N153" i="2" a="1"/>
  <c r="N153" i="2" s="1"/>
  <c r="N151" i="2" a="1"/>
  <c r="N151" i="2" s="1"/>
  <c r="N149" i="2" a="1"/>
  <c r="N149" i="2" s="1"/>
  <c r="N147" i="2" a="1"/>
  <c r="N147" i="2" s="1"/>
  <c r="N145" i="2" a="1"/>
  <c r="N145" i="2" s="1"/>
  <c r="N143" i="2" a="1"/>
  <c r="N143" i="2" s="1"/>
  <c r="N141" i="2" a="1"/>
  <c r="N141" i="2" s="1"/>
  <c r="N116" i="2" a="1"/>
  <c r="N116" i="2" s="1"/>
  <c r="N112" i="2" a="1"/>
  <c r="N112" i="2" s="1"/>
  <c r="N110" i="2" a="1"/>
  <c r="N110" i="2" s="1"/>
  <c r="N108" i="2" a="1"/>
  <c r="N108" i="2" s="1"/>
  <c r="N106" i="2" a="1"/>
  <c r="N106" i="2" s="1"/>
  <c r="N104" i="2" a="1"/>
  <c r="N104" i="2" s="1"/>
  <c r="N102" i="2" a="1"/>
  <c r="N102" i="2" s="1"/>
  <c r="N100" i="2" a="1"/>
  <c r="N100" i="2" s="1"/>
  <c r="N98" i="2" a="1"/>
  <c r="N98" i="2" s="1"/>
  <c r="N96" i="2" a="1"/>
  <c r="N96" i="2" s="1"/>
  <c r="N94" i="2" a="1"/>
  <c r="N94" i="2" s="1"/>
  <c r="N92" i="2" a="1"/>
  <c r="N92" i="2" s="1"/>
  <c r="N90" i="2" a="1"/>
  <c r="N90" i="2" s="1"/>
  <c r="N88" i="2" a="1"/>
  <c r="N88" i="2" s="1"/>
  <c r="N86" i="2" a="1"/>
  <c r="N86" i="2" s="1"/>
  <c r="N84" i="2" a="1"/>
  <c r="N84" i="2" s="1"/>
  <c r="N82" i="2" a="1"/>
  <c r="N82" i="2" s="1"/>
  <c r="N80" i="2" a="1"/>
  <c r="N80" i="2" s="1"/>
  <c r="N78" i="2" a="1"/>
  <c r="N78" i="2" s="1"/>
  <c r="N76" i="2" a="1"/>
  <c r="N76" i="2" s="1"/>
  <c r="N74" i="2" a="1"/>
  <c r="N74" i="2" s="1"/>
  <c r="N72" i="2" a="1"/>
  <c r="N72" i="2" s="1"/>
  <c r="N70" i="2" a="1"/>
  <c r="N70" i="2" s="1"/>
  <c r="N68" i="2" a="1"/>
  <c r="N68" i="2" s="1"/>
  <c r="N66" i="2" a="1"/>
  <c r="N66" i="2" s="1"/>
  <c r="N64" i="2" a="1"/>
  <c r="N64" i="2" s="1"/>
  <c r="N62" i="2" a="1"/>
  <c r="N62" i="2" s="1"/>
  <c r="N60" i="2" a="1"/>
  <c r="N60" i="2" s="1"/>
  <c r="N58" i="2" a="1"/>
  <c r="N58" i="2" s="1"/>
  <c r="N56" i="2" a="1"/>
  <c r="N56" i="2" s="1"/>
  <c r="N54" i="2" a="1"/>
  <c r="N54" i="2" s="1"/>
  <c r="N52" i="2" a="1"/>
  <c r="N52" i="2" s="1"/>
  <c r="N50" i="2" a="1"/>
  <c r="N50" i="2" s="1"/>
  <c r="N48" i="2" a="1"/>
  <c r="N48" i="2" s="1"/>
  <c r="N46" i="2" a="1"/>
  <c r="N46" i="2" s="1"/>
  <c r="N44" i="2" a="1"/>
  <c r="N44" i="2" s="1"/>
  <c r="N42" i="2" a="1"/>
  <c r="N42" i="2" s="1"/>
  <c r="N40" i="2" a="1"/>
  <c r="N40" i="2" s="1"/>
  <c r="N38" i="2" a="1"/>
  <c r="N38" i="2" s="1"/>
  <c r="N36" i="2" a="1"/>
  <c r="N36" i="2" s="1"/>
  <c r="N34" i="2" a="1"/>
  <c r="N34" i="2" s="1"/>
  <c r="N32" i="2" a="1"/>
  <c r="N32" i="2" s="1"/>
  <c r="N30" i="2" a="1"/>
  <c r="N30" i="2" s="1"/>
  <c r="N28" i="2" a="1"/>
  <c r="N28" i="2" s="1"/>
  <c r="N26" i="2" a="1"/>
  <c r="N26" i="2" s="1"/>
  <c r="N24" i="2" a="1"/>
  <c r="N24" i="2" s="1"/>
  <c r="N22" i="2" a="1"/>
  <c r="N22" i="2" s="1"/>
  <c r="N20" i="2" a="1"/>
  <c r="N20" i="2" s="1"/>
  <c r="N18" i="2" a="1"/>
  <c r="N18" i="2" s="1"/>
  <c r="N16" i="2" a="1"/>
  <c r="N16" i="2" s="1"/>
  <c r="N10" i="2" a="1"/>
  <c r="N10" i="2" s="1"/>
  <c r="N6" i="2" a="1"/>
  <c r="N6" i="2" s="1"/>
  <c r="N2" i="2" a="1"/>
  <c r="N2" i="2" s="1"/>
  <c r="N139" i="2" a="1"/>
  <c r="N139" i="2" s="1"/>
  <c r="N113" i="2" a="1"/>
  <c r="N113" i="2" s="1"/>
  <c r="N3" i="2" a="1"/>
  <c r="N3" i="2" s="1"/>
  <c r="N14" i="2" a="1"/>
  <c r="N14" i="2" s="1"/>
  <c r="N12" i="2" a="1"/>
  <c r="N12" i="2" s="1"/>
  <c r="N8" i="2" a="1"/>
  <c r="N8" i="2" s="1"/>
  <c r="N4" i="2" a="1"/>
  <c r="N4" i="2" s="1"/>
  <c r="N114" i="2" a="1"/>
  <c r="N114" i="2" s="1"/>
  <c r="N111" i="2" a="1"/>
  <c r="N111" i="2" s="1"/>
  <c r="N109" i="2" a="1"/>
  <c r="N109" i="2" s="1"/>
  <c r="N107" i="2" a="1"/>
  <c r="N107" i="2" s="1"/>
  <c r="N105" i="2" a="1"/>
  <c r="N105" i="2" s="1"/>
  <c r="N103" i="2" a="1"/>
  <c r="N103" i="2" s="1"/>
  <c r="N101" i="2" a="1"/>
  <c r="N101" i="2" s="1"/>
  <c r="N99" i="2" a="1"/>
  <c r="N99" i="2" s="1"/>
  <c r="N97" i="2" a="1"/>
  <c r="N97" i="2" s="1"/>
  <c r="N95" i="2" a="1"/>
  <c r="N95" i="2" s="1"/>
  <c r="N93" i="2" a="1"/>
  <c r="N93" i="2" s="1"/>
  <c r="N91" i="2" a="1"/>
  <c r="N91" i="2" s="1"/>
  <c r="N89" i="2" a="1"/>
  <c r="N89" i="2" s="1"/>
  <c r="N87" i="2" a="1"/>
  <c r="N87" i="2" s="1"/>
  <c r="N85" i="2" a="1"/>
  <c r="N85" i="2" s="1"/>
  <c r="N83" i="2" a="1"/>
  <c r="N83" i="2" s="1"/>
  <c r="N81" i="2" a="1"/>
  <c r="N81" i="2" s="1"/>
  <c r="N79" i="2" a="1"/>
  <c r="N79" i="2" s="1"/>
  <c r="N77" i="2" a="1"/>
  <c r="N77" i="2" s="1"/>
  <c r="N75" i="2" a="1"/>
  <c r="N75" i="2" s="1"/>
  <c r="N73" i="2" a="1"/>
  <c r="N73" i="2" s="1"/>
  <c r="N71" i="2" a="1"/>
  <c r="N71" i="2" s="1"/>
  <c r="N69" i="2" a="1"/>
  <c r="N69" i="2" s="1"/>
  <c r="N67" i="2" a="1"/>
  <c r="N67" i="2" s="1"/>
  <c r="N65" i="2" a="1"/>
  <c r="N65" i="2" s="1"/>
  <c r="N63" i="2" a="1"/>
  <c r="N63" i="2" s="1"/>
  <c r="N61" i="2" a="1"/>
  <c r="N61" i="2" s="1"/>
  <c r="N59" i="2" a="1"/>
  <c r="N59" i="2" s="1"/>
  <c r="N57" i="2" a="1"/>
  <c r="N57" i="2" s="1"/>
  <c r="N55" i="2" a="1"/>
  <c r="N55" i="2" s="1"/>
  <c r="N53" i="2" a="1"/>
  <c r="N53" i="2" s="1"/>
  <c r="N51" i="2" a="1"/>
  <c r="N51" i="2" s="1"/>
  <c r="N49" i="2" a="1"/>
  <c r="N49" i="2" s="1"/>
  <c r="N47" i="2" a="1"/>
  <c r="N47" i="2" s="1"/>
  <c r="N45" i="2" a="1"/>
  <c r="N45" i="2" s="1"/>
  <c r="N43" i="2" a="1"/>
  <c r="N43" i="2" s="1"/>
  <c r="N41" i="2" a="1"/>
  <c r="N41" i="2" s="1"/>
  <c r="N39" i="2" a="1"/>
  <c r="N39" i="2" s="1"/>
  <c r="N37" i="2" a="1"/>
  <c r="N37" i="2" s="1"/>
  <c r="N35" i="2" a="1"/>
  <c r="N35" i="2" s="1"/>
  <c r="N33" i="2" a="1"/>
  <c r="N33" i="2" s="1"/>
  <c r="N31" i="2" a="1"/>
  <c r="N31" i="2" s="1"/>
  <c r="N29" i="2" a="1"/>
  <c r="N29" i="2" s="1"/>
  <c r="N27" i="2" a="1"/>
  <c r="N27" i="2" s="1"/>
  <c r="N25" i="2" a="1"/>
  <c r="N25" i="2" s="1"/>
  <c r="N23" i="2" a="1"/>
  <c r="N23" i="2" s="1"/>
  <c r="N21" i="2" a="1"/>
  <c r="N21" i="2" s="1"/>
  <c r="N19" i="2" a="1"/>
  <c r="N19" i="2" s="1"/>
  <c r="N17" i="2" a="1"/>
  <c r="N17" i="2" s="1"/>
  <c r="N15" i="2" a="1"/>
  <c r="N15" i="2" s="1"/>
  <c r="N13" i="2" a="1"/>
  <c r="N13" i="2" s="1"/>
  <c r="N11" i="2" a="1"/>
  <c r="N11" i="2" s="1"/>
  <c r="N9" i="2" a="1"/>
  <c r="N9" i="2" s="1"/>
  <c r="N7" i="2" a="1"/>
  <c r="N7" i="2" s="1"/>
  <c r="N5" i="2" a="1"/>
  <c r="N5" i="2" s="1"/>
  <c r="N137" i="2" a="1"/>
  <c r="N137" i="2" s="1"/>
  <c r="N135" i="2" a="1"/>
  <c r="N135" i="2" s="1"/>
  <c r="N133" i="2" a="1"/>
  <c r="N133" i="2" s="1"/>
  <c r="N131" i="2" a="1"/>
  <c r="N131" i="2" s="1"/>
  <c r="N129" i="2" a="1"/>
  <c r="N129" i="2" s="1"/>
  <c r="N127" i="2" a="1"/>
  <c r="N127" i="2" s="1"/>
  <c r="N125" i="2" a="1"/>
  <c r="N125" i="2" s="1"/>
  <c r="N123" i="2" a="1"/>
  <c r="N123" i="2" s="1"/>
  <c r="N121" i="2" a="1"/>
  <c r="N121" i="2" s="1"/>
  <c r="N119" i="2" a="1"/>
  <c r="N119" i="2" s="1"/>
  <c r="N117" i="2" a="1"/>
  <c r="N117" i="2" s="1"/>
  <c r="N115" i="2" a="1"/>
  <c r="N115" i="2" s="1"/>
  <c r="J142" i="2" a="1"/>
  <c r="J142" i="2" s="1"/>
  <c r="J150" i="2" a="1"/>
  <c r="J150" i="2" s="1"/>
  <c r="J158" i="2" a="1"/>
  <c r="J158" i="2" s="1"/>
  <c r="J166" i="2" a="1"/>
  <c r="J166" i="2" s="1"/>
  <c r="J174" i="2" a="1"/>
  <c r="J174" i="2" s="1"/>
  <c r="J182" i="2" a="1"/>
  <c r="J182" i="2" s="1"/>
  <c r="J190" i="2" a="1"/>
  <c r="J190" i="2" s="1"/>
  <c r="J198" i="2" a="1"/>
  <c r="J198" i="2" s="1"/>
  <c r="J206" i="2" a="1"/>
  <c r="J206" i="2" s="1"/>
  <c r="J214" i="2" a="1"/>
  <c r="J214" i="2" s="1"/>
  <c r="J222" i="2" a="1"/>
  <c r="J222" i="2" s="1"/>
  <c r="J230" i="2" a="1"/>
  <c r="J230" i="2" s="1"/>
  <c r="J238" i="2" a="1"/>
  <c r="J238" i="2" s="1"/>
  <c r="J242" i="2" a="1"/>
  <c r="J242" i="2" s="1"/>
  <c r="J246" i="2" a="1"/>
  <c r="J246" i="2" s="1"/>
  <c r="J250" i="2" a="1"/>
  <c r="J250" i="2" s="1"/>
  <c r="J254" i="2" a="1"/>
  <c r="J254" i="2" s="1"/>
  <c r="J258" i="2" a="1"/>
  <c r="J258" i="2" s="1"/>
  <c r="J271" i="2" a="1"/>
  <c r="J271" i="2" s="1"/>
  <c r="J123" i="2" a="1"/>
  <c r="J123" i="2" s="1"/>
  <c r="J131" i="2" a="1"/>
  <c r="J131" i="2" s="1"/>
  <c r="J139" i="2" a="1"/>
  <c r="J139" i="2" s="1"/>
  <c r="J147" i="2" a="1"/>
  <c r="J147" i="2" s="1"/>
  <c r="J155" i="2" a="1"/>
  <c r="J155" i="2" s="1"/>
  <c r="J163" i="2" a="1"/>
  <c r="J163" i="2" s="1"/>
  <c r="J171" i="2" a="1"/>
  <c r="J171" i="2" s="1"/>
  <c r="J179" i="2" a="1"/>
  <c r="J179" i="2" s="1"/>
  <c r="J187" i="2" a="1"/>
  <c r="J187" i="2" s="1"/>
  <c r="J195" i="2" a="1"/>
  <c r="J195" i="2" s="1"/>
  <c r="J203" i="2" a="1"/>
  <c r="J203" i="2" s="1"/>
  <c r="J211" i="2" a="1"/>
  <c r="J211" i="2" s="1"/>
  <c r="J219" i="2" a="1"/>
  <c r="J219" i="2" s="1"/>
  <c r="J227" i="2" a="1"/>
  <c r="J227" i="2" s="1"/>
  <c r="J234" i="2" a="1"/>
  <c r="J234" i="2" s="1"/>
  <c r="J269" i="2" a="1"/>
  <c r="J269" i="2" s="1"/>
  <c r="J266" i="2" a="1"/>
  <c r="J266" i="2" s="1"/>
  <c r="J274" i="2" a="1"/>
  <c r="J274" i="2" s="1"/>
  <c r="J282" i="2" a="1"/>
  <c r="J282" i="2" s="1"/>
  <c r="J290" i="2" a="1"/>
  <c r="J290" i="2" s="1"/>
  <c r="J298" i="2" a="1"/>
  <c r="J298" i="2" s="1"/>
  <c r="J306" i="2" a="1"/>
  <c r="J306" i="2" s="1"/>
  <c r="J314" i="2" a="1"/>
  <c r="J314" i="2" s="1"/>
  <c r="J322" i="2" a="1"/>
  <c r="J322" i="2" s="1"/>
  <c r="J273" i="2" a="1"/>
  <c r="J273" i="2" s="1"/>
  <c r="J281" i="2" a="1"/>
  <c r="J281" i="2" s="1"/>
  <c r="J289" i="2" a="1"/>
  <c r="J289" i="2" s="1"/>
  <c r="J297" i="2" a="1"/>
  <c r="J297" i="2" s="1"/>
  <c r="J305" i="2" a="1"/>
  <c r="J305" i="2" s="1"/>
  <c r="J313" i="2" a="1"/>
  <c r="J313" i="2" s="1"/>
  <c r="J324" i="2" a="1"/>
  <c r="J324" i="2" s="1"/>
  <c r="J443" i="2" a="1"/>
  <c r="J443" i="2" s="1"/>
  <c r="J327" i="2" a="1"/>
  <c r="J327" i="2" s="1"/>
  <c r="J335" i="2" a="1"/>
  <c r="J335" i="2" s="1"/>
  <c r="J343" i="2" a="1"/>
  <c r="J343" i="2" s="1"/>
  <c r="J351" i="2" a="1"/>
  <c r="J351" i="2" s="1"/>
  <c r="J359" i="2" a="1"/>
  <c r="J359" i="2" s="1"/>
  <c r="J367" i="2" a="1"/>
  <c r="J367" i="2" s="1"/>
  <c r="J375" i="2" a="1"/>
  <c r="J375" i="2" s="1"/>
  <c r="J383" i="2" a="1"/>
  <c r="J383" i="2" s="1"/>
  <c r="J391" i="2" a="1"/>
  <c r="J391" i="2" s="1"/>
  <c r="J399" i="2" a="1"/>
  <c r="J399" i="2" s="1"/>
  <c r="J407" i="2" a="1"/>
  <c r="J407" i="2" s="1"/>
  <c r="J415" i="2" a="1"/>
  <c r="J415" i="2" s="1"/>
  <c r="J423" i="2" a="1"/>
  <c r="J423" i="2" s="1"/>
  <c r="J441" i="2" a="1"/>
  <c r="J441" i="2" s="1"/>
  <c r="J340" i="2" a="1"/>
  <c r="J340" i="2" s="1"/>
  <c r="J348" i="2" a="1"/>
  <c r="J348" i="2" s="1"/>
  <c r="J356" i="2" a="1"/>
  <c r="J356" i="2" s="1"/>
  <c r="J364" i="2" a="1"/>
  <c r="J364" i="2" s="1"/>
  <c r="J372" i="2" a="1"/>
  <c r="J372" i="2" s="1"/>
  <c r="J380" i="2" a="1"/>
  <c r="J380" i="2" s="1"/>
  <c r="J388" i="2" a="1"/>
  <c r="J388" i="2" s="1"/>
  <c r="J396" i="2" a="1"/>
  <c r="J396" i="2" s="1"/>
  <c r="J404" i="2" a="1"/>
  <c r="J404" i="2" s="1"/>
  <c r="J412" i="2" a="1"/>
  <c r="J412" i="2" s="1"/>
  <c r="J420" i="2" a="1"/>
  <c r="J420" i="2" s="1"/>
  <c r="J428" i="2" a="1"/>
  <c r="J428" i="2" s="1"/>
  <c r="J433" i="2" a="1"/>
  <c r="J433" i="2" s="1"/>
  <c r="J437" i="2" a="1"/>
  <c r="J437" i="2" s="1"/>
  <c r="J453" i="2" a="1"/>
  <c r="J453" i="2" s="1"/>
  <c r="J461" i="2" a="1"/>
  <c r="J461" i="2" s="1"/>
  <c r="J469" i="2" a="1"/>
  <c r="J469" i="2" s="1"/>
  <c r="J477" i="2" a="1"/>
  <c r="J477" i="2" s="1"/>
  <c r="J485" i="2" a="1"/>
  <c r="J485" i="2" s="1"/>
  <c r="J514" i="2" a="1"/>
  <c r="J514" i="2" s="1"/>
  <c r="J497" i="2" a="1"/>
  <c r="J497" i="2" s="1"/>
  <c r="J511" i="2" a="1"/>
  <c r="J511" i="2" s="1"/>
  <c r="J442" i="2" a="1"/>
  <c r="J442" i="2" s="1"/>
  <c r="J450" i="2" a="1"/>
  <c r="J450" i="2" s="1"/>
  <c r="J458" i="2" a="1"/>
  <c r="J458" i="2" s="1"/>
  <c r="J466" i="2" a="1"/>
  <c r="J466" i="2" s="1"/>
  <c r="J474" i="2" a="1"/>
  <c r="J474" i="2" s="1"/>
  <c r="J482" i="2" a="1"/>
  <c r="J482" i="2" s="1"/>
  <c r="J512" i="2" a="1"/>
  <c r="J512" i="2" s="1"/>
  <c r="J513" i="2" a="1"/>
  <c r="J513" i="2" s="1"/>
  <c r="J496" i="2" a="1"/>
  <c r="J496" i="2" s="1"/>
  <c r="J504" i="2" a="1"/>
  <c r="J504" i="2" s="1"/>
  <c r="J517" i="2" a="1"/>
  <c r="J517" i="2" s="1"/>
  <c r="J521" i="2" a="1"/>
  <c r="J521" i="2" s="1"/>
  <c r="J525" i="2" a="1"/>
  <c r="J525" i="2" s="1"/>
  <c r="J529" i="2" a="1"/>
  <c r="J529" i="2" s="1"/>
  <c r="J533" i="2" a="1"/>
  <c r="J533" i="2" s="1"/>
  <c r="J538" i="2" a="1"/>
  <c r="J538" i="2" s="1"/>
  <c r="J541" i="2" a="1"/>
  <c r="J541" i="2" s="1"/>
  <c r="J543" i="2" a="1"/>
  <c r="J543" i="2" s="1"/>
  <c r="J553" i="2" a="1"/>
  <c r="J553" i="2" s="1"/>
  <c r="J561" i="2" a="1"/>
  <c r="J561" i="2" s="1"/>
  <c r="J569" i="2" a="1"/>
  <c r="J569" i="2" s="1"/>
  <c r="J577" i="2" a="1"/>
  <c r="J577" i="2" s="1"/>
  <c r="J586" i="2" a="1"/>
  <c r="J586" i="2" s="1"/>
  <c r="J594" i="2" a="1"/>
  <c r="J594" i="2" s="1"/>
  <c r="J600" i="2" a="1"/>
  <c r="J600" i="2" s="1"/>
  <c r="J552" i="2" a="1"/>
  <c r="J552" i="2" s="1"/>
  <c r="J560" i="2" a="1"/>
  <c r="J560" i="2" s="1"/>
  <c r="J568" i="2" a="1"/>
  <c r="J568" i="2" s="1"/>
  <c r="J576" i="2" a="1"/>
  <c r="J576" i="2" s="1"/>
  <c r="J584" i="2" a="1"/>
  <c r="J584" i="2" s="1"/>
  <c r="J592" i="2" a="1"/>
  <c r="J592" i="2" s="1"/>
  <c r="J599" i="2" a="1"/>
  <c r="J599" i="2" s="1"/>
  <c r="J607" i="2" a="1"/>
  <c r="J607" i="2" s="1"/>
  <c r="J615" i="2" a="1"/>
  <c r="J615" i="2" s="1"/>
  <c r="J625" i="2" a="1"/>
  <c r="J625" i="2" s="1"/>
  <c r="J608" i="2" a="1"/>
  <c r="J608" i="2" s="1"/>
  <c r="J616" i="2" a="1"/>
  <c r="J616" i="2" s="1"/>
  <c r="J624" i="2" a="1"/>
  <c r="J624" i="2" s="1"/>
  <c r="J632" i="2" a="1"/>
  <c r="J632" i="2" s="1"/>
  <c r="J640" i="2" a="1"/>
  <c r="J640" i="2" s="1"/>
  <c r="J648" i="2" a="1"/>
  <c r="J648" i="2" s="1"/>
  <c r="J663" i="2" a="1"/>
  <c r="J663" i="2" s="1"/>
  <c r="J629" i="2" a="1"/>
  <c r="J629" i="2" s="1"/>
  <c r="J637" i="2" a="1"/>
  <c r="J637" i="2" s="1"/>
  <c r="J645" i="2" a="1"/>
  <c r="J645" i="2" s="1"/>
  <c r="J657" i="2" a="1"/>
  <c r="J657" i="2" s="1"/>
  <c r="J658" i="2" a="1"/>
  <c r="J658" i="2" s="1"/>
  <c r="J674" i="2" a="1"/>
  <c r="J674" i="2" s="1"/>
  <c r="J690" i="2" a="1"/>
  <c r="J690" i="2" s="1"/>
  <c r="J671" i="2" a="1"/>
  <c r="J671" i="2" s="1"/>
  <c r="J664" i="2" a="1"/>
  <c r="J664" i="2" s="1"/>
  <c r="J683" i="2" a="1"/>
  <c r="J683" i="2" s="1"/>
  <c r="J699" i="2" a="1"/>
  <c r="J699" i="2" s="1"/>
  <c r="J684" i="2" a="1"/>
  <c r="J684" i="2" s="1"/>
  <c r="J673" i="2" a="1"/>
  <c r="J673" i="2" s="1"/>
  <c r="J689" i="2" a="1"/>
  <c r="J689" i="2" s="1"/>
  <c r="J113" i="2" a="1"/>
  <c r="J113" i="2" s="1"/>
  <c r="J108" i="2" a="1"/>
  <c r="J108" i="2" s="1"/>
  <c r="J100" i="2" a="1"/>
  <c r="J100" i="2" s="1"/>
  <c r="J92" i="2" a="1"/>
  <c r="J92" i="2" s="1"/>
  <c r="J84" i="2" a="1"/>
  <c r="J84" i="2" s="1"/>
  <c r="J76" i="2" a="1"/>
  <c r="J76" i="2" s="1"/>
  <c r="J68" i="2" a="1"/>
  <c r="J68" i="2" s="1"/>
  <c r="J60" i="2" a="1"/>
  <c r="J60" i="2" s="1"/>
  <c r="J52" i="2" a="1"/>
  <c r="J52" i="2" s="1"/>
  <c r="J44" i="2" a="1"/>
  <c r="J44" i="2" s="1"/>
  <c r="J36" i="2" a="1"/>
  <c r="J36" i="2" s="1"/>
  <c r="J28" i="2" a="1"/>
  <c r="J28" i="2" s="1"/>
  <c r="J20" i="2" a="1"/>
  <c r="J20" i="2" s="1"/>
  <c r="J12" i="2" a="1"/>
  <c r="J12" i="2" s="1"/>
  <c r="J2" i="2" a="1"/>
  <c r="J2" i="2" s="1"/>
  <c r="L698" i="2" a="1"/>
  <c r="L698" i="2" s="1"/>
  <c r="L694" i="2" a="1"/>
  <c r="L694" i="2" s="1"/>
  <c r="L690" i="2" a="1"/>
  <c r="L690" i="2" s="1"/>
  <c r="L686" i="2" a="1"/>
  <c r="L686" i="2" s="1"/>
  <c r="L682" i="2" a="1"/>
  <c r="L682" i="2" s="1"/>
  <c r="L678" i="2" a="1"/>
  <c r="L678" i="2" s="1"/>
  <c r="L674" i="2" a="1"/>
  <c r="L674" i="2" s="1"/>
  <c r="L697" i="2" a="1"/>
  <c r="L697" i="2" s="1"/>
  <c r="L693" i="2" a="1"/>
  <c r="L693" i="2" s="1"/>
  <c r="L689" i="2" a="1"/>
  <c r="L689" i="2" s="1"/>
  <c r="L685" i="2" a="1"/>
  <c r="L685" i="2" s="1"/>
  <c r="L681" i="2" a="1"/>
  <c r="L681" i="2" s="1"/>
  <c r="L677" i="2" a="1"/>
  <c r="L677" i="2" s="1"/>
  <c r="L673" i="2" a="1"/>
  <c r="L673" i="2" s="1"/>
  <c r="L696" i="2" a="1"/>
  <c r="L696" i="2" s="1"/>
  <c r="L692" i="2" a="1"/>
  <c r="L692" i="2" s="1"/>
  <c r="L688" i="2" a="1"/>
  <c r="L688" i="2" s="1"/>
  <c r="L684" i="2" a="1"/>
  <c r="L684" i="2" s="1"/>
  <c r="L680" i="2" a="1"/>
  <c r="L680" i="2" s="1"/>
  <c r="L676" i="2" a="1"/>
  <c r="L676" i="2" s="1"/>
  <c r="L672" i="2" a="1"/>
  <c r="L672" i="2" s="1"/>
  <c r="L669" i="2" a="1"/>
  <c r="L669" i="2" s="1"/>
  <c r="L665" i="2" a="1"/>
  <c r="L665" i="2" s="1"/>
  <c r="L661" i="2" a="1"/>
  <c r="L661" i="2" s="1"/>
  <c r="L657" i="2" a="1"/>
  <c r="L657" i="2" s="1"/>
  <c r="L653" i="2" a="1"/>
  <c r="L653" i="2" s="1"/>
  <c r="L699" i="2" a="1"/>
  <c r="L699" i="2" s="1"/>
  <c r="L695" i="2" a="1"/>
  <c r="L695" i="2" s="1"/>
  <c r="L691" i="2" a="1"/>
  <c r="L691" i="2" s="1"/>
  <c r="L687" i="2" a="1"/>
  <c r="L687" i="2" s="1"/>
  <c r="L683" i="2" a="1"/>
  <c r="L683" i="2" s="1"/>
  <c r="L679" i="2" a="1"/>
  <c r="L679" i="2" s="1"/>
  <c r="L675" i="2" a="1"/>
  <c r="L675" i="2" s="1"/>
  <c r="L668" i="2" a="1"/>
  <c r="L668" i="2" s="1"/>
  <c r="L671" i="2" a="1"/>
  <c r="L671" i="2" s="1"/>
  <c r="L667" i="2" a="1"/>
  <c r="L667" i="2" s="1"/>
  <c r="L663" i="2" a="1"/>
  <c r="L663" i="2" s="1"/>
  <c r="L659" i="2" a="1"/>
  <c r="L659" i="2" s="1"/>
  <c r="L655" i="2" a="1"/>
  <c r="L655" i="2" s="1"/>
  <c r="L670" i="2" a="1"/>
  <c r="L670" i="2" s="1"/>
  <c r="L664" i="2" a="1"/>
  <c r="L664" i="2" s="1"/>
  <c r="L660" i="2" a="1"/>
  <c r="L660" i="2" s="1"/>
  <c r="L656" i="2" a="1"/>
  <c r="L656" i="2" s="1"/>
  <c r="L649" i="2" a="1"/>
  <c r="L649" i="2" s="1"/>
  <c r="L647" i="2" a="1"/>
  <c r="L647" i="2" s="1"/>
  <c r="L645" i="2" a="1"/>
  <c r="L645" i="2" s="1"/>
  <c r="L643" i="2" a="1"/>
  <c r="L643" i="2" s="1"/>
  <c r="L641" i="2" a="1"/>
  <c r="L641" i="2" s="1"/>
  <c r="L639" i="2" a="1"/>
  <c r="L639" i="2" s="1"/>
  <c r="L637" i="2" a="1"/>
  <c r="L637" i="2" s="1"/>
  <c r="L635" i="2" a="1"/>
  <c r="L635" i="2" s="1"/>
  <c r="L633" i="2" a="1"/>
  <c r="L633" i="2" s="1"/>
  <c r="L651" i="2" a="1"/>
  <c r="L651" i="2" s="1"/>
  <c r="L662" i="2" a="1"/>
  <c r="L662" i="2" s="1"/>
  <c r="L654" i="2" a="1"/>
  <c r="L654" i="2" s="1"/>
  <c r="L650" i="2" a="1"/>
  <c r="L650" i="2" s="1"/>
  <c r="L646" i="2" a="1"/>
  <c r="L646" i="2" s="1"/>
  <c r="L642" i="2" a="1"/>
  <c r="L642" i="2" s="1"/>
  <c r="L638" i="2" a="1"/>
  <c r="L638" i="2" s="1"/>
  <c r="L634" i="2" a="1"/>
  <c r="L634" i="2" s="1"/>
  <c r="L632" i="2" a="1"/>
  <c r="L632" i="2" s="1"/>
  <c r="L631" i="2" a="1"/>
  <c r="L631" i="2" s="1"/>
  <c r="L630" i="2" a="1"/>
  <c r="L630" i="2" s="1"/>
  <c r="L629" i="2" a="1"/>
  <c r="L629" i="2" s="1"/>
  <c r="L628" i="2" a="1"/>
  <c r="L628" i="2" s="1"/>
  <c r="L627" i="2" a="1"/>
  <c r="L627" i="2" s="1"/>
  <c r="L626" i="2" a="1"/>
  <c r="L626" i="2" s="1"/>
  <c r="L622" i="2" a="1"/>
  <c r="L622" i="2" s="1"/>
  <c r="L623" i="2" a="1"/>
  <c r="L623" i="2" s="1"/>
  <c r="L620" i="2" a="1"/>
  <c r="L620" i="2" s="1"/>
  <c r="L618" i="2" a="1"/>
  <c r="L618" i="2" s="1"/>
  <c r="L616" i="2" a="1"/>
  <c r="L616" i="2" s="1"/>
  <c r="L614" i="2" a="1"/>
  <c r="L614" i="2" s="1"/>
  <c r="L612" i="2" a="1"/>
  <c r="L612" i="2" s="1"/>
  <c r="L610" i="2" a="1"/>
  <c r="L610" i="2" s="1"/>
  <c r="L608" i="2" a="1"/>
  <c r="L608" i="2" s="1"/>
  <c r="L606" i="2" a="1"/>
  <c r="L606" i="2" s="1"/>
  <c r="L604" i="2" a="1"/>
  <c r="L604" i="2" s="1"/>
  <c r="L602" i="2" a="1"/>
  <c r="L602" i="2" s="1"/>
  <c r="L600" i="2" a="1"/>
  <c r="L600" i="2" s="1"/>
  <c r="L598" i="2" a="1"/>
  <c r="L598" i="2" s="1"/>
  <c r="L596" i="2" a="1"/>
  <c r="L596" i="2" s="1"/>
  <c r="L594" i="2" a="1"/>
  <c r="L594" i="2" s="1"/>
  <c r="L592" i="2" a="1"/>
  <c r="L592" i="2" s="1"/>
  <c r="L590" i="2" a="1"/>
  <c r="L590" i="2" s="1"/>
  <c r="L588" i="2" a="1"/>
  <c r="L588" i="2" s="1"/>
  <c r="L586" i="2" a="1"/>
  <c r="L586" i="2" s="1"/>
  <c r="L584" i="2" a="1"/>
  <c r="L584" i="2" s="1"/>
  <c r="L582" i="2" a="1"/>
  <c r="L582" i="2" s="1"/>
  <c r="L580" i="2" a="1"/>
  <c r="L580" i="2" s="1"/>
  <c r="L666" i="2" a="1"/>
  <c r="L666" i="2" s="1"/>
  <c r="L658" i="2" a="1"/>
  <c r="L658" i="2" s="1"/>
  <c r="L652" i="2" a="1"/>
  <c r="L652" i="2" s="1"/>
  <c r="L648" i="2" a="1"/>
  <c r="L648" i="2" s="1"/>
  <c r="L644" i="2" a="1"/>
  <c r="L644" i="2" s="1"/>
  <c r="L640" i="2" a="1"/>
  <c r="L640" i="2" s="1"/>
  <c r="L636" i="2" a="1"/>
  <c r="L636" i="2" s="1"/>
  <c r="L624" i="2" a="1"/>
  <c r="L624" i="2" s="1"/>
  <c r="L591" i="2" a="1"/>
  <c r="L591" i="2" s="1"/>
  <c r="L587" i="2" a="1"/>
  <c r="L587" i="2" s="1"/>
  <c r="L583" i="2" a="1"/>
  <c r="L583" i="2" s="1"/>
  <c r="L579" i="2" a="1"/>
  <c r="L579" i="2" s="1"/>
  <c r="L619" i="2" a="1"/>
  <c r="L619" i="2" s="1"/>
  <c r="L615" i="2" a="1"/>
  <c r="L615" i="2" s="1"/>
  <c r="L611" i="2" a="1"/>
  <c r="L611" i="2" s="1"/>
  <c r="L607" i="2" a="1"/>
  <c r="L607" i="2" s="1"/>
  <c r="L603" i="2" a="1"/>
  <c r="L603" i="2" s="1"/>
  <c r="L578" i="2" a="1"/>
  <c r="L578" i="2" s="1"/>
  <c r="L576" i="2" a="1"/>
  <c r="L576" i="2" s="1"/>
  <c r="L574" i="2" a="1"/>
  <c r="L574" i="2" s="1"/>
  <c r="L572" i="2" a="1"/>
  <c r="L572" i="2" s="1"/>
  <c r="L570" i="2" a="1"/>
  <c r="L570" i="2" s="1"/>
  <c r="L568" i="2" a="1"/>
  <c r="L568" i="2" s="1"/>
  <c r="L566" i="2" a="1"/>
  <c r="L566" i="2" s="1"/>
  <c r="L564" i="2" a="1"/>
  <c r="L564" i="2" s="1"/>
  <c r="L562" i="2" a="1"/>
  <c r="L562" i="2" s="1"/>
  <c r="L560" i="2" a="1"/>
  <c r="L560" i="2" s="1"/>
  <c r="L558" i="2" a="1"/>
  <c r="L558" i="2" s="1"/>
  <c r="L556" i="2" a="1"/>
  <c r="L556" i="2" s="1"/>
  <c r="L554" i="2" a="1"/>
  <c r="L554" i="2" s="1"/>
  <c r="L552" i="2" a="1"/>
  <c r="L552" i="2" s="1"/>
  <c r="L550" i="2" a="1"/>
  <c r="L550" i="2" s="1"/>
  <c r="L548" i="2" a="1"/>
  <c r="L548" i="2" s="1"/>
  <c r="L546" i="2" a="1"/>
  <c r="L546" i="2" s="1"/>
  <c r="L544" i="2" a="1"/>
  <c r="L544" i="2" s="1"/>
  <c r="L542" i="2" a="1"/>
  <c r="L542" i="2" s="1"/>
  <c r="L540" i="2" a="1"/>
  <c r="L540" i="2" s="1"/>
  <c r="L625" i="2" a="1"/>
  <c r="L625" i="2" s="1"/>
  <c r="L593" i="2" a="1"/>
  <c r="L593" i="2" s="1"/>
  <c r="L589" i="2" a="1"/>
  <c r="L589" i="2" s="1"/>
  <c r="L585" i="2" a="1"/>
  <c r="L585" i="2" s="1"/>
  <c r="L581" i="2" a="1"/>
  <c r="L581" i="2" s="1"/>
  <c r="L613" i="2" a="1"/>
  <c r="L613" i="2" s="1"/>
  <c r="L547" i="2" a="1"/>
  <c r="L547" i="2" s="1"/>
  <c r="L539" i="2" a="1"/>
  <c r="L539" i="2" s="1"/>
  <c r="L537" i="2" a="1"/>
  <c r="L537" i="2" s="1"/>
  <c r="L535" i="2" a="1"/>
  <c r="L535" i="2" s="1"/>
  <c r="L533" i="2" a="1"/>
  <c r="L533" i="2" s="1"/>
  <c r="L531" i="2" a="1"/>
  <c r="L531" i="2" s="1"/>
  <c r="L529" i="2" a="1"/>
  <c r="L529" i="2" s="1"/>
  <c r="L527" i="2" a="1"/>
  <c r="L527" i="2" s="1"/>
  <c r="L525" i="2" a="1"/>
  <c r="L525" i="2" s="1"/>
  <c r="L523" i="2" a="1"/>
  <c r="L523" i="2" s="1"/>
  <c r="L521" i="2" a="1"/>
  <c r="L521" i="2" s="1"/>
  <c r="L519" i="2" a="1"/>
  <c r="L519" i="2" s="1"/>
  <c r="L517" i="2" a="1"/>
  <c r="L517" i="2" s="1"/>
  <c r="L515" i="2" a="1"/>
  <c r="L515" i="2" s="1"/>
  <c r="L513" i="2" a="1"/>
  <c r="L513" i="2" s="1"/>
  <c r="L511" i="2" a="1"/>
  <c r="L511" i="2" s="1"/>
  <c r="L509" i="2" a="1"/>
  <c r="L509" i="2" s="1"/>
  <c r="L617" i="2" a="1"/>
  <c r="L617" i="2" s="1"/>
  <c r="L601" i="2" a="1"/>
  <c r="L601" i="2" s="1"/>
  <c r="L597" i="2" a="1"/>
  <c r="L597" i="2" s="1"/>
  <c r="L575" i="2" a="1"/>
  <c r="L575" i="2" s="1"/>
  <c r="L571" i="2" a="1"/>
  <c r="L571" i="2" s="1"/>
  <c r="L567" i="2" a="1"/>
  <c r="L567" i="2" s="1"/>
  <c r="L563" i="2" a="1"/>
  <c r="L563" i="2" s="1"/>
  <c r="L559" i="2" a="1"/>
  <c r="L559" i="2" s="1"/>
  <c r="L555" i="2" a="1"/>
  <c r="L555" i="2" s="1"/>
  <c r="L551" i="2" a="1"/>
  <c r="L551" i="2" s="1"/>
  <c r="L545" i="2" a="1"/>
  <c r="L545" i="2" s="1"/>
  <c r="L541" i="2" a="1"/>
  <c r="L541" i="2" s="1"/>
  <c r="L621" i="2" a="1"/>
  <c r="L621" i="2" s="1"/>
  <c r="L605" i="2" a="1"/>
  <c r="L605" i="2" s="1"/>
  <c r="L538" i="2" a="1"/>
  <c r="L538" i="2" s="1"/>
  <c r="L536" i="2" a="1"/>
  <c r="L536" i="2" s="1"/>
  <c r="L534" i="2" a="1"/>
  <c r="L534" i="2" s="1"/>
  <c r="L532" i="2" a="1"/>
  <c r="L532" i="2" s="1"/>
  <c r="L530" i="2" a="1"/>
  <c r="L530" i="2" s="1"/>
  <c r="L528" i="2" a="1"/>
  <c r="L528" i="2" s="1"/>
  <c r="L526" i="2" a="1"/>
  <c r="L526" i="2" s="1"/>
  <c r="L524" i="2" a="1"/>
  <c r="L524" i="2" s="1"/>
  <c r="L522" i="2" a="1"/>
  <c r="L522" i="2" s="1"/>
  <c r="L520" i="2" a="1"/>
  <c r="L520" i="2" s="1"/>
  <c r="L518" i="2" a="1"/>
  <c r="L518" i="2" s="1"/>
  <c r="L516" i="2" a="1"/>
  <c r="L516" i="2" s="1"/>
  <c r="L514" i="2" a="1"/>
  <c r="L514" i="2" s="1"/>
  <c r="L512" i="2" a="1"/>
  <c r="L512" i="2" s="1"/>
  <c r="L510" i="2" a="1"/>
  <c r="L510" i="2" s="1"/>
  <c r="L508" i="2" a="1"/>
  <c r="L508" i="2" s="1"/>
  <c r="L506" i="2" a="1"/>
  <c r="L506" i="2" s="1"/>
  <c r="L504" i="2" a="1"/>
  <c r="L504" i="2" s="1"/>
  <c r="L609" i="2" a="1"/>
  <c r="L609" i="2" s="1"/>
  <c r="L599" i="2" a="1"/>
  <c r="L599" i="2" s="1"/>
  <c r="L595" i="2" a="1"/>
  <c r="L595" i="2" s="1"/>
  <c r="L577" i="2" a="1"/>
  <c r="L577" i="2" s="1"/>
  <c r="L573" i="2" a="1"/>
  <c r="L573" i="2" s="1"/>
  <c r="L569" i="2" a="1"/>
  <c r="L569" i="2" s="1"/>
  <c r="L565" i="2" a="1"/>
  <c r="L565" i="2" s="1"/>
  <c r="L561" i="2" a="1"/>
  <c r="L561" i="2" s="1"/>
  <c r="L557" i="2" a="1"/>
  <c r="L557" i="2" s="1"/>
  <c r="L553" i="2" a="1"/>
  <c r="L553" i="2" s="1"/>
  <c r="L549" i="2" a="1"/>
  <c r="L549" i="2" s="1"/>
  <c r="L543" i="2" a="1"/>
  <c r="L543" i="2" s="1"/>
  <c r="L502" i="2" a="1"/>
  <c r="L502" i="2" s="1"/>
  <c r="L500" i="2" a="1"/>
  <c r="L500" i="2" s="1"/>
  <c r="L498" i="2" a="1"/>
  <c r="L498" i="2" s="1"/>
  <c r="L496" i="2" a="1"/>
  <c r="L496" i="2" s="1"/>
  <c r="L494" i="2" a="1"/>
  <c r="L494" i="2" s="1"/>
  <c r="L492" i="2" a="1"/>
  <c r="L492" i="2" s="1"/>
  <c r="L490" i="2" a="1"/>
  <c r="L490" i="2" s="1"/>
  <c r="L507" i="2" a="1"/>
  <c r="L507" i="2" s="1"/>
  <c r="L503" i="2" a="1"/>
  <c r="L503" i="2" s="1"/>
  <c r="L489" i="2" a="1"/>
  <c r="L489" i="2" s="1"/>
  <c r="L487" i="2" a="1"/>
  <c r="L487" i="2" s="1"/>
  <c r="L485" i="2" a="1"/>
  <c r="L485" i="2" s="1"/>
  <c r="L483" i="2" a="1"/>
  <c r="L483" i="2" s="1"/>
  <c r="L481" i="2" a="1"/>
  <c r="L481" i="2" s="1"/>
  <c r="L479" i="2" a="1"/>
  <c r="L479" i="2" s="1"/>
  <c r="L477" i="2" a="1"/>
  <c r="L477" i="2" s="1"/>
  <c r="L475" i="2" a="1"/>
  <c r="L475" i="2" s="1"/>
  <c r="L473" i="2" a="1"/>
  <c r="L473" i="2" s="1"/>
  <c r="L471" i="2" a="1"/>
  <c r="L471" i="2" s="1"/>
  <c r="L469" i="2" a="1"/>
  <c r="L469" i="2" s="1"/>
  <c r="L467" i="2" a="1"/>
  <c r="L467" i="2" s="1"/>
  <c r="L465" i="2" a="1"/>
  <c r="L465" i="2" s="1"/>
  <c r="L463" i="2" a="1"/>
  <c r="L463" i="2" s="1"/>
  <c r="L461" i="2" a="1"/>
  <c r="L461" i="2" s="1"/>
  <c r="L459" i="2" a="1"/>
  <c r="L459" i="2" s="1"/>
  <c r="L457" i="2" a="1"/>
  <c r="L457" i="2" s="1"/>
  <c r="L455" i="2" a="1"/>
  <c r="L455" i="2" s="1"/>
  <c r="L453" i="2" a="1"/>
  <c r="L453" i="2" s="1"/>
  <c r="L451" i="2" a="1"/>
  <c r="L451" i="2" s="1"/>
  <c r="L449" i="2" a="1"/>
  <c r="L449" i="2" s="1"/>
  <c r="L447" i="2" a="1"/>
  <c r="L447" i="2" s="1"/>
  <c r="L445" i="2" a="1"/>
  <c r="L445" i="2" s="1"/>
  <c r="L443" i="2" a="1"/>
  <c r="L443" i="2" s="1"/>
  <c r="L441" i="2" a="1"/>
  <c r="L441" i="2" s="1"/>
  <c r="L439" i="2" a="1"/>
  <c r="L439" i="2" s="1"/>
  <c r="L437" i="2" a="1"/>
  <c r="L437" i="2" s="1"/>
  <c r="L435" i="2" a="1"/>
  <c r="L435" i="2" s="1"/>
  <c r="L433" i="2" a="1"/>
  <c r="L433" i="2" s="1"/>
  <c r="L431" i="2" a="1"/>
  <c r="L431" i="2" s="1"/>
  <c r="L505" i="2" a="1"/>
  <c r="L505" i="2" s="1"/>
  <c r="L501" i="2" a="1"/>
  <c r="L501" i="2" s="1"/>
  <c r="L499" i="2" a="1"/>
  <c r="L499" i="2" s="1"/>
  <c r="L497" i="2" a="1"/>
  <c r="L497" i="2" s="1"/>
  <c r="L495" i="2" a="1"/>
  <c r="L495" i="2" s="1"/>
  <c r="L493" i="2" a="1"/>
  <c r="L493" i="2" s="1"/>
  <c r="L491" i="2" a="1"/>
  <c r="L491" i="2" s="1"/>
  <c r="L488" i="2" a="1"/>
  <c r="L488" i="2" s="1"/>
  <c r="L486" i="2" a="1"/>
  <c r="L486" i="2" s="1"/>
  <c r="L484" i="2" a="1"/>
  <c r="L484" i="2" s="1"/>
  <c r="L482" i="2" a="1"/>
  <c r="L482" i="2" s="1"/>
  <c r="L480" i="2" a="1"/>
  <c r="L480" i="2" s="1"/>
  <c r="L478" i="2" a="1"/>
  <c r="L478" i="2" s="1"/>
  <c r="L476" i="2" a="1"/>
  <c r="L476" i="2" s="1"/>
  <c r="L474" i="2" a="1"/>
  <c r="L474" i="2" s="1"/>
  <c r="L472" i="2" a="1"/>
  <c r="L472" i="2" s="1"/>
  <c r="L470" i="2" a="1"/>
  <c r="L470" i="2" s="1"/>
  <c r="L468" i="2" a="1"/>
  <c r="L468" i="2" s="1"/>
  <c r="L466" i="2" a="1"/>
  <c r="L466" i="2" s="1"/>
  <c r="L464" i="2" a="1"/>
  <c r="L464" i="2" s="1"/>
  <c r="L462" i="2" a="1"/>
  <c r="L462" i="2" s="1"/>
  <c r="L460" i="2" a="1"/>
  <c r="L460" i="2" s="1"/>
  <c r="L458" i="2" a="1"/>
  <c r="L458" i="2" s="1"/>
  <c r="L456" i="2" a="1"/>
  <c r="L456" i="2" s="1"/>
  <c r="L454" i="2" a="1"/>
  <c r="L454" i="2" s="1"/>
  <c r="L452" i="2" a="1"/>
  <c r="L452" i="2" s="1"/>
  <c r="L450" i="2" a="1"/>
  <c r="L450" i="2" s="1"/>
  <c r="L448" i="2" a="1"/>
  <c r="L448" i="2" s="1"/>
  <c r="L446" i="2" a="1"/>
  <c r="L446" i="2" s="1"/>
  <c r="L444" i="2" a="1"/>
  <c r="L444" i="2" s="1"/>
  <c r="L442" i="2" a="1"/>
  <c r="L442" i="2" s="1"/>
  <c r="L440" i="2" a="1"/>
  <c r="L440" i="2" s="1"/>
  <c r="L438" i="2" a="1"/>
  <c r="L438" i="2" s="1"/>
  <c r="L436" i="2" a="1"/>
  <c r="L436" i="2" s="1"/>
  <c r="L434" i="2" a="1"/>
  <c r="L434" i="2" s="1"/>
  <c r="L432" i="2" a="1"/>
  <c r="L432" i="2" s="1"/>
  <c r="L430" i="2" a="1"/>
  <c r="L430" i="2" s="1"/>
  <c r="L428" i="2" a="1"/>
  <c r="L428" i="2" s="1"/>
  <c r="L426" i="2" a="1"/>
  <c r="L426" i="2" s="1"/>
  <c r="L424" i="2" a="1"/>
  <c r="L424" i="2" s="1"/>
  <c r="L422" i="2" a="1"/>
  <c r="L422" i="2" s="1"/>
  <c r="L420" i="2" a="1"/>
  <c r="L420" i="2" s="1"/>
  <c r="L418" i="2" a="1"/>
  <c r="L418" i="2" s="1"/>
  <c r="L416" i="2" a="1"/>
  <c r="L416" i="2" s="1"/>
  <c r="L414" i="2" a="1"/>
  <c r="L414" i="2" s="1"/>
  <c r="L412" i="2" a="1"/>
  <c r="L412" i="2" s="1"/>
  <c r="L410" i="2" a="1"/>
  <c r="L410" i="2" s="1"/>
  <c r="L408" i="2" a="1"/>
  <c r="L408" i="2" s="1"/>
  <c r="L406" i="2" a="1"/>
  <c r="L406" i="2" s="1"/>
  <c r="L404" i="2" a="1"/>
  <c r="L404" i="2" s="1"/>
  <c r="L402" i="2" a="1"/>
  <c r="L402" i="2" s="1"/>
  <c r="L400" i="2" a="1"/>
  <c r="L400" i="2" s="1"/>
  <c r="L398" i="2" a="1"/>
  <c r="L398" i="2" s="1"/>
  <c r="L396" i="2" a="1"/>
  <c r="L396" i="2" s="1"/>
  <c r="L394" i="2" a="1"/>
  <c r="L394" i="2" s="1"/>
  <c r="L392" i="2" a="1"/>
  <c r="L392" i="2" s="1"/>
  <c r="L390" i="2" a="1"/>
  <c r="L390" i="2" s="1"/>
  <c r="L388" i="2" a="1"/>
  <c r="L388" i="2" s="1"/>
  <c r="L386" i="2" a="1"/>
  <c r="L386" i="2" s="1"/>
  <c r="L384" i="2" a="1"/>
  <c r="L384" i="2" s="1"/>
  <c r="L382" i="2" a="1"/>
  <c r="L382" i="2" s="1"/>
  <c r="L380" i="2" a="1"/>
  <c r="L380" i="2" s="1"/>
  <c r="L378" i="2" a="1"/>
  <c r="L378" i="2" s="1"/>
  <c r="L376" i="2" a="1"/>
  <c r="L376" i="2" s="1"/>
  <c r="L374" i="2" a="1"/>
  <c r="L374" i="2" s="1"/>
  <c r="L372" i="2" a="1"/>
  <c r="L372" i="2" s="1"/>
  <c r="L370" i="2" a="1"/>
  <c r="L370" i="2" s="1"/>
  <c r="L368" i="2" a="1"/>
  <c r="L368" i="2" s="1"/>
  <c r="L366" i="2" a="1"/>
  <c r="L366" i="2" s="1"/>
  <c r="L364" i="2" a="1"/>
  <c r="L364" i="2" s="1"/>
  <c r="L362" i="2" a="1"/>
  <c r="L362" i="2" s="1"/>
  <c r="L360" i="2" a="1"/>
  <c r="L360" i="2" s="1"/>
  <c r="L358" i="2" a="1"/>
  <c r="L358" i="2" s="1"/>
  <c r="L356" i="2" a="1"/>
  <c r="L356" i="2" s="1"/>
  <c r="L354" i="2" a="1"/>
  <c r="L354" i="2" s="1"/>
  <c r="L352" i="2" a="1"/>
  <c r="L352" i="2" s="1"/>
  <c r="L350" i="2" a="1"/>
  <c r="L350" i="2" s="1"/>
  <c r="L348" i="2" a="1"/>
  <c r="L348" i="2" s="1"/>
  <c r="L346" i="2" a="1"/>
  <c r="L346" i="2" s="1"/>
  <c r="L344" i="2" a="1"/>
  <c r="L344" i="2" s="1"/>
  <c r="L342" i="2" a="1"/>
  <c r="L342" i="2" s="1"/>
  <c r="L340" i="2" a="1"/>
  <c r="L340" i="2" s="1"/>
  <c r="L338" i="2" a="1"/>
  <c r="L338" i="2" s="1"/>
  <c r="L336" i="2" a="1"/>
  <c r="L336" i="2" s="1"/>
  <c r="L429" i="2" a="1"/>
  <c r="L429" i="2" s="1"/>
  <c r="L427" i="2" a="1"/>
  <c r="L427" i="2" s="1"/>
  <c r="L425" i="2" a="1"/>
  <c r="L425" i="2" s="1"/>
  <c r="L423" i="2" a="1"/>
  <c r="L423" i="2" s="1"/>
  <c r="L421" i="2" a="1"/>
  <c r="L421" i="2" s="1"/>
  <c r="L419" i="2" a="1"/>
  <c r="L419" i="2" s="1"/>
  <c r="L417" i="2" a="1"/>
  <c r="L417" i="2" s="1"/>
  <c r="L415" i="2" a="1"/>
  <c r="L415" i="2" s="1"/>
  <c r="L413" i="2" a="1"/>
  <c r="L413" i="2" s="1"/>
  <c r="L411" i="2" a="1"/>
  <c r="L411" i="2" s="1"/>
  <c r="L409" i="2" a="1"/>
  <c r="L409" i="2" s="1"/>
  <c r="L407" i="2" a="1"/>
  <c r="L407" i="2" s="1"/>
  <c r="L405" i="2" a="1"/>
  <c r="L405" i="2" s="1"/>
  <c r="L403" i="2" a="1"/>
  <c r="L403" i="2" s="1"/>
  <c r="L401" i="2" a="1"/>
  <c r="L401" i="2" s="1"/>
  <c r="L399" i="2" a="1"/>
  <c r="L399" i="2" s="1"/>
  <c r="L397" i="2" a="1"/>
  <c r="L397" i="2" s="1"/>
  <c r="L393" i="2" a="1"/>
  <c r="L393" i="2" s="1"/>
  <c r="L389" i="2" a="1"/>
  <c r="L389" i="2" s="1"/>
  <c r="L385" i="2" a="1"/>
  <c r="L385" i="2" s="1"/>
  <c r="L381" i="2" a="1"/>
  <c r="L381" i="2" s="1"/>
  <c r="L377" i="2" a="1"/>
  <c r="L377" i="2" s="1"/>
  <c r="L373" i="2" a="1"/>
  <c r="L373" i="2" s="1"/>
  <c r="L369" i="2" a="1"/>
  <c r="L369" i="2" s="1"/>
  <c r="L365" i="2" a="1"/>
  <c r="L365" i="2" s="1"/>
  <c r="L361" i="2" a="1"/>
  <c r="L361" i="2" s="1"/>
  <c r="L357" i="2" a="1"/>
  <c r="L357" i="2" s="1"/>
  <c r="L353" i="2" a="1"/>
  <c r="L353" i="2" s="1"/>
  <c r="L349" i="2" a="1"/>
  <c r="L349" i="2" s="1"/>
  <c r="L345" i="2" a="1"/>
  <c r="L345" i="2" s="1"/>
  <c r="L341" i="2" a="1"/>
  <c r="L341" i="2" s="1"/>
  <c r="L337" i="2" a="1"/>
  <c r="L337" i="2" s="1"/>
  <c r="L334" i="2" a="1"/>
  <c r="L334" i="2" s="1"/>
  <c r="L330" i="2" a="1"/>
  <c r="L330" i="2" s="1"/>
  <c r="L326" i="2" a="1"/>
  <c r="L326" i="2" s="1"/>
  <c r="L322" i="2" a="1"/>
  <c r="L322" i="2" s="1"/>
  <c r="L335" i="2" a="1"/>
  <c r="L335" i="2" s="1"/>
  <c r="L331" i="2" a="1"/>
  <c r="L331" i="2" s="1"/>
  <c r="L327" i="2" a="1"/>
  <c r="L327" i="2" s="1"/>
  <c r="L323" i="2" a="1"/>
  <c r="L323" i="2" s="1"/>
  <c r="L319" i="2" a="1"/>
  <c r="L319" i="2" s="1"/>
  <c r="L317" i="2" a="1"/>
  <c r="L317" i="2" s="1"/>
  <c r="L315" i="2" a="1"/>
  <c r="L315" i="2" s="1"/>
  <c r="L313" i="2" a="1"/>
  <c r="L313" i="2" s="1"/>
  <c r="L311" i="2" a="1"/>
  <c r="L311" i="2" s="1"/>
  <c r="L309" i="2" a="1"/>
  <c r="L309" i="2" s="1"/>
  <c r="L307" i="2" a="1"/>
  <c r="L307" i="2" s="1"/>
  <c r="L305" i="2" a="1"/>
  <c r="L305" i="2" s="1"/>
  <c r="L303" i="2" a="1"/>
  <c r="L303" i="2" s="1"/>
  <c r="L301" i="2" a="1"/>
  <c r="L301" i="2" s="1"/>
  <c r="L299" i="2" a="1"/>
  <c r="L299" i="2" s="1"/>
  <c r="L297" i="2" a="1"/>
  <c r="L297" i="2" s="1"/>
  <c r="L295" i="2" a="1"/>
  <c r="L295" i="2" s="1"/>
  <c r="L293" i="2" a="1"/>
  <c r="L293" i="2" s="1"/>
  <c r="L291" i="2" a="1"/>
  <c r="L291" i="2" s="1"/>
  <c r="L289" i="2" a="1"/>
  <c r="L289" i="2" s="1"/>
  <c r="L287" i="2" a="1"/>
  <c r="L287" i="2" s="1"/>
  <c r="L285" i="2" a="1"/>
  <c r="L285" i="2" s="1"/>
  <c r="L283" i="2" a="1"/>
  <c r="L283" i="2" s="1"/>
  <c r="L281" i="2" a="1"/>
  <c r="L281" i="2" s="1"/>
  <c r="L279" i="2" a="1"/>
  <c r="L279" i="2" s="1"/>
  <c r="L277" i="2" a="1"/>
  <c r="L277" i="2" s="1"/>
  <c r="L275" i="2" a="1"/>
  <c r="L275" i="2" s="1"/>
  <c r="L273" i="2" a="1"/>
  <c r="L273" i="2" s="1"/>
  <c r="L271" i="2" a="1"/>
  <c r="L271" i="2" s="1"/>
  <c r="L269" i="2" a="1"/>
  <c r="L269" i="2" s="1"/>
  <c r="L267" i="2" a="1"/>
  <c r="L267" i="2" s="1"/>
  <c r="L265" i="2" a="1"/>
  <c r="L265" i="2" s="1"/>
  <c r="L263" i="2" a="1"/>
  <c r="L263" i="2" s="1"/>
  <c r="L261" i="2" a="1"/>
  <c r="L261" i="2" s="1"/>
  <c r="L259" i="2" a="1"/>
  <c r="L259" i="2" s="1"/>
  <c r="L257" i="2" a="1"/>
  <c r="L257" i="2" s="1"/>
  <c r="L255" i="2" a="1"/>
  <c r="L255" i="2" s="1"/>
  <c r="L253" i="2" a="1"/>
  <c r="L253" i="2" s="1"/>
  <c r="L251" i="2" a="1"/>
  <c r="L251" i="2" s="1"/>
  <c r="L249" i="2" a="1"/>
  <c r="L249" i="2" s="1"/>
  <c r="L247" i="2" a="1"/>
  <c r="L247" i="2" s="1"/>
  <c r="L245" i="2" a="1"/>
  <c r="L245" i="2" s="1"/>
  <c r="L243" i="2" a="1"/>
  <c r="L243" i="2" s="1"/>
  <c r="L241" i="2" a="1"/>
  <c r="L241" i="2" s="1"/>
  <c r="L239" i="2" a="1"/>
  <c r="L239" i="2" s="1"/>
  <c r="L237" i="2" a="1"/>
  <c r="L237" i="2" s="1"/>
  <c r="L235" i="2" a="1"/>
  <c r="L235" i="2" s="1"/>
  <c r="L233" i="2" a="1"/>
  <c r="L233" i="2" s="1"/>
  <c r="L395" i="2" a="1"/>
  <c r="L395" i="2" s="1"/>
  <c r="L391" i="2" a="1"/>
  <c r="L391" i="2" s="1"/>
  <c r="L387" i="2" a="1"/>
  <c r="L387" i="2" s="1"/>
  <c r="L383" i="2" a="1"/>
  <c r="L383" i="2" s="1"/>
  <c r="L379" i="2" a="1"/>
  <c r="L379" i="2" s="1"/>
  <c r="L375" i="2" a="1"/>
  <c r="L375" i="2" s="1"/>
  <c r="L371" i="2" a="1"/>
  <c r="L371" i="2" s="1"/>
  <c r="L367" i="2" a="1"/>
  <c r="L367" i="2" s="1"/>
  <c r="L363" i="2" a="1"/>
  <c r="L363" i="2" s="1"/>
  <c r="L359" i="2" a="1"/>
  <c r="L359" i="2" s="1"/>
  <c r="L355" i="2" a="1"/>
  <c r="L355" i="2" s="1"/>
  <c r="L351" i="2" a="1"/>
  <c r="L351" i="2" s="1"/>
  <c r="L347" i="2" a="1"/>
  <c r="L347" i="2" s="1"/>
  <c r="L343" i="2" a="1"/>
  <c r="L343" i="2" s="1"/>
  <c r="L339" i="2" a="1"/>
  <c r="L339" i="2" s="1"/>
  <c r="L332" i="2" a="1"/>
  <c r="L332" i="2" s="1"/>
  <c r="L328" i="2" a="1"/>
  <c r="L328" i="2" s="1"/>
  <c r="L324" i="2" a="1"/>
  <c r="L324" i="2" s="1"/>
  <c r="L333" i="2" a="1"/>
  <c r="L333" i="2" s="1"/>
  <c r="L329" i="2" a="1"/>
  <c r="L329" i="2" s="1"/>
  <c r="L325" i="2" a="1"/>
  <c r="L325" i="2" s="1"/>
  <c r="L321" i="2" a="1"/>
  <c r="L321" i="2" s="1"/>
  <c r="L320" i="2" a="1"/>
  <c r="L320" i="2" s="1"/>
  <c r="L318" i="2" a="1"/>
  <c r="L318" i="2" s="1"/>
  <c r="L316" i="2" a="1"/>
  <c r="L316" i="2" s="1"/>
  <c r="L314" i="2" a="1"/>
  <c r="L314" i="2" s="1"/>
  <c r="L312" i="2" a="1"/>
  <c r="L312" i="2" s="1"/>
  <c r="L310" i="2" a="1"/>
  <c r="L310" i="2" s="1"/>
  <c r="L308" i="2" a="1"/>
  <c r="L308" i="2" s="1"/>
  <c r="L306" i="2" a="1"/>
  <c r="L306" i="2" s="1"/>
  <c r="L304" i="2" a="1"/>
  <c r="L304" i="2" s="1"/>
  <c r="L302" i="2" a="1"/>
  <c r="L302" i="2" s="1"/>
  <c r="L300" i="2" a="1"/>
  <c r="L300" i="2" s="1"/>
  <c r="L298" i="2" a="1"/>
  <c r="L298" i="2" s="1"/>
  <c r="L296" i="2" a="1"/>
  <c r="L296" i="2" s="1"/>
  <c r="L294" i="2" a="1"/>
  <c r="L294" i="2" s="1"/>
  <c r="L292" i="2" a="1"/>
  <c r="L292" i="2" s="1"/>
  <c r="L290" i="2" a="1"/>
  <c r="L290" i="2" s="1"/>
  <c r="L288" i="2" a="1"/>
  <c r="L288" i="2" s="1"/>
  <c r="L286" i="2" a="1"/>
  <c r="L286" i="2" s="1"/>
  <c r="L284" i="2" a="1"/>
  <c r="L284" i="2" s="1"/>
  <c r="L282" i="2" a="1"/>
  <c r="L282" i="2" s="1"/>
  <c r="L280" i="2" a="1"/>
  <c r="L280" i="2" s="1"/>
  <c r="L278" i="2" a="1"/>
  <c r="L278" i="2" s="1"/>
  <c r="L276" i="2" a="1"/>
  <c r="L276" i="2" s="1"/>
  <c r="L274" i="2" a="1"/>
  <c r="L274" i="2" s="1"/>
  <c r="L272" i="2" a="1"/>
  <c r="L272" i="2" s="1"/>
  <c r="L270" i="2" a="1"/>
  <c r="L270" i="2" s="1"/>
  <c r="L268" i="2" a="1"/>
  <c r="L268" i="2" s="1"/>
  <c r="L266" i="2" a="1"/>
  <c r="L266" i="2" s="1"/>
  <c r="L264" i="2" a="1"/>
  <c r="L264" i="2" s="1"/>
  <c r="L262" i="2" a="1"/>
  <c r="L262" i="2" s="1"/>
  <c r="L260" i="2" a="1"/>
  <c r="L260" i="2" s="1"/>
  <c r="L258" i="2" a="1"/>
  <c r="L258" i="2" s="1"/>
  <c r="L256" i="2" a="1"/>
  <c r="L256" i="2" s="1"/>
  <c r="L254" i="2" a="1"/>
  <c r="L254" i="2" s="1"/>
  <c r="L252" i="2" a="1"/>
  <c r="L252" i="2" s="1"/>
  <c r="L250" i="2" a="1"/>
  <c r="L250" i="2" s="1"/>
  <c r="L248" i="2" a="1"/>
  <c r="L248" i="2" s="1"/>
  <c r="L246" i="2" a="1"/>
  <c r="L246" i="2" s="1"/>
  <c r="L244" i="2" a="1"/>
  <c r="L244" i="2" s="1"/>
  <c r="L242" i="2" a="1"/>
  <c r="L242" i="2" s="1"/>
  <c r="L240" i="2" a="1"/>
  <c r="L240" i="2" s="1"/>
  <c r="L238" i="2" a="1"/>
  <c r="L238" i="2" s="1"/>
  <c r="L232" i="2" a="1"/>
  <c r="L232" i="2" s="1"/>
  <c r="L230" i="2" a="1"/>
  <c r="L230" i="2" s="1"/>
  <c r="L228" i="2" a="1"/>
  <c r="L228" i="2" s="1"/>
  <c r="L226" i="2" a="1"/>
  <c r="L226" i="2" s="1"/>
  <c r="L224" i="2" a="1"/>
  <c r="L224" i="2" s="1"/>
  <c r="L222" i="2" a="1"/>
  <c r="L222" i="2" s="1"/>
  <c r="L220" i="2" a="1"/>
  <c r="L220" i="2" s="1"/>
  <c r="L218" i="2" a="1"/>
  <c r="L218" i="2" s="1"/>
  <c r="L216" i="2" a="1"/>
  <c r="L216" i="2" s="1"/>
  <c r="L214" i="2" a="1"/>
  <c r="L214" i="2" s="1"/>
  <c r="L212" i="2" a="1"/>
  <c r="L212" i="2" s="1"/>
  <c r="L210" i="2" a="1"/>
  <c r="L210" i="2" s="1"/>
  <c r="L208" i="2" a="1"/>
  <c r="L208" i="2" s="1"/>
  <c r="L206" i="2" a="1"/>
  <c r="L206" i="2" s="1"/>
  <c r="L204" i="2" a="1"/>
  <c r="L204" i="2" s="1"/>
  <c r="L202" i="2" a="1"/>
  <c r="L202" i="2" s="1"/>
  <c r="L200" i="2" a="1"/>
  <c r="L200" i="2" s="1"/>
  <c r="L198" i="2" a="1"/>
  <c r="L198" i="2" s="1"/>
  <c r="L196" i="2" a="1"/>
  <c r="L196" i="2" s="1"/>
  <c r="L194" i="2" a="1"/>
  <c r="L194" i="2" s="1"/>
  <c r="L192" i="2" a="1"/>
  <c r="L192" i="2" s="1"/>
  <c r="L190" i="2" a="1"/>
  <c r="L190" i="2" s="1"/>
  <c r="L188" i="2" a="1"/>
  <c r="L188" i="2" s="1"/>
  <c r="L186" i="2" a="1"/>
  <c r="L186" i="2" s="1"/>
  <c r="L184" i="2" a="1"/>
  <c r="L184" i="2" s="1"/>
  <c r="L182" i="2" a="1"/>
  <c r="L182" i="2" s="1"/>
  <c r="L180" i="2" a="1"/>
  <c r="L180" i="2" s="1"/>
  <c r="L178" i="2" a="1"/>
  <c r="L178" i="2" s="1"/>
  <c r="L176" i="2" a="1"/>
  <c r="L176" i="2" s="1"/>
  <c r="L174" i="2" a="1"/>
  <c r="L174" i="2" s="1"/>
  <c r="L172" i="2" a="1"/>
  <c r="L172" i="2" s="1"/>
  <c r="L170" i="2" a="1"/>
  <c r="L170" i="2" s="1"/>
  <c r="L168" i="2" a="1"/>
  <c r="L168" i="2" s="1"/>
  <c r="L166" i="2" a="1"/>
  <c r="L166" i="2" s="1"/>
  <c r="L164" i="2" a="1"/>
  <c r="L164" i="2" s="1"/>
  <c r="L162" i="2" a="1"/>
  <c r="L162" i="2" s="1"/>
  <c r="L160" i="2" a="1"/>
  <c r="L160" i="2" s="1"/>
  <c r="L158" i="2" a="1"/>
  <c r="L158" i="2" s="1"/>
  <c r="L156" i="2" a="1"/>
  <c r="L156" i="2" s="1"/>
  <c r="L154" i="2" a="1"/>
  <c r="L154" i="2" s="1"/>
  <c r="L152" i="2" a="1"/>
  <c r="L152" i="2" s="1"/>
  <c r="L150" i="2" a="1"/>
  <c r="L150" i="2" s="1"/>
  <c r="L148" i="2" a="1"/>
  <c r="L148" i="2" s="1"/>
  <c r="L146" i="2" a="1"/>
  <c r="L146" i="2" s="1"/>
  <c r="L144" i="2" a="1"/>
  <c r="L144" i="2" s="1"/>
  <c r="L142" i="2" a="1"/>
  <c r="L142" i="2" s="1"/>
  <c r="L140" i="2" a="1"/>
  <c r="L140" i="2" s="1"/>
  <c r="L138" i="2" a="1"/>
  <c r="L138" i="2" s="1"/>
  <c r="L136" i="2" a="1"/>
  <c r="L136" i="2" s="1"/>
  <c r="L236" i="2" a="1"/>
  <c r="L236" i="2" s="1"/>
  <c r="L231" i="2" a="1"/>
  <c r="L231" i="2" s="1"/>
  <c r="L229" i="2" a="1"/>
  <c r="L229" i="2" s="1"/>
  <c r="L227" i="2" a="1"/>
  <c r="L227" i="2" s="1"/>
  <c r="L225" i="2" a="1"/>
  <c r="L225" i="2" s="1"/>
  <c r="L223" i="2" a="1"/>
  <c r="L223" i="2" s="1"/>
  <c r="L221" i="2" a="1"/>
  <c r="L221" i="2" s="1"/>
  <c r="L219" i="2" a="1"/>
  <c r="L219" i="2" s="1"/>
  <c r="L217" i="2" a="1"/>
  <c r="L217" i="2" s="1"/>
  <c r="L215" i="2" a="1"/>
  <c r="L215" i="2" s="1"/>
  <c r="L213" i="2" a="1"/>
  <c r="L213" i="2" s="1"/>
  <c r="L211" i="2" a="1"/>
  <c r="L211" i="2" s="1"/>
  <c r="L209" i="2" a="1"/>
  <c r="L209" i="2" s="1"/>
  <c r="L207" i="2" a="1"/>
  <c r="L207" i="2" s="1"/>
  <c r="L205" i="2" a="1"/>
  <c r="L205" i="2" s="1"/>
  <c r="L203" i="2" a="1"/>
  <c r="L203" i="2" s="1"/>
  <c r="L201" i="2" a="1"/>
  <c r="L201" i="2" s="1"/>
  <c r="L199" i="2" a="1"/>
  <c r="L199" i="2" s="1"/>
  <c r="L197" i="2" a="1"/>
  <c r="L197" i="2" s="1"/>
  <c r="L195" i="2" a="1"/>
  <c r="L195" i="2" s="1"/>
  <c r="L193" i="2" a="1"/>
  <c r="L193" i="2" s="1"/>
  <c r="L191" i="2" a="1"/>
  <c r="L191" i="2" s="1"/>
  <c r="L189" i="2" a="1"/>
  <c r="L189" i="2" s="1"/>
  <c r="L187" i="2" a="1"/>
  <c r="L187" i="2" s="1"/>
  <c r="L185" i="2" a="1"/>
  <c r="L185" i="2" s="1"/>
  <c r="L183" i="2" a="1"/>
  <c r="L183" i="2" s="1"/>
  <c r="L181" i="2" a="1"/>
  <c r="L181" i="2" s="1"/>
  <c r="L179" i="2" a="1"/>
  <c r="L179" i="2" s="1"/>
  <c r="L177" i="2" a="1"/>
  <c r="L177" i="2" s="1"/>
  <c r="L175" i="2" a="1"/>
  <c r="L175" i="2" s="1"/>
  <c r="L173" i="2" a="1"/>
  <c r="L173" i="2" s="1"/>
  <c r="L171" i="2" a="1"/>
  <c r="L171" i="2" s="1"/>
  <c r="L169" i="2" a="1"/>
  <c r="L169" i="2" s="1"/>
  <c r="L167" i="2" a="1"/>
  <c r="L167" i="2" s="1"/>
  <c r="L165" i="2" a="1"/>
  <c r="L165" i="2" s="1"/>
  <c r="L163" i="2" a="1"/>
  <c r="L163" i="2" s="1"/>
  <c r="L161" i="2" a="1"/>
  <c r="L161" i="2" s="1"/>
  <c r="L159" i="2" a="1"/>
  <c r="L159" i="2" s="1"/>
  <c r="L157" i="2" a="1"/>
  <c r="L157" i="2" s="1"/>
  <c r="L155" i="2" a="1"/>
  <c r="L155" i="2" s="1"/>
  <c r="L153" i="2" a="1"/>
  <c r="L153" i="2" s="1"/>
  <c r="L151" i="2" a="1"/>
  <c r="L151" i="2" s="1"/>
  <c r="L149" i="2" a="1"/>
  <c r="L149" i="2" s="1"/>
  <c r="L147" i="2" a="1"/>
  <c r="L147" i="2" s="1"/>
  <c r="L145" i="2" a="1"/>
  <c r="L145" i="2" s="1"/>
  <c r="L143" i="2" a="1"/>
  <c r="L143" i="2" s="1"/>
  <c r="L141" i="2" a="1"/>
  <c r="L141" i="2" s="1"/>
  <c r="L139" i="2" a="1"/>
  <c r="L139" i="2" s="1"/>
  <c r="L137" i="2" a="1"/>
  <c r="L137" i="2" s="1"/>
  <c r="L135" i="2" a="1"/>
  <c r="L135" i="2" s="1"/>
  <c r="L133" i="2" a="1"/>
  <c r="L133" i="2" s="1"/>
  <c r="L131" i="2" a="1"/>
  <c r="L131" i="2" s="1"/>
  <c r="L129" i="2" a="1"/>
  <c r="L129" i="2" s="1"/>
  <c r="L127" i="2" a="1"/>
  <c r="L127" i="2" s="1"/>
  <c r="L125" i="2" a="1"/>
  <c r="L125" i="2" s="1"/>
  <c r="L123" i="2" a="1"/>
  <c r="L123" i="2" s="1"/>
  <c r="L121" i="2" a="1"/>
  <c r="L121" i="2" s="1"/>
  <c r="L119" i="2" a="1"/>
  <c r="L119" i="2" s="1"/>
  <c r="L117" i="2" a="1"/>
  <c r="L117" i="2" s="1"/>
  <c r="L115" i="2" a="1"/>
  <c r="L115" i="2" s="1"/>
  <c r="L113" i="2" a="1"/>
  <c r="L113" i="2" s="1"/>
  <c r="L234" i="2" a="1"/>
  <c r="L234" i="2" s="1"/>
  <c r="L134" i="2" a="1"/>
  <c r="L134" i="2" s="1"/>
  <c r="L132" i="2" a="1"/>
  <c r="L132" i="2" s="1"/>
  <c r="L130" i="2" a="1"/>
  <c r="L130" i="2" s="1"/>
  <c r="L128" i="2" a="1"/>
  <c r="L128" i="2" s="1"/>
  <c r="L126" i="2" a="1"/>
  <c r="L126" i="2" s="1"/>
  <c r="L124" i="2" a="1"/>
  <c r="L124" i="2" s="1"/>
  <c r="L122" i="2" a="1"/>
  <c r="L122" i="2" s="1"/>
  <c r="L120" i="2" a="1"/>
  <c r="L120" i="2" s="1"/>
  <c r="L118" i="2" a="1"/>
  <c r="L118" i="2" s="1"/>
  <c r="L114" i="2" a="1"/>
  <c r="L114" i="2" s="1"/>
  <c r="L111" i="2" a="1"/>
  <c r="L111" i="2" s="1"/>
  <c r="L109" i="2" a="1"/>
  <c r="L109" i="2" s="1"/>
  <c r="L107" i="2" a="1"/>
  <c r="L107" i="2" s="1"/>
  <c r="L105" i="2" a="1"/>
  <c r="L105" i="2" s="1"/>
  <c r="L103" i="2" a="1"/>
  <c r="L103" i="2" s="1"/>
  <c r="L101" i="2" a="1"/>
  <c r="L101" i="2" s="1"/>
  <c r="L99" i="2" a="1"/>
  <c r="L99" i="2" s="1"/>
  <c r="L97" i="2" a="1"/>
  <c r="L97" i="2" s="1"/>
  <c r="L95" i="2" a="1"/>
  <c r="L95" i="2" s="1"/>
  <c r="L93" i="2" a="1"/>
  <c r="L93" i="2" s="1"/>
  <c r="L91" i="2" a="1"/>
  <c r="L91" i="2" s="1"/>
  <c r="L89" i="2" a="1"/>
  <c r="L89" i="2" s="1"/>
  <c r="L87" i="2" a="1"/>
  <c r="L87" i="2" s="1"/>
  <c r="L85" i="2" a="1"/>
  <c r="L85" i="2" s="1"/>
  <c r="L83" i="2" a="1"/>
  <c r="L83" i="2" s="1"/>
  <c r="L81" i="2" a="1"/>
  <c r="L81" i="2" s="1"/>
  <c r="L79" i="2" a="1"/>
  <c r="L79" i="2" s="1"/>
  <c r="L77" i="2" a="1"/>
  <c r="L77" i="2" s="1"/>
  <c r="L75" i="2" a="1"/>
  <c r="L75" i="2" s="1"/>
  <c r="L73" i="2" a="1"/>
  <c r="L73" i="2" s="1"/>
  <c r="L71" i="2" a="1"/>
  <c r="L71" i="2" s="1"/>
  <c r="L69" i="2" a="1"/>
  <c r="L69" i="2" s="1"/>
  <c r="L67" i="2" a="1"/>
  <c r="L67" i="2" s="1"/>
  <c r="L65" i="2" a="1"/>
  <c r="L65" i="2" s="1"/>
  <c r="L63" i="2" a="1"/>
  <c r="L63" i="2" s="1"/>
  <c r="L61" i="2" a="1"/>
  <c r="L61" i="2" s="1"/>
  <c r="L59" i="2" a="1"/>
  <c r="L59" i="2" s="1"/>
  <c r="L57" i="2" a="1"/>
  <c r="L57" i="2" s="1"/>
  <c r="L55" i="2" a="1"/>
  <c r="L55" i="2" s="1"/>
  <c r="L53" i="2" a="1"/>
  <c r="L53" i="2" s="1"/>
  <c r="L51" i="2" a="1"/>
  <c r="L51" i="2" s="1"/>
  <c r="L49" i="2" a="1"/>
  <c r="L49" i="2" s="1"/>
  <c r="L47" i="2" a="1"/>
  <c r="L47" i="2" s="1"/>
  <c r="L45" i="2" a="1"/>
  <c r="L45" i="2" s="1"/>
  <c r="L43" i="2" a="1"/>
  <c r="L43" i="2" s="1"/>
  <c r="L41" i="2" a="1"/>
  <c r="L41" i="2" s="1"/>
  <c r="L39" i="2" a="1"/>
  <c r="L39" i="2" s="1"/>
  <c r="L37" i="2" a="1"/>
  <c r="L37" i="2" s="1"/>
  <c r="L35" i="2" a="1"/>
  <c r="L35" i="2" s="1"/>
  <c r="L33" i="2" a="1"/>
  <c r="L33" i="2" s="1"/>
  <c r="L31" i="2" a="1"/>
  <c r="L31" i="2" s="1"/>
  <c r="L29" i="2" a="1"/>
  <c r="L29" i="2" s="1"/>
  <c r="L27" i="2" a="1"/>
  <c r="L27" i="2" s="1"/>
  <c r="L25" i="2" a="1"/>
  <c r="L25" i="2" s="1"/>
  <c r="L23" i="2" a="1"/>
  <c r="L23" i="2" s="1"/>
  <c r="L21" i="2" a="1"/>
  <c r="L21" i="2" s="1"/>
  <c r="L19" i="2" a="1"/>
  <c r="L19" i="2" s="1"/>
  <c r="L17" i="2" a="1"/>
  <c r="L17" i="2" s="1"/>
  <c r="L15" i="2" a="1"/>
  <c r="L15" i="2" s="1"/>
  <c r="L13" i="2" a="1"/>
  <c r="L13" i="2" s="1"/>
  <c r="L11" i="2" a="1"/>
  <c r="L11" i="2" s="1"/>
  <c r="L9" i="2" a="1"/>
  <c r="L9" i="2" s="1"/>
  <c r="L7" i="2" a="1"/>
  <c r="L7" i="2" s="1"/>
  <c r="L5" i="2" a="1"/>
  <c r="L5" i="2" s="1"/>
  <c r="L3" i="2" a="1"/>
  <c r="L3" i="2" s="1"/>
  <c r="L4" i="2" a="1"/>
  <c r="L4" i="2" s="1"/>
  <c r="L116" i="2" a="1"/>
  <c r="L116" i="2" s="1"/>
  <c r="L10" i="2" a="1"/>
  <c r="L10" i="2" s="1"/>
  <c r="L8" i="2" a="1"/>
  <c r="L8" i="2" s="1"/>
  <c r="L2" i="2" a="1"/>
  <c r="L2" i="2" s="1"/>
  <c r="L112" i="2" a="1"/>
  <c r="L112" i="2" s="1"/>
  <c r="L110" i="2" a="1"/>
  <c r="L110" i="2" s="1"/>
  <c r="L108" i="2" a="1"/>
  <c r="L108" i="2" s="1"/>
  <c r="L106" i="2" a="1"/>
  <c r="L106" i="2" s="1"/>
  <c r="L104" i="2" a="1"/>
  <c r="L104" i="2" s="1"/>
  <c r="L102" i="2" a="1"/>
  <c r="L102" i="2" s="1"/>
  <c r="L100" i="2" a="1"/>
  <c r="L100" i="2" s="1"/>
  <c r="L98" i="2" a="1"/>
  <c r="L98" i="2" s="1"/>
  <c r="L96" i="2" a="1"/>
  <c r="L96" i="2" s="1"/>
  <c r="L94" i="2" a="1"/>
  <c r="L94" i="2" s="1"/>
  <c r="L92" i="2" a="1"/>
  <c r="L92" i="2" s="1"/>
  <c r="L90" i="2" a="1"/>
  <c r="L90" i="2" s="1"/>
  <c r="L88" i="2" a="1"/>
  <c r="L88" i="2" s="1"/>
  <c r="L86" i="2" a="1"/>
  <c r="L86" i="2" s="1"/>
  <c r="L84" i="2" a="1"/>
  <c r="L84" i="2" s="1"/>
  <c r="L82" i="2" a="1"/>
  <c r="L82" i="2" s="1"/>
  <c r="L80" i="2" a="1"/>
  <c r="L80" i="2" s="1"/>
  <c r="L78" i="2" a="1"/>
  <c r="L78" i="2" s="1"/>
  <c r="L76" i="2" a="1"/>
  <c r="L76" i="2" s="1"/>
  <c r="L74" i="2" a="1"/>
  <c r="L74" i="2" s="1"/>
  <c r="L72" i="2" a="1"/>
  <c r="L72" i="2" s="1"/>
  <c r="L70" i="2" a="1"/>
  <c r="L70" i="2" s="1"/>
  <c r="L68" i="2" a="1"/>
  <c r="L68" i="2" s="1"/>
  <c r="L66" i="2" a="1"/>
  <c r="L66" i="2" s="1"/>
  <c r="L64" i="2" a="1"/>
  <c r="L64" i="2" s="1"/>
  <c r="L62" i="2" a="1"/>
  <c r="L62" i="2" s="1"/>
  <c r="L60" i="2" a="1"/>
  <c r="L60" i="2" s="1"/>
  <c r="L58" i="2" a="1"/>
  <c r="L58" i="2" s="1"/>
  <c r="L56" i="2" a="1"/>
  <c r="L56" i="2" s="1"/>
  <c r="L54" i="2" a="1"/>
  <c r="L54" i="2" s="1"/>
  <c r="L52" i="2" a="1"/>
  <c r="L52" i="2" s="1"/>
  <c r="L50" i="2" a="1"/>
  <c r="L50" i="2" s="1"/>
  <c r="L48" i="2" a="1"/>
  <c r="L48" i="2" s="1"/>
  <c r="L46" i="2" a="1"/>
  <c r="L46" i="2" s="1"/>
  <c r="L44" i="2" a="1"/>
  <c r="L44" i="2" s="1"/>
  <c r="L42" i="2" a="1"/>
  <c r="L42" i="2" s="1"/>
  <c r="L40" i="2" a="1"/>
  <c r="L40" i="2" s="1"/>
  <c r="L38" i="2" a="1"/>
  <c r="L38" i="2" s="1"/>
  <c r="L36" i="2" a="1"/>
  <c r="L36" i="2" s="1"/>
  <c r="L34" i="2" a="1"/>
  <c r="L34" i="2" s="1"/>
  <c r="L32" i="2" a="1"/>
  <c r="L32" i="2" s="1"/>
  <c r="L30" i="2" a="1"/>
  <c r="L30" i="2" s="1"/>
  <c r="L28" i="2" a="1"/>
  <c r="L28" i="2" s="1"/>
  <c r="L26" i="2" a="1"/>
  <c r="L26" i="2" s="1"/>
  <c r="L24" i="2" a="1"/>
  <c r="L24" i="2" s="1"/>
  <c r="L22" i="2" a="1"/>
  <c r="L22" i="2" s="1"/>
  <c r="L20" i="2" a="1"/>
  <c r="L20" i="2" s="1"/>
  <c r="L18" i="2" a="1"/>
  <c r="L18" i="2" s="1"/>
  <c r="L16" i="2" a="1"/>
  <c r="L16" i="2" s="1"/>
  <c r="L14" i="2" a="1"/>
  <c r="L14" i="2" s="1"/>
  <c r="L12" i="2" a="1"/>
  <c r="L12" i="2" s="1"/>
  <c r="L6" i="2" a="1"/>
  <c r="L6" i="2" s="1"/>
  <c r="J6" i="2" a="1"/>
  <c r="J6" i="2" s="1"/>
  <c r="J168" i="2" a="1"/>
  <c r="J168" i="2" s="1"/>
  <c r="J200" i="2" a="1"/>
  <c r="J200" i="2" s="1"/>
  <c r="J232" i="2" a="1"/>
  <c r="J232" i="2" s="1"/>
  <c r="J243" i="2" a="1"/>
  <c r="J243" i="2" s="1"/>
  <c r="J251" i="2" a="1"/>
  <c r="J251" i="2" s="1"/>
  <c r="J255" i="2" a="1"/>
  <c r="J255" i="2" s="1"/>
  <c r="J259" i="2" a="1"/>
  <c r="J259" i="2" s="1"/>
  <c r="J117" i="2" a="1"/>
  <c r="J117" i="2" s="1"/>
  <c r="J125" i="2" a="1"/>
  <c r="J125" i="2" s="1"/>
  <c r="J133" i="2" a="1"/>
  <c r="J133" i="2" s="1"/>
  <c r="J141" i="2" a="1"/>
  <c r="J141" i="2" s="1"/>
  <c r="J149" i="2" a="1"/>
  <c r="J149" i="2" s="1"/>
  <c r="J157" i="2" a="1"/>
  <c r="J157" i="2" s="1"/>
  <c r="J165" i="2" a="1"/>
  <c r="J165" i="2" s="1"/>
  <c r="J173" i="2" a="1"/>
  <c r="J173" i="2" s="1"/>
  <c r="J181" i="2" a="1"/>
  <c r="J181" i="2" s="1"/>
  <c r="J189" i="2" a="1"/>
  <c r="J189" i="2" s="1"/>
  <c r="J197" i="2" a="1"/>
  <c r="J197" i="2" s="1"/>
  <c r="J205" i="2" a="1"/>
  <c r="J205" i="2" s="1"/>
  <c r="J213" i="2" a="1"/>
  <c r="J213" i="2" s="1"/>
  <c r="J221" i="2" a="1"/>
  <c r="J221" i="2" s="1"/>
  <c r="J229" i="2" a="1"/>
  <c r="J229" i="2" s="1"/>
  <c r="J237" i="2" a="1"/>
  <c r="J237" i="2" s="1"/>
  <c r="J260" i="2" a="1"/>
  <c r="J260" i="2" s="1"/>
  <c r="J268" i="2" a="1"/>
  <c r="J268" i="2" s="1"/>
  <c r="J276" i="2" a="1"/>
  <c r="J276" i="2" s="1"/>
  <c r="J284" i="2" a="1"/>
  <c r="J284" i="2" s="1"/>
  <c r="J292" i="2" a="1"/>
  <c r="J292" i="2" s="1"/>
  <c r="J300" i="2" a="1"/>
  <c r="J300" i="2" s="1"/>
  <c r="J308" i="2" a="1"/>
  <c r="J308" i="2" s="1"/>
  <c r="J316" i="2" a="1"/>
  <c r="J316" i="2" s="1"/>
  <c r="J326" i="2" a="1"/>
  <c r="J326" i="2" s="1"/>
  <c r="J275" i="2" a="1"/>
  <c r="J275" i="2" s="1"/>
  <c r="J283" i="2" a="1"/>
  <c r="J283" i="2" s="1"/>
  <c r="J291" i="2" a="1"/>
  <c r="J291" i="2" s="1"/>
  <c r="J299" i="2" a="1"/>
  <c r="J299" i="2" s="1"/>
  <c r="J307" i="2" a="1"/>
  <c r="J307" i="2" s="1"/>
  <c r="J315" i="2" a="1"/>
  <c r="J315" i="2" s="1"/>
  <c r="J328" i="2" a="1"/>
  <c r="J328" i="2" s="1"/>
  <c r="J321" i="2" a="1"/>
  <c r="J321" i="2" s="1"/>
  <c r="J329" i="2" a="1"/>
  <c r="J329" i="2" s="1"/>
  <c r="J337" i="2" a="1"/>
  <c r="J337" i="2" s="1"/>
  <c r="J345" i="2" a="1"/>
  <c r="J345" i="2" s="1"/>
  <c r="J353" i="2" a="1"/>
  <c r="J353" i="2" s="1"/>
  <c r="J361" i="2" a="1"/>
  <c r="J361" i="2" s="1"/>
  <c r="J369" i="2" a="1"/>
  <c r="J369" i="2" s="1"/>
  <c r="J377" i="2" a="1"/>
  <c r="J377" i="2" s="1"/>
  <c r="J385" i="2" a="1"/>
  <c r="J385" i="2" s="1"/>
  <c r="J393" i="2" a="1"/>
  <c r="J393" i="2" s="1"/>
  <c r="J401" i="2" a="1"/>
  <c r="J401" i="2" s="1"/>
  <c r="J409" i="2" a="1"/>
  <c r="J409" i="2" s="1"/>
  <c r="J417" i="2" a="1"/>
  <c r="J417" i="2" s="1"/>
  <c r="J425" i="2" a="1"/>
  <c r="J425" i="2" s="1"/>
  <c r="J445" i="2" a="1"/>
  <c r="J445" i="2" s="1"/>
  <c r="J342" i="2" a="1"/>
  <c r="J342" i="2" s="1"/>
  <c r="J350" i="2" a="1"/>
  <c r="J350" i="2" s="1"/>
  <c r="J358" i="2" a="1"/>
  <c r="J358" i="2" s="1"/>
  <c r="J366" i="2" a="1"/>
  <c r="J366" i="2" s="1"/>
  <c r="J374" i="2" a="1"/>
  <c r="J374" i="2" s="1"/>
  <c r="J382" i="2" a="1"/>
  <c r="J382" i="2" s="1"/>
  <c r="J390" i="2" a="1"/>
  <c r="J390" i="2" s="1"/>
  <c r="J398" i="2" a="1"/>
  <c r="J398" i="2" s="1"/>
  <c r="J406" i="2" a="1"/>
  <c r="J406" i="2" s="1"/>
  <c r="J414" i="2" a="1"/>
  <c r="J414" i="2" s="1"/>
  <c r="J422" i="2" a="1"/>
  <c r="J422" i="2" s="1"/>
  <c r="J429" i="2" a="1"/>
  <c r="J429" i="2" s="1"/>
  <c r="J434" i="2" a="1"/>
  <c r="J434" i="2" s="1"/>
  <c r="J447" i="2" a="1"/>
  <c r="J447" i="2" s="1"/>
  <c r="J455" i="2" a="1"/>
  <c r="J455" i="2" s="1"/>
  <c r="J463" i="2" a="1"/>
  <c r="J463" i="2" s="1"/>
  <c r="J471" i="2" a="1"/>
  <c r="J471" i="2" s="1"/>
  <c r="J479" i="2" a="1"/>
  <c r="J479" i="2" s="1"/>
  <c r="J487" i="2" a="1"/>
  <c r="J487" i="2" s="1"/>
  <c r="J491" i="2" a="1"/>
  <c r="J491" i="2" s="1"/>
  <c r="J499" i="2" a="1"/>
  <c r="J499" i="2" s="1"/>
  <c r="J515" i="2" a="1"/>
  <c r="J515" i="2" s="1"/>
  <c r="J444" i="2" a="1"/>
  <c r="J444" i="2" s="1"/>
  <c r="J452" i="2" a="1"/>
  <c r="J452" i="2" s="1"/>
  <c r="J460" i="2" a="1"/>
  <c r="J460" i="2" s="1"/>
  <c r="J468" i="2" a="1"/>
  <c r="J468" i="2" s="1"/>
  <c r="J476" i="2" a="1"/>
  <c r="J476" i="2" s="1"/>
  <c r="J484" i="2" a="1"/>
  <c r="J484" i="2" s="1"/>
  <c r="J506" i="2" a="1"/>
  <c r="J506" i="2" s="1"/>
  <c r="J490" i="2" a="1"/>
  <c r="J490" i="2" s="1"/>
  <c r="J498" i="2" a="1"/>
  <c r="J498" i="2" s="1"/>
  <c r="J505" i="2" a="1"/>
  <c r="J505" i="2" s="1"/>
  <c r="J518" i="2" a="1"/>
  <c r="J518" i="2" s="1"/>
  <c r="J522" i="2" a="1"/>
  <c r="J522" i="2" s="1"/>
  <c r="J526" i="2" a="1"/>
  <c r="J526" i="2" s="1"/>
  <c r="J530" i="2" a="1"/>
  <c r="J530" i="2" s="1"/>
  <c r="J534" i="2" a="1"/>
  <c r="J534" i="2" s="1"/>
  <c r="J537" i="2" a="1"/>
  <c r="J537" i="2" s="1"/>
  <c r="J544" i="2" a="1"/>
  <c r="J544" i="2" s="1"/>
  <c r="J547" i="2" a="1"/>
  <c r="J547" i="2" s="1"/>
  <c r="J555" i="2" a="1"/>
  <c r="J555" i="2" s="1"/>
  <c r="J563" i="2" a="1"/>
  <c r="J563" i="2" s="1"/>
  <c r="J571" i="2" a="1"/>
  <c r="J571" i="2" s="1"/>
  <c r="J579" i="2" a="1"/>
  <c r="J579" i="2" s="1"/>
  <c r="J587" i="2" a="1"/>
  <c r="J587" i="2" s="1"/>
  <c r="J623" i="2" a="1"/>
  <c r="J623" i="2" s="1"/>
  <c r="J546" i="2" a="1"/>
  <c r="J546" i="2" s="1"/>
  <c r="J554" i="2" a="1"/>
  <c r="J554" i="2" s="1"/>
  <c r="J562" i="2" a="1"/>
  <c r="J562" i="2" s="1"/>
  <c r="J570" i="2" a="1"/>
  <c r="J570" i="2" s="1"/>
  <c r="J578" i="2" a="1"/>
  <c r="J578" i="2" s="1"/>
  <c r="J585" i="2" a="1"/>
  <c r="J585" i="2" s="1"/>
  <c r="J593" i="2" a="1"/>
  <c r="J593" i="2" s="1"/>
  <c r="J601" i="2" a="1"/>
  <c r="J601" i="2" s="1"/>
  <c r="J609" i="2" a="1"/>
  <c r="J609" i="2" s="1"/>
  <c r="J617" i="2" a="1"/>
  <c r="J617" i="2" s="1"/>
  <c r="J602" i="2" a="1"/>
  <c r="J602" i="2" s="1"/>
  <c r="J610" i="2" a="1"/>
  <c r="J610" i="2" s="1"/>
  <c r="J618" i="2" a="1"/>
  <c r="J618" i="2" s="1"/>
  <c r="J626" i="2" a="1"/>
  <c r="J626" i="2" s="1"/>
  <c r="J634" i="2" a="1"/>
  <c r="J634" i="2" s="1"/>
  <c r="J642" i="2" a="1"/>
  <c r="J642" i="2" s="1"/>
  <c r="J650" i="2" a="1"/>
  <c r="J650" i="2" s="1"/>
  <c r="J669" i="2" a="1"/>
  <c r="J669" i="2" s="1"/>
  <c r="J631" i="2" a="1"/>
  <c r="J631" i="2" s="1"/>
  <c r="J639" i="2" a="1"/>
  <c r="J639" i="2" s="1"/>
  <c r="J647" i="2" a="1"/>
  <c r="J647" i="2" s="1"/>
  <c r="J661" i="2" a="1"/>
  <c r="J661" i="2" s="1"/>
  <c r="J662" i="2" a="1"/>
  <c r="J662" i="2" s="1"/>
  <c r="J678" i="2" a="1"/>
  <c r="J678" i="2" s="1"/>
  <c r="J694" i="2" a="1"/>
  <c r="J694" i="2" s="1"/>
  <c r="J652" i="2" a="1"/>
  <c r="J652" i="2" s="1"/>
  <c r="J668" i="2" a="1"/>
  <c r="J668" i="2" s="1"/>
  <c r="J687" i="2" a="1"/>
  <c r="J687" i="2" s="1"/>
  <c r="J672" i="2" a="1"/>
  <c r="J672" i="2" s="1"/>
  <c r="J688" i="2" a="1"/>
  <c r="J688" i="2" s="1"/>
  <c r="J677" i="2" a="1"/>
  <c r="J677" i="2" s="1"/>
  <c r="J693" i="2" a="1"/>
  <c r="J693" i="2" s="1"/>
  <c r="J110" i="2" a="1"/>
  <c r="J110" i="2" s="1"/>
  <c r="J102" i="2" a="1"/>
  <c r="J102" i="2" s="1"/>
  <c r="J94" i="2" a="1"/>
  <c r="J94" i="2" s="1"/>
  <c r="J86" i="2" a="1"/>
  <c r="J86" i="2" s="1"/>
  <c r="J78" i="2" a="1"/>
  <c r="J78" i="2" s="1"/>
  <c r="J70" i="2" a="1"/>
  <c r="J70" i="2" s="1"/>
  <c r="J62" i="2" a="1"/>
  <c r="J62" i="2" s="1"/>
  <c r="J54" i="2" a="1"/>
  <c r="J54" i="2" s="1"/>
  <c r="J46" i="2" a="1"/>
  <c r="J46" i="2" s="1"/>
  <c r="J38" i="2" a="1"/>
  <c r="J38" i="2" s="1"/>
  <c r="J30" i="2" a="1"/>
  <c r="J30" i="2" s="1"/>
  <c r="J22" i="2" a="1"/>
  <c r="J22" i="2" s="1"/>
  <c r="J14" i="2" a="1"/>
  <c r="J14" i="2" s="1"/>
  <c r="J4" i="2" a="1"/>
  <c r="J4" i="2" s="1"/>
  <c r="J138" i="2" a="1"/>
  <c r="J138" i="2" s="1"/>
  <c r="J160" i="2" a="1"/>
  <c r="J160" i="2" s="1"/>
  <c r="J192" i="2" a="1"/>
  <c r="J192" i="2" s="1"/>
  <c r="J216" i="2" a="1"/>
  <c r="J216" i="2" s="1"/>
  <c r="J247" i="2" a="1"/>
  <c r="J247" i="2" s="1"/>
  <c r="J115" i="2" a="1"/>
  <c r="J115" i="2" s="1"/>
  <c r="J107" i="2" a="1"/>
  <c r="J107" i="2" s="1"/>
  <c r="J99" i="2" a="1"/>
  <c r="J99" i="2" s="1"/>
  <c r="J91" i="2" a="1"/>
  <c r="J91" i="2" s="1"/>
  <c r="J83" i="2" a="1"/>
  <c r="J83" i="2" s="1"/>
  <c r="J75" i="2" a="1"/>
  <c r="J75" i="2" s="1"/>
  <c r="J67" i="2" a="1"/>
  <c r="J67" i="2" s="1"/>
  <c r="J59" i="2" a="1"/>
  <c r="J59" i="2" s="1"/>
  <c r="J51" i="2" a="1"/>
  <c r="J51" i="2" s="1"/>
  <c r="J43" i="2" a="1"/>
  <c r="J43" i="2" s="1"/>
  <c r="J35" i="2" a="1"/>
  <c r="J35" i="2" s="1"/>
  <c r="J27" i="2" a="1"/>
  <c r="J27" i="2" s="1"/>
  <c r="J19" i="2" a="1"/>
  <c r="J19" i="2" s="1"/>
  <c r="J134" i="2" a="1"/>
  <c r="J134" i="2" s="1"/>
  <c r="J126" i="2" a="1"/>
  <c r="J126" i="2" s="1"/>
  <c r="J118" i="2" a="1"/>
  <c r="J118" i="2" s="1"/>
  <c r="J8" i="2" a="1"/>
  <c r="J8" i="2" s="1"/>
  <c r="J146" i="2" a="1"/>
  <c r="J146" i="2" s="1"/>
  <c r="J154" i="2" a="1"/>
  <c r="J154" i="2" s="1"/>
  <c r="J162" i="2" a="1"/>
  <c r="J162" i="2" s="1"/>
  <c r="J170" i="2" a="1"/>
  <c r="J170" i="2" s="1"/>
  <c r="J178" i="2" a="1"/>
  <c r="J178" i="2" s="1"/>
  <c r="J186" i="2" a="1"/>
  <c r="J186" i="2" s="1"/>
  <c r="J194" i="2" a="1"/>
  <c r="J194" i="2" s="1"/>
  <c r="J202" i="2" a="1"/>
  <c r="J202" i="2" s="1"/>
  <c r="J210" i="2" a="1"/>
  <c r="J210" i="2" s="1"/>
  <c r="J218" i="2" a="1"/>
  <c r="J218" i="2" s="1"/>
  <c r="J226" i="2" a="1"/>
  <c r="J226" i="2" s="1"/>
  <c r="J235" i="2" a="1"/>
  <c r="J235" i="2" s="1"/>
  <c r="J240" i="2" a="1"/>
  <c r="J240" i="2" s="1"/>
  <c r="J244" i="2" a="1"/>
  <c r="J244" i="2" s="1"/>
  <c r="J248" i="2" a="1"/>
  <c r="J248" i="2" s="1"/>
  <c r="J252" i="2" a="1"/>
  <c r="J252" i="2" s="1"/>
  <c r="J256" i="2" a="1"/>
  <c r="J256" i="2" s="1"/>
  <c r="J263" i="2" a="1"/>
  <c r="J263" i="2" s="1"/>
  <c r="J119" i="2" a="1"/>
  <c r="J119" i="2" s="1"/>
  <c r="J127" i="2" a="1"/>
  <c r="J127" i="2" s="1"/>
  <c r="J135" i="2" a="1"/>
  <c r="J135" i="2" s="1"/>
  <c r="J143" i="2" a="1"/>
  <c r="J143" i="2" s="1"/>
  <c r="J151" i="2" a="1"/>
  <c r="J151" i="2" s="1"/>
  <c r="J159" i="2" a="1"/>
  <c r="J159" i="2" s="1"/>
  <c r="J167" i="2" a="1"/>
  <c r="J167" i="2" s="1"/>
  <c r="J175" i="2" a="1"/>
  <c r="J175" i="2" s="1"/>
  <c r="J183" i="2" a="1"/>
  <c r="J183" i="2" s="1"/>
  <c r="J191" i="2" a="1"/>
  <c r="J191" i="2" s="1"/>
  <c r="J199" i="2" a="1"/>
  <c r="J199" i="2" s="1"/>
  <c r="J207" i="2" a="1"/>
  <c r="J207" i="2" s="1"/>
  <c r="J215" i="2" a="1"/>
  <c r="J215" i="2" s="1"/>
  <c r="J223" i="2" a="1"/>
  <c r="J223" i="2" s="1"/>
  <c r="J231" i="2" a="1"/>
  <c r="J231" i="2" s="1"/>
  <c r="J261" i="2" a="1"/>
  <c r="J261" i="2" s="1"/>
  <c r="J262" i="2" a="1"/>
  <c r="J262" i="2" s="1"/>
  <c r="J270" i="2" a="1"/>
  <c r="J270" i="2" s="1"/>
  <c r="J278" i="2" a="1"/>
  <c r="J278" i="2" s="1"/>
  <c r="J286" i="2" a="1"/>
  <c r="J286" i="2" s="1"/>
  <c r="J294" i="2" a="1"/>
  <c r="J294" i="2" s="1"/>
  <c r="J302" i="2" a="1"/>
  <c r="J302" i="2" s="1"/>
  <c r="J310" i="2" a="1"/>
  <c r="J310" i="2" s="1"/>
  <c r="J318" i="2" a="1"/>
  <c r="J318" i="2" s="1"/>
  <c r="J330" i="2" a="1"/>
  <c r="J330" i="2" s="1"/>
  <c r="J277" i="2" a="1"/>
  <c r="J277" i="2" s="1"/>
  <c r="J285" i="2" a="1"/>
  <c r="J285" i="2" s="1"/>
  <c r="J293" i="2" a="1"/>
  <c r="J293" i="2" s="1"/>
  <c r="J301" i="2" a="1"/>
  <c r="J301" i="2" s="1"/>
  <c r="J309" i="2" a="1"/>
  <c r="J309" i="2" s="1"/>
  <c r="J317" i="2" a="1"/>
  <c r="J317" i="2" s="1"/>
  <c r="J332" i="2" a="1"/>
  <c r="J332" i="2" s="1"/>
  <c r="J323" i="2" a="1"/>
  <c r="J323" i="2" s="1"/>
  <c r="J331" i="2" a="1"/>
  <c r="J331" i="2" s="1"/>
  <c r="J339" i="2" a="1"/>
  <c r="J339" i="2" s="1"/>
  <c r="J347" i="2" a="1"/>
  <c r="J347" i="2" s="1"/>
  <c r="J355" i="2" a="1"/>
  <c r="J355" i="2" s="1"/>
  <c r="J363" i="2" a="1"/>
  <c r="J363" i="2" s="1"/>
  <c r="J371" i="2" a="1"/>
  <c r="J371" i="2" s="1"/>
  <c r="J379" i="2" a="1"/>
  <c r="J379" i="2" s="1"/>
  <c r="J387" i="2" a="1"/>
  <c r="J387" i="2" s="1"/>
  <c r="J395" i="2" a="1"/>
  <c r="J395" i="2" s="1"/>
  <c r="J403" i="2" a="1"/>
  <c r="J403" i="2" s="1"/>
  <c r="J411" i="2" a="1"/>
  <c r="J411" i="2" s="1"/>
  <c r="J419" i="2" a="1"/>
  <c r="J419" i="2" s="1"/>
  <c r="J427" i="2" a="1"/>
  <c r="J427" i="2" s="1"/>
  <c r="J336" i="2" a="1"/>
  <c r="J336" i="2" s="1"/>
  <c r="J344" i="2" a="1"/>
  <c r="J344" i="2" s="1"/>
  <c r="J352" i="2" a="1"/>
  <c r="J352" i="2" s="1"/>
  <c r="J360" i="2" a="1"/>
  <c r="J360" i="2" s="1"/>
  <c r="J368" i="2" a="1"/>
  <c r="J368" i="2" s="1"/>
  <c r="J376" i="2" a="1"/>
  <c r="J376" i="2" s="1"/>
  <c r="J384" i="2" a="1"/>
  <c r="J384" i="2" s="1"/>
  <c r="J392" i="2" a="1"/>
  <c r="J392" i="2" s="1"/>
  <c r="J400" i="2" a="1"/>
  <c r="J400" i="2" s="1"/>
  <c r="J408" i="2" a="1"/>
  <c r="J408" i="2" s="1"/>
  <c r="J416" i="2" a="1"/>
  <c r="J416" i="2" s="1"/>
  <c r="J424" i="2" a="1"/>
  <c r="J424" i="2" s="1"/>
  <c r="J431" i="2" a="1"/>
  <c r="J431" i="2" s="1"/>
  <c r="J435" i="2" a="1"/>
  <c r="J435" i="2" s="1"/>
  <c r="J449" i="2" a="1"/>
  <c r="J449" i="2" s="1"/>
  <c r="J457" i="2" a="1"/>
  <c r="J457" i="2" s="1"/>
  <c r="J465" i="2" a="1"/>
  <c r="J465" i="2" s="1"/>
  <c r="J473" i="2" a="1"/>
  <c r="J473" i="2" s="1"/>
  <c r="J481" i="2" a="1"/>
  <c r="J481" i="2" s="1"/>
  <c r="J489" i="2" a="1"/>
  <c r="J489" i="2" s="1"/>
  <c r="J493" i="2" a="1"/>
  <c r="J493" i="2" s="1"/>
  <c r="J501" i="2" a="1"/>
  <c r="J501" i="2" s="1"/>
  <c r="J438" i="2" a="1"/>
  <c r="J438" i="2" s="1"/>
  <c r="J446" i="2" a="1"/>
  <c r="J446" i="2" s="1"/>
  <c r="J454" i="2" a="1"/>
  <c r="J454" i="2" s="1"/>
  <c r="J462" i="2" a="1"/>
  <c r="J462" i="2" s="1"/>
  <c r="J470" i="2" a="1"/>
  <c r="J470" i="2" s="1"/>
  <c r="J478" i="2" a="1"/>
  <c r="J478" i="2" s="1"/>
  <c r="J486" i="2" a="1"/>
  <c r="J486" i="2" s="1"/>
  <c r="J507" i="2" a="1"/>
  <c r="J507" i="2" s="1"/>
  <c r="J492" i="2" a="1"/>
  <c r="J492" i="2" s="1"/>
  <c r="J500" i="2" a="1"/>
  <c r="J500" i="2" s="1"/>
  <c r="J508" i="2" a="1"/>
  <c r="J508" i="2" s="1"/>
  <c r="J519" i="2" a="1"/>
  <c r="J519" i="2" s="1"/>
  <c r="J523" i="2" a="1"/>
  <c r="J523" i="2" s="1"/>
  <c r="J527" i="2" a="1"/>
  <c r="J527" i="2" s="1"/>
  <c r="J531" i="2" a="1"/>
  <c r="J531" i="2" s="1"/>
  <c r="J535" i="2" a="1"/>
  <c r="J535" i="2" s="1"/>
  <c r="J539" i="2" a="1"/>
  <c r="J539" i="2" s="1"/>
  <c r="J545" i="2" a="1"/>
  <c r="J545" i="2" s="1"/>
  <c r="J549" i="2" a="1"/>
  <c r="J549" i="2" s="1"/>
  <c r="J557" i="2" a="1"/>
  <c r="J557" i="2" s="1"/>
  <c r="J565" i="2" a="1"/>
  <c r="J565" i="2" s="1"/>
  <c r="J573" i="2" a="1"/>
  <c r="J573" i="2" s="1"/>
  <c r="J582" i="2" a="1"/>
  <c r="J582" i="2" s="1"/>
  <c r="J590" i="2" a="1"/>
  <c r="J590" i="2" s="1"/>
  <c r="J596" i="2" a="1"/>
  <c r="J596" i="2" s="1"/>
  <c r="J548" i="2" a="1"/>
  <c r="J548" i="2" s="1"/>
  <c r="J556" i="2" a="1"/>
  <c r="J556" i="2" s="1"/>
  <c r="J564" i="2" a="1"/>
  <c r="J564" i="2" s="1"/>
  <c r="J572" i="2" a="1"/>
  <c r="J572" i="2" s="1"/>
  <c r="J580" i="2" a="1"/>
  <c r="J580" i="2" s="1"/>
  <c r="J588" i="2" a="1"/>
  <c r="J588" i="2" s="1"/>
  <c r="J595" i="2" a="1"/>
  <c r="J595" i="2" s="1"/>
  <c r="J603" i="2" a="1"/>
  <c r="J603" i="2" s="1"/>
  <c r="J611" i="2" a="1"/>
  <c r="J611" i="2" s="1"/>
  <c r="J619" i="2" a="1"/>
  <c r="J619" i="2" s="1"/>
  <c r="J604" i="2" a="1"/>
  <c r="J604" i="2" s="1"/>
  <c r="J612" i="2" a="1"/>
  <c r="J612" i="2" s="1"/>
  <c r="J620" i="2" a="1"/>
  <c r="J620" i="2" s="1"/>
  <c r="J628" i="2" a="1"/>
  <c r="J628" i="2" s="1"/>
  <c r="J636" i="2" a="1"/>
  <c r="J636" i="2" s="1"/>
  <c r="J644" i="2" a="1"/>
  <c r="J644" i="2" s="1"/>
  <c r="J655" i="2" a="1"/>
  <c r="J655" i="2" s="1"/>
  <c r="J651" i="2" a="1"/>
  <c r="J651" i="2" s="1"/>
  <c r="J633" i="2" a="1"/>
  <c r="J633" i="2" s="1"/>
  <c r="J641" i="2" a="1"/>
  <c r="J641" i="2" s="1"/>
  <c r="J649" i="2" a="1"/>
  <c r="J649" i="2" s="1"/>
  <c r="J665" i="2" a="1"/>
  <c r="J665" i="2" s="1"/>
  <c r="J666" i="2" a="1"/>
  <c r="J666" i="2" s="1"/>
  <c r="J682" i="2" a="1"/>
  <c r="J682" i="2" s="1"/>
  <c r="J698" i="2" a="1"/>
  <c r="J698" i="2" s="1"/>
  <c r="J656" i="2" a="1"/>
  <c r="J656" i="2" s="1"/>
  <c r="J675" i="2" a="1"/>
  <c r="J675" i="2" s="1"/>
  <c r="J691" i="2" a="1"/>
  <c r="J691" i="2" s="1"/>
  <c r="J676" i="2" a="1"/>
  <c r="J676" i="2" s="1"/>
  <c r="J692" i="2" a="1"/>
  <c r="J692" i="2" s="1"/>
  <c r="J681" i="2" a="1"/>
  <c r="J681" i="2" s="1"/>
  <c r="J697" i="2" a="1"/>
  <c r="J697" i="2" s="1"/>
  <c r="J112" i="2" a="1"/>
  <c r="J112" i="2" s="1"/>
  <c r="J104" i="2" a="1"/>
  <c r="J104" i="2" s="1"/>
  <c r="J96" i="2" a="1"/>
  <c r="J96" i="2" s="1"/>
  <c r="J88" i="2" a="1"/>
  <c r="J88" i="2" s="1"/>
  <c r="J80" i="2" a="1"/>
  <c r="J80" i="2" s="1"/>
  <c r="J72" i="2" a="1"/>
  <c r="J72" i="2" s="1"/>
  <c r="J64" i="2" a="1"/>
  <c r="J64" i="2" s="1"/>
  <c r="J56" i="2" a="1"/>
  <c r="J56" i="2" s="1"/>
  <c r="J48" i="2" a="1"/>
  <c r="J48" i="2" s="1"/>
  <c r="J40" i="2" a="1"/>
  <c r="J40" i="2" s="1"/>
  <c r="J32" i="2" a="1"/>
  <c r="J32" i="2" s="1"/>
  <c r="J24" i="2" a="1"/>
  <c r="J24" i="2" s="1"/>
  <c r="J144" i="2" a="1"/>
  <c r="J144" i="2" s="1"/>
  <c r="J176" i="2" a="1"/>
  <c r="J176" i="2" s="1"/>
  <c r="J208" i="2" a="1"/>
  <c r="J208" i="2" s="1"/>
  <c r="J239" i="2" a="1"/>
  <c r="J239" i="2" s="1"/>
  <c r="J109" i="2" a="1"/>
  <c r="J109" i="2" s="1"/>
  <c r="J101" i="2" a="1"/>
  <c r="J101" i="2" s="1"/>
  <c r="J93" i="2" a="1"/>
  <c r="J93" i="2" s="1"/>
  <c r="J85" i="2" a="1"/>
  <c r="J85" i="2" s="1"/>
  <c r="J77" i="2" a="1"/>
  <c r="J77" i="2" s="1"/>
  <c r="J69" i="2" a="1"/>
  <c r="J69" i="2" s="1"/>
  <c r="J61" i="2" a="1"/>
  <c r="J61" i="2" s="1"/>
  <c r="J53" i="2" a="1"/>
  <c r="J53" i="2" s="1"/>
  <c r="J45" i="2" a="1"/>
  <c r="J45" i="2" s="1"/>
  <c r="J37" i="2" a="1"/>
  <c r="J37" i="2" s="1"/>
  <c r="J29" i="2" a="1"/>
  <c r="J29" i="2" s="1"/>
  <c r="J21" i="2" a="1"/>
  <c r="J21" i="2" s="1"/>
  <c r="J136" i="2" a="1"/>
  <c r="J136" i="2" s="1"/>
  <c r="J128" i="2" a="1"/>
  <c r="J128" i="2" s="1"/>
  <c r="J13" i="2" a="1"/>
  <c r="J13" i="2" s="1"/>
  <c r="J9" i="2" a="1"/>
  <c r="J9" i="2" s="1"/>
  <c r="J5" i="2" a="1"/>
  <c r="J5" i="2" s="1"/>
  <c r="J11" i="2" a="1"/>
  <c r="J11" i="2" s="1"/>
  <c r="J7" i="2" a="1"/>
  <c r="J7" i="2" s="1"/>
  <c r="J3" i="2" a="1"/>
  <c r="J3" i="2" s="1"/>
  <c r="J148" i="2" a="1"/>
  <c r="J148" i="2" s="1"/>
  <c r="J156" i="2" a="1"/>
  <c r="J156" i="2" s="1"/>
  <c r="J164" i="2" a="1"/>
  <c r="J164" i="2" s="1"/>
  <c r="J172" i="2" a="1"/>
  <c r="J172" i="2" s="1"/>
  <c r="J180" i="2" a="1"/>
  <c r="J180" i="2" s="1"/>
  <c r="J188" i="2" a="1"/>
  <c r="J188" i="2" s="1"/>
  <c r="J196" i="2" a="1"/>
  <c r="J196" i="2" s="1"/>
  <c r="J204" i="2" a="1"/>
  <c r="J204" i="2" s="1"/>
  <c r="J212" i="2" a="1"/>
  <c r="J212" i="2" s="1"/>
  <c r="J220" i="2" a="1"/>
  <c r="J220" i="2" s="1"/>
  <c r="J228" i="2" a="1"/>
  <c r="J228" i="2" s="1"/>
  <c r="J236" i="2" a="1"/>
  <c r="J236" i="2" s="1"/>
  <c r="J241" i="2" a="1"/>
  <c r="J241" i="2" s="1"/>
  <c r="J245" i="2" a="1"/>
  <c r="J245" i="2" s="1"/>
  <c r="J249" i="2" a="1"/>
  <c r="J249" i="2" s="1"/>
  <c r="J253" i="2" a="1"/>
  <c r="J253" i="2" s="1"/>
  <c r="J257" i="2" a="1"/>
  <c r="J257" i="2" s="1"/>
  <c r="J267" i="2" a="1"/>
  <c r="J267" i="2" s="1"/>
  <c r="J121" i="2" a="1"/>
  <c r="J121" i="2" s="1"/>
  <c r="J129" i="2" a="1"/>
  <c r="J129" i="2" s="1"/>
  <c r="J137" i="2" a="1"/>
  <c r="J137" i="2" s="1"/>
  <c r="J145" i="2" a="1"/>
  <c r="J145" i="2" s="1"/>
  <c r="J153" i="2" a="1"/>
  <c r="J153" i="2" s="1"/>
  <c r="J161" i="2" a="1"/>
  <c r="J161" i="2" s="1"/>
  <c r="J169" i="2" a="1"/>
  <c r="J169" i="2" s="1"/>
  <c r="J177" i="2" a="1"/>
  <c r="J177" i="2" s="1"/>
  <c r="J185" i="2" a="1"/>
  <c r="J185" i="2" s="1"/>
  <c r="J193" i="2" a="1"/>
  <c r="J193" i="2" s="1"/>
  <c r="J201" i="2" a="1"/>
  <c r="J201" i="2" s="1"/>
  <c r="J209" i="2" a="1"/>
  <c r="J209" i="2" s="1"/>
  <c r="J217" i="2" a="1"/>
  <c r="J217" i="2" s="1"/>
  <c r="J225" i="2" a="1"/>
  <c r="J225" i="2" s="1"/>
  <c r="J233" i="2" a="1"/>
  <c r="J233" i="2" s="1"/>
  <c r="J265" i="2" a="1"/>
  <c r="J265" i="2" s="1"/>
  <c r="J264" i="2" a="1"/>
  <c r="J264" i="2" s="1"/>
  <c r="J272" i="2" a="1"/>
  <c r="J272" i="2" s="1"/>
  <c r="J280" i="2" a="1"/>
  <c r="J280" i="2" s="1"/>
  <c r="J288" i="2" a="1"/>
  <c r="J288" i="2" s="1"/>
  <c r="J296" i="2" a="1"/>
  <c r="J296" i="2" s="1"/>
  <c r="J304" i="2" a="1"/>
  <c r="J304" i="2" s="1"/>
  <c r="J312" i="2" a="1"/>
  <c r="J312" i="2" s="1"/>
  <c r="J320" i="2" a="1"/>
  <c r="J320" i="2" s="1"/>
  <c r="J334" i="2" a="1"/>
  <c r="J334" i="2" s="1"/>
  <c r="J279" i="2" a="1"/>
  <c r="J279" i="2" s="1"/>
  <c r="J287" i="2" a="1"/>
  <c r="J287" i="2" s="1"/>
  <c r="J295" i="2" a="1"/>
  <c r="J295" i="2" s="1"/>
  <c r="J303" i="2" a="1"/>
  <c r="J303" i="2" s="1"/>
  <c r="J311" i="2" a="1"/>
  <c r="J311" i="2" s="1"/>
  <c r="J319" i="2" a="1"/>
  <c r="J319" i="2" s="1"/>
  <c r="J439" i="2" a="1"/>
  <c r="J439" i="2" s="1"/>
  <c r="J325" i="2" a="1"/>
  <c r="J325" i="2" s="1"/>
  <c r="J333" i="2" a="1"/>
  <c r="J333" i="2" s="1"/>
  <c r="J341" i="2" a="1"/>
  <c r="J341" i="2" s="1"/>
  <c r="J349" i="2" a="1"/>
  <c r="J349" i="2" s="1"/>
  <c r="J357" i="2" a="1"/>
  <c r="J357" i="2" s="1"/>
  <c r="J365" i="2" a="1"/>
  <c r="J365" i="2" s="1"/>
  <c r="J373" i="2" a="1"/>
  <c r="J373" i="2" s="1"/>
  <c r="J381" i="2" a="1"/>
  <c r="J381" i="2" s="1"/>
  <c r="J389" i="2" a="1"/>
  <c r="J389" i="2" s="1"/>
  <c r="J397" i="2" a="1"/>
  <c r="J397" i="2" s="1"/>
  <c r="J405" i="2" a="1"/>
  <c r="J405" i="2" s="1"/>
  <c r="J413" i="2" a="1"/>
  <c r="J413" i="2" s="1"/>
  <c r="J421" i="2" a="1"/>
  <c r="J421" i="2" s="1"/>
  <c r="J430" i="2" a="1"/>
  <c r="J430" i="2" s="1"/>
  <c r="J338" i="2" a="1"/>
  <c r="J338" i="2" s="1"/>
  <c r="J346" i="2" a="1"/>
  <c r="J346" i="2" s="1"/>
  <c r="J354" i="2" a="1"/>
  <c r="J354" i="2" s="1"/>
  <c r="J362" i="2" a="1"/>
  <c r="J362" i="2" s="1"/>
  <c r="J370" i="2" a="1"/>
  <c r="J370" i="2" s="1"/>
  <c r="J378" i="2" a="1"/>
  <c r="J378" i="2" s="1"/>
  <c r="J386" i="2" a="1"/>
  <c r="J386" i="2" s="1"/>
  <c r="J394" i="2" a="1"/>
  <c r="J394" i="2" s="1"/>
  <c r="J402" i="2" a="1"/>
  <c r="J402" i="2" s="1"/>
  <c r="J410" i="2" a="1"/>
  <c r="J410" i="2" s="1"/>
  <c r="J418" i="2" a="1"/>
  <c r="J418" i="2" s="1"/>
  <c r="J426" i="2" a="1"/>
  <c r="J426" i="2" s="1"/>
  <c r="J432" i="2" a="1"/>
  <c r="J432" i="2" s="1"/>
  <c r="J436" i="2" a="1"/>
  <c r="J436" i="2" s="1"/>
  <c r="J451" i="2" a="1"/>
  <c r="J451" i="2" s="1"/>
  <c r="J459" i="2" a="1"/>
  <c r="J459" i="2" s="1"/>
  <c r="J467" i="2" a="1"/>
  <c r="J467" i="2" s="1"/>
  <c r="J475" i="2" a="1"/>
  <c r="J475" i="2" s="1"/>
  <c r="J483" i="2" a="1"/>
  <c r="J483" i="2" s="1"/>
  <c r="J510" i="2" a="1"/>
  <c r="J510" i="2" s="1"/>
  <c r="J495" i="2" a="1"/>
  <c r="J495" i="2" s="1"/>
  <c r="J503" i="2" a="1"/>
  <c r="J503" i="2" s="1"/>
  <c r="J440" i="2" a="1"/>
  <c r="J440" i="2" s="1"/>
  <c r="J448" i="2" a="1"/>
  <c r="J448" i="2" s="1"/>
  <c r="J456" i="2" a="1"/>
  <c r="J456" i="2" s="1"/>
  <c r="J464" i="2" a="1"/>
  <c r="J464" i="2" s="1"/>
  <c r="J472" i="2" a="1"/>
  <c r="J472" i="2" s="1"/>
  <c r="J480" i="2" a="1"/>
  <c r="J480" i="2" s="1"/>
  <c r="J488" i="2" a="1"/>
  <c r="J488" i="2" s="1"/>
  <c r="J509" i="2" a="1"/>
  <c r="J509" i="2" s="1"/>
  <c r="J494" i="2" a="1"/>
  <c r="J494" i="2" s="1"/>
  <c r="J502" i="2" a="1"/>
  <c r="J502" i="2" s="1"/>
  <c r="J516" i="2" a="1"/>
  <c r="J516" i="2" s="1"/>
  <c r="J520" i="2" a="1"/>
  <c r="J520" i="2" s="1"/>
  <c r="J524" i="2" a="1"/>
  <c r="J524" i="2" s="1"/>
  <c r="J528" i="2" a="1"/>
  <c r="J528" i="2" s="1"/>
  <c r="J532" i="2" a="1"/>
  <c r="J532" i="2" s="1"/>
  <c r="J536" i="2" a="1"/>
  <c r="J536" i="2" s="1"/>
  <c r="J540" i="2" a="1"/>
  <c r="J540" i="2" s="1"/>
  <c r="J542" i="2" a="1"/>
  <c r="J542" i="2" s="1"/>
  <c r="J551" i="2" a="1"/>
  <c r="J551" i="2" s="1"/>
  <c r="J559" i="2" a="1"/>
  <c r="J559" i="2" s="1"/>
  <c r="J567" i="2" a="1"/>
  <c r="J567" i="2" s="1"/>
  <c r="J575" i="2" a="1"/>
  <c r="J575" i="2" s="1"/>
  <c r="J583" i="2" a="1"/>
  <c r="J583" i="2" s="1"/>
  <c r="J591" i="2" a="1"/>
  <c r="J591" i="2" s="1"/>
  <c r="J598" i="2" a="1"/>
  <c r="J598" i="2" s="1"/>
  <c r="J550" i="2" a="1"/>
  <c r="J550" i="2" s="1"/>
  <c r="J558" i="2" a="1"/>
  <c r="J558" i="2" s="1"/>
  <c r="J566" i="2" a="1"/>
  <c r="J566" i="2" s="1"/>
  <c r="J574" i="2" a="1"/>
  <c r="J574" i="2" s="1"/>
  <c r="J581" i="2" a="1"/>
  <c r="J581" i="2" s="1"/>
  <c r="J589" i="2" a="1"/>
  <c r="J589" i="2" s="1"/>
  <c r="J597" i="2" a="1"/>
  <c r="J597" i="2" s="1"/>
  <c r="J605" i="2" a="1"/>
  <c r="J605" i="2" s="1"/>
  <c r="J613" i="2" a="1"/>
  <c r="J613" i="2" s="1"/>
  <c r="J621" i="2" a="1"/>
  <c r="J621" i="2" s="1"/>
  <c r="J606" i="2" a="1"/>
  <c r="J606" i="2" s="1"/>
  <c r="J614" i="2" a="1"/>
  <c r="J614" i="2" s="1"/>
  <c r="J622" i="2" a="1"/>
  <c r="J622" i="2" s="1"/>
  <c r="J630" i="2" a="1"/>
  <c r="J630" i="2" s="1"/>
  <c r="J638" i="2" a="1"/>
  <c r="J638" i="2" s="1"/>
  <c r="J646" i="2" a="1"/>
  <c r="J646" i="2" s="1"/>
  <c r="J659" i="2" a="1"/>
  <c r="J659" i="2" s="1"/>
  <c r="J627" i="2" a="1"/>
  <c r="J627" i="2" s="1"/>
  <c r="J635" i="2" a="1"/>
  <c r="J635" i="2" s="1"/>
  <c r="J643" i="2" a="1"/>
  <c r="J643" i="2" s="1"/>
  <c r="J653" i="2" a="1"/>
  <c r="J653" i="2" s="1"/>
  <c r="J654" i="2" a="1"/>
  <c r="J654" i="2" s="1"/>
  <c r="J670" i="2" a="1"/>
  <c r="J670" i="2" s="1"/>
  <c r="J686" i="2" a="1"/>
  <c r="J686" i="2" s="1"/>
  <c r="J667" i="2" a="1"/>
  <c r="J667" i="2" s="1"/>
  <c r="J660" i="2" a="1"/>
  <c r="J660" i="2" s="1"/>
  <c r="J679" i="2" a="1"/>
  <c r="J679" i="2" s="1"/>
  <c r="J695" i="2" a="1"/>
  <c r="J695" i="2" s="1"/>
  <c r="J680" i="2" a="1"/>
  <c r="J680" i="2" s="1"/>
  <c r="J696" i="2" a="1"/>
  <c r="J696" i="2" s="1"/>
  <c r="J685" i="2" a="1"/>
  <c r="J685" i="2" s="1"/>
  <c r="J106" i="2" a="1"/>
  <c r="J106" i="2" s="1"/>
  <c r="J98" i="2" a="1"/>
  <c r="J98" i="2" s="1"/>
  <c r="J90" i="2" a="1"/>
  <c r="J90" i="2" s="1"/>
  <c r="J82" i="2" a="1"/>
  <c r="J82" i="2" s="1"/>
  <c r="J74" i="2" a="1"/>
  <c r="J74" i="2" s="1"/>
  <c r="J66" i="2" a="1"/>
  <c r="J66" i="2" s="1"/>
  <c r="J58" i="2" a="1"/>
  <c r="J58" i="2" s="1"/>
  <c r="J50" i="2" a="1"/>
  <c r="J50" i="2" s="1"/>
  <c r="J42" i="2" a="1"/>
  <c r="J42" i="2" s="1"/>
  <c r="J34" i="2" a="1"/>
  <c r="J34" i="2" s="1"/>
  <c r="J26" i="2" a="1"/>
  <c r="J26" i="2" s="1"/>
  <c r="J18" i="2" a="1"/>
  <c r="J18" i="2" s="1"/>
  <c r="J10" i="2" a="1"/>
  <c r="J10" i="2" s="1"/>
  <c r="P696" i="2" a="1"/>
  <c r="P696" i="2" s="1"/>
  <c r="P692" i="2" a="1"/>
  <c r="P692" i="2" s="1"/>
  <c r="P688" i="2" a="1"/>
  <c r="P688" i="2" s="1"/>
  <c r="P684" i="2" a="1"/>
  <c r="P684" i="2" s="1"/>
  <c r="P680" i="2" a="1"/>
  <c r="P680" i="2" s="1"/>
  <c r="P676" i="2" a="1"/>
  <c r="P676" i="2" s="1"/>
  <c r="P672" i="2" a="1"/>
  <c r="P672" i="2" s="1"/>
  <c r="P699" i="2" a="1"/>
  <c r="P699" i="2" s="1"/>
  <c r="P695" i="2" a="1"/>
  <c r="P695" i="2" s="1"/>
  <c r="P691" i="2" a="1"/>
  <c r="P691" i="2" s="1"/>
  <c r="P687" i="2" a="1"/>
  <c r="P687" i="2" s="1"/>
  <c r="P683" i="2" a="1"/>
  <c r="P683" i="2" s="1"/>
  <c r="P679" i="2" a="1"/>
  <c r="P679" i="2" s="1"/>
  <c r="P675" i="2" a="1"/>
  <c r="P675" i="2" s="1"/>
  <c r="P671" i="2" a="1"/>
  <c r="P671" i="2" s="1"/>
  <c r="P698" i="2" a="1"/>
  <c r="P698" i="2" s="1"/>
  <c r="P694" i="2" a="1"/>
  <c r="P694" i="2" s="1"/>
  <c r="P690" i="2" a="1"/>
  <c r="P690" i="2" s="1"/>
  <c r="P686" i="2" a="1"/>
  <c r="P686" i="2" s="1"/>
  <c r="P682" i="2" a="1"/>
  <c r="P682" i="2" s="1"/>
  <c r="P678" i="2" a="1"/>
  <c r="P678" i="2" s="1"/>
  <c r="P674" i="2" a="1"/>
  <c r="P674" i="2" s="1"/>
  <c r="P697" i="2" a="1"/>
  <c r="P697" i="2" s="1"/>
  <c r="P693" i="2" a="1"/>
  <c r="P693" i="2" s="1"/>
  <c r="P689" i="2" a="1"/>
  <c r="P689" i="2" s="1"/>
  <c r="P685" i="2" a="1"/>
  <c r="P685" i="2" s="1"/>
  <c r="P681" i="2" a="1"/>
  <c r="P681" i="2" s="1"/>
  <c r="P677" i="2" a="1"/>
  <c r="P677" i="2" s="1"/>
  <c r="P673" i="2" a="1"/>
  <c r="P673" i="2" s="1"/>
  <c r="P667" i="2" a="1"/>
  <c r="P667" i="2" s="1"/>
  <c r="P663" i="2" a="1"/>
  <c r="P663" i="2" s="1"/>
  <c r="P659" i="2" a="1"/>
  <c r="P659" i="2" s="1"/>
  <c r="P655" i="2" a="1"/>
  <c r="P655" i="2" s="1"/>
  <c r="P651" i="2" a="1"/>
  <c r="P651" i="2" s="1"/>
  <c r="P670" i="2" a="1"/>
  <c r="P670" i="2" s="1"/>
  <c r="P669" i="2" a="1"/>
  <c r="P669" i="2" s="1"/>
  <c r="P665" i="2" a="1"/>
  <c r="P665" i="2" s="1"/>
  <c r="P661" i="2" a="1"/>
  <c r="P661" i="2" s="1"/>
  <c r="P657" i="2" a="1"/>
  <c r="P657" i="2" s="1"/>
  <c r="P653" i="2" a="1"/>
  <c r="P653" i="2" s="1"/>
  <c r="P668" i="2" a="1"/>
  <c r="P668" i="2" s="1"/>
  <c r="P666" i="2" a="1"/>
  <c r="P666" i="2" s="1"/>
  <c r="P662" i="2" a="1"/>
  <c r="P662" i="2" s="1"/>
  <c r="P658" i="2" a="1"/>
  <c r="P658" i="2" s="1"/>
  <c r="P654" i="2" a="1"/>
  <c r="P654" i="2" s="1"/>
  <c r="P650" i="2" a="1"/>
  <c r="P650" i="2" s="1"/>
  <c r="P648" i="2" a="1"/>
  <c r="P648" i="2" s="1"/>
  <c r="P646" i="2" a="1"/>
  <c r="P646" i="2" s="1"/>
  <c r="P644" i="2" a="1"/>
  <c r="P644" i="2" s="1"/>
  <c r="P642" i="2" a="1"/>
  <c r="P642" i="2" s="1"/>
  <c r="P640" i="2" a="1"/>
  <c r="P640" i="2" s="1"/>
  <c r="P638" i="2" a="1"/>
  <c r="P638" i="2" s="1"/>
  <c r="P636" i="2" a="1"/>
  <c r="P636" i="2" s="1"/>
  <c r="P634" i="2" a="1"/>
  <c r="P634" i="2" s="1"/>
  <c r="P664" i="2" a="1"/>
  <c r="P664" i="2" s="1"/>
  <c r="P660" i="2" a="1"/>
  <c r="P660" i="2" s="1"/>
  <c r="P656" i="2" a="1"/>
  <c r="P656" i="2" s="1"/>
  <c r="P649" i="2" a="1"/>
  <c r="P649" i="2" s="1"/>
  <c r="P645" i="2" a="1"/>
  <c r="P645" i="2" s="1"/>
  <c r="P641" i="2" a="1"/>
  <c r="P641" i="2" s="1"/>
  <c r="P637" i="2" a="1"/>
  <c r="P637" i="2" s="1"/>
  <c r="P633" i="2" a="1"/>
  <c r="P633" i="2" s="1"/>
  <c r="P623" i="2" a="1"/>
  <c r="P623" i="2" s="1"/>
  <c r="P622" i="2" a="1"/>
  <c r="P622" i="2" s="1"/>
  <c r="P652" i="2" a="1"/>
  <c r="P652" i="2" s="1"/>
  <c r="P632" i="2" a="1"/>
  <c r="P632" i="2" s="1"/>
  <c r="P631" i="2" a="1"/>
  <c r="P631" i="2" s="1"/>
  <c r="P630" i="2" a="1"/>
  <c r="P630" i="2" s="1"/>
  <c r="P629" i="2" a="1"/>
  <c r="P629" i="2" s="1"/>
  <c r="P628" i="2" a="1"/>
  <c r="P628" i="2" s="1"/>
  <c r="P627" i="2" a="1"/>
  <c r="P627" i="2" s="1"/>
  <c r="P626" i="2" a="1"/>
  <c r="P626" i="2" s="1"/>
  <c r="P619" i="2" a="1"/>
  <c r="P619" i="2" s="1"/>
  <c r="P617" i="2" a="1"/>
  <c r="P617" i="2" s="1"/>
  <c r="P615" i="2" a="1"/>
  <c r="P615" i="2" s="1"/>
  <c r="P613" i="2" a="1"/>
  <c r="P613" i="2" s="1"/>
  <c r="P611" i="2" a="1"/>
  <c r="P611" i="2" s="1"/>
  <c r="P609" i="2" a="1"/>
  <c r="P609" i="2" s="1"/>
  <c r="P607" i="2" a="1"/>
  <c r="P607" i="2" s="1"/>
  <c r="P605" i="2" a="1"/>
  <c r="P605" i="2" s="1"/>
  <c r="P603" i="2" a="1"/>
  <c r="P603" i="2" s="1"/>
  <c r="P601" i="2" a="1"/>
  <c r="P601" i="2" s="1"/>
  <c r="P599" i="2" a="1"/>
  <c r="P599" i="2" s="1"/>
  <c r="P597" i="2" a="1"/>
  <c r="P597" i="2" s="1"/>
  <c r="P595" i="2" a="1"/>
  <c r="P595" i="2" s="1"/>
  <c r="P593" i="2" a="1"/>
  <c r="P593" i="2" s="1"/>
  <c r="P591" i="2" a="1"/>
  <c r="P591" i="2" s="1"/>
  <c r="P589" i="2" a="1"/>
  <c r="P589" i="2" s="1"/>
  <c r="P587" i="2" a="1"/>
  <c r="P587" i="2" s="1"/>
  <c r="P585" i="2" a="1"/>
  <c r="P585" i="2" s="1"/>
  <c r="P583" i="2" a="1"/>
  <c r="P583" i="2" s="1"/>
  <c r="P581" i="2" a="1"/>
  <c r="P581" i="2" s="1"/>
  <c r="P579" i="2" a="1"/>
  <c r="P579" i="2" s="1"/>
  <c r="P647" i="2" a="1"/>
  <c r="P647" i="2" s="1"/>
  <c r="P643" i="2" a="1"/>
  <c r="P643" i="2" s="1"/>
  <c r="P639" i="2" a="1"/>
  <c r="P639" i="2" s="1"/>
  <c r="P635" i="2" a="1"/>
  <c r="P635" i="2" s="1"/>
  <c r="P625" i="2" a="1"/>
  <c r="P625" i="2" s="1"/>
  <c r="P624" i="2" a="1"/>
  <c r="P624" i="2" s="1"/>
  <c r="P621" i="2" a="1"/>
  <c r="P621" i="2" s="1"/>
  <c r="P600" i="2" a="1"/>
  <c r="P600" i="2" s="1"/>
  <c r="P598" i="2" a="1"/>
  <c r="P598" i="2" s="1"/>
  <c r="P596" i="2" a="1"/>
  <c r="P596" i="2" s="1"/>
  <c r="P594" i="2" a="1"/>
  <c r="P594" i="2" s="1"/>
  <c r="P618" i="2" a="1"/>
  <c r="P618" i="2" s="1"/>
  <c r="P614" i="2" a="1"/>
  <c r="P614" i="2" s="1"/>
  <c r="P610" i="2" a="1"/>
  <c r="P610" i="2" s="1"/>
  <c r="P606" i="2" a="1"/>
  <c r="P606" i="2" s="1"/>
  <c r="P602" i="2" a="1"/>
  <c r="P602" i="2" s="1"/>
  <c r="P592" i="2" a="1"/>
  <c r="P592" i="2" s="1"/>
  <c r="P588" i="2" a="1"/>
  <c r="P588" i="2" s="1"/>
  <c r="P584" i="2" a="1"/>
  <c r="P584" i="2" s="1"/>
  <c r="P580" i="2" a="1"/>
  <c r="P580" i="2" s="1"/>
  <c r="P577" i="2" a="1"/>
  <c r="P577" i="2" s="1"/>
  <c r="P575" i="2" a="1"/>
  <c r="P575" i="2" s="1"/>
  <c r="P573" i="2" a="1"/>
  <c r="P573" i="2" s="1"/>
  <c r="P571" i="2" a="1"/>
  <c r="P571" i="2" s="1"/>
  <c r="P569" i="2" a="1"/>
  <c r="P569" i="2" s="1"/>
  <c r="P567" i="2" a="1"/>
  <c r="P567" i="2" s="1"/>
  <c r="P565" i="2" a="1"/>
  <c r="P565" i="2" s="1"/>
  <c r="P563" i="2" a="1"/>
  <c r="P563" i="2" s="1"/>
  <c r="P561" i="2" a="1"/>
  <c r="P561" i="2" s="1"/>
  <c r="P559" i="2" a="1"/>
  <c r="P559" i="2" s="1"/>
  <c r="P557" i="2" a="1"/>
  <c r="P557" i="2" s="1"/>
  <c r="P555" i="2" a="1"/>
  <c r="P555" i="2" s="1"/>
  <c r="P553" i="2" a="1"/>
  <c r="P553" i="2" s="1"/>
  <c r="P551" i="2" a="1"/>
  <c r="P551" i="2" s="1"/>
  <c r="P549" i="2" a="1"/>
  <c r="P549" i="2" s="1"/>
  <c r="P547" i="2" a="1"/>
  <c r="P547" i="2" s="1"/>
  <c r="P545" i="2" a="1"/>
  <c r="P545" i="2" s="1"/>
  <c r="P543" i="2" a="1"/>
  <c r="P543" i="2" s="1"/>
  <c r="P541" i="2" a="1"/>
  <c r="P541" i="2" s="1"/>
  <c r="P539" i="2" a="1"/>
  <c r="P539" i="2" s="1"/>
  <c r="P616" i="2" a="1"/>
  <c r="P616" i="2" s="1"/>
  <c r="P582" i="2" a="1"/>
  <c r="P582" i="2" s="1"/>
  <c r="P544" i="2" a="1"/>
  <c r="P544" i="2" s="1"/>
  <c r="P540" i="2" a="1"/>
  <c r="P540" i="2" s="1"/>
  <c r="P538" i="2" a="1"/>
  <c r="P538" i="2" s="1"/>
  <c r="P536" i="2" a="1"/>
  <c r="P536" i="2" s="1"/>
  <c r="P534" i="2" a="1"/>
  <c r="P534" i="2" s="1"/>
  <c r="P532" i="2" a="1"/>
  <c r="P532" i="2" s="1"/>
  <c r="P530" i="2" a="1"/>
  <c r="P530" i="2" s="1"/>
  <c r="P528" i="2" a="1"/>
  <c r="P528" i="2" s="1"/>
  <c r="P526" i="2" a="1"/>
  <c r="P526" i="2" s="1"/>
  <c r="P524" i="2" a="1"/>
  <c r="P524" i="2" s="1"/>
  <c r="P522" i="2" a="1"/>
  <c r="P522" i="2" s="1"/>
  <c r="P520" i="2" a="1"/>
  <c r="P520" i="2" s="1"/>
  <c r="P518" i="2" a="1"/>
  <c r="P518" i="2" s="1"/>
  <c r="P516" i="2" a="1"/>
  <c r="P516" i="2" s="1"/>
  <c r="P514" i="2" a="1"/>
  <c r="P514" i="2" s="1"/>
  <c r="P512" i="2" a="1"/>
  <c r="P512" i="2" s="1"/>
  <c r="P510" i="2" a="1"/>
  <c r="P510" i="2" s="1"/>
  <c r="P508" i="2" a="1"/>
  <c r="P508" i="2" s="1"/>
  <c r="P620" i="2" a="1"/>
  <c r="P620" i="2" s="1"/>
  <c r="P604" i="2" a="1"/>
  <c r="P604" i="2" s="1"/>
  <c r="P578" i="2" a="1"/>
  <c r="P578" i="2" s="1"/>
  <c r="P574" i="2" a="1"/>
  <c r="P574" i="2" s="1"/>
  <c r="P570" i="2" a="1"/>
  <c r="P570" i="2" s="1"/>
  <c r="P566" i="2" a="1"/>
  <c r="P566" i="2" s="1"/>
  <c r="P562" i="2" a="1"/>
  <c r="P562" i="2" s="1"/>
  <c r="P558" i="2" a="1"/>
  <c r="P558" i="2" s="1"/>
  <c r="P554" i="2" a="1"/>
  <c r="P554" i="2" s="1"/>
  <c r="P550" i="2" a="1"/>
  <c r="P550" i="2" s="1"/>
  <c r="P608" i="2" a="1"/>
  <c r="P608" i="2" s="1"/>
  <c r="P590" i="2" a="1"/>
  <c r="P590" i="2" s="1"/>
  <c r="P546" i="2" a="1"/>
  <c r="P546" i="2" s="1"/>
  <c r="P542" i="2" a="1"/>
  <c r="P542" i="2" s="1"/>
  <c r="P537" i="2" a="1"/>
  <c r="P537" i="2" s="1"/>
  <c r="P535" i="2" a="1"/>
  <c r="P535" i="2" s="1"/>
  <c r="P533" i="2" a="1"/>
  <c r="P533" i="2" s="1"/>
  <c r="P531" i="2" a="1"/>
  <c r="P531" i="2" s="1"/>
  <c r="P529" i="2" a="1"/>
  <c r="P529" i="2" s="1"/>
  <c r="P527" i="2" a="1"/>
  <c r="P527" i="2" s="1"/>
  <c r="P525" i="2" a="1"/>
  <c r="P525" i="2" s="1"/>
  <c r="P523" i="2" a="1"/>
  <c r="P523" i="2" s="1"/>
  <c r="P521" i="2" a="1"/>
  <c r="P521" i="2" s="1"/>
  <c r="P519" i="2" a="1"/>
  <c r="P519" i="2" s="1"/>
  <c r="P517" i="2" a="1"/>
  <c r="P517" i="2" s="1"/>
  <c r="P515" i="2" a="1"/>
  <c r="P515" i="2" s="1"/>
  <c r="P513" i="2" a="1"/>
  <c r="P513" i="2" s="1"/>
  <c r="P511" i="2" a="1"/>
  <c r="P511" i="2" s="1"/>
  <c r="P509" i="2" a="1"/>
  <c r="P509" i="2" s="1"/>
  <c r="P507" i="2" a="1"/>
  <c r="P507" i="2" s="1"/>
  <c r="P505" i="2" a="1"/>
  <c r="P505" i="2" s="1"/>
  <c r="P503" i="2" a="1"/>
  <c r="P503" i="2" s="1"/>
  <c r="P612" i="2" a="1"/>
  <c r="P612" i="2" s="1"/>
  <c r="P586" i="2" a="1"/>
  <c r="P586" i="2" s="1"/>
  <c r="P576" i="2" a="1"/>
  <c r="P576" i="2" s="1"/>
  <c r="P572" i="2" a="1"/>
  <c r="P572" i="2" s="1"/>
  <c r="P568" i="2" a="1"/>
  <c r="P568" i="2" s="1"/>
  <c r="P564" i="2" a="1"/>
  <c r="P564" i="2" s="1"/>
  <c r="P560" i="2" a="1"/>
  <c r="P560" i="2" s="1"/>
  <c r="P556" i="2" a="1"/>
  <c r="P556" i="2" s="1"/>
  <c r="P552" i="2" a="1"/>
  <c r="P552" i="2" s="1"/>
  <c r="P548" i="2" a="1"/>
  <c r="P548" i="2" s="1"/>
  <c r="P504" i="2" a="1"/>
  <c r="P504" i="2" s="1"/>
  <c r="P501" i="2" a="1"/>
  <c r="P501" i="2" s="1"/>
  <c r="P499" i="2" a="1"/>
  <c r="P499" i="2" s="1"/>
  <c r="P497" i="2" a="1"/>
  <c r="P497" i="2" s="1"/>
  <c r="P495" i="2" a="1"/>
  <c r="P495" i="2" s="1"/>
  <c r="P493" i="2" a="1"/>
  <c r="P493" i="2" s="1"/>
  <c r="P491" i="2" a="1"/>
  <c r="P491" i="2" s="1"/>
  <c r="P488" i="2" a="1"/>
  <c r="P488" i="2" s="1"/>
  <c r="P486" i="2" a="1"/>
  <c r="P486" i="2" s="1"/>
  <c r="P484" i="2" a="1"/>
  <c r="P484" i="2" s="1"/>
  <c r="P482" i="2" a="1"/>
  <c r="P482" i="2" s="1"/>
  <c r="P480" i="2" a="1"/>
  <c r="P480" i="2" s="1"/>
  <c r="P478" i="2" a="1"/>
  <c r="P478" i="2" s="1"/>
  <c r="P476" i="2" a="1"/>
  <c r="P476" i="2" s="1"/>
  <c r="P474" i="2" a="1"/>
  <c r="P474" i="2" s="1"/>
  <c r="P472" i="2" a="1"/>
  <c r="P472" i="2" s="1"/>
  <c r="P470" i="2" a="1"/>
  <c r="P470" i="2" s="1"/>
  <c r="P468" i="2" a="1"/>
  <c r="P468" i="2" s="1"/>
  <c r="P466" i="2" a="1"/>
  <c r="P466" i="2" s="1"/>
  <c r="P464" i="2" a="1"/>
  <c r="P464" i="2" s="1"/>
  <c r="P462" i="2" a="1"/>
  <c r="P462" i="2" s="1"/>
  <c r="P460" i="2" a="1"/>
  <c r="P460" i="2" s="1"/>
  <c r="P458" i="2" a="1"/>
  <c r="P458" i="2" s="1"/>
  <c r="P456" i="2" a="1"/>
  <c r="P456" i="2" s="1"/>
  <c r="P454" i="2" a="1"/>
  <c r="P454" i="2" s="1"/>
  <c r="P452" i="2" a="1"/>
  <c r="P452" i="2" s="1"/>
  <c r="P450" i="2" a="1"/>
  <c r="P450" i="2" s="1"/>
  <c r="P448" i="2" a="1"/>
  <c r="P448" i="2" s="1"/>
  <c r="P446" i="2" a="1"/>
  <c r="P446" i="2" s="1"/>
  <c r="P444" i="2" a="1"/>
  <c r="P444" i="2" s="1"/>
  <c r="P442" i="2" a="1"/>
  <c r="P442" i="2" s="1"/>
  <c r="P440" i="2" a="1"/>
  <c r="P440" i="2" s="1"/>
  <c r="P438" i="2" a="1"/>
  <c r="P438" i="2" s="1"/>
  <c r="P436" i="2" a="1"/>
  <c r="P436" i="2" s="1"/>
  <c r="P434" i="2" a="1"/>
  <c r="P434" i="2" s="1"/>
  <c r="P432" i="2" a="1"/>
  <c r="P432" i="2" s="1"/>
  <c r="P430" i="2" a="1"/>
  <c r="P430" i="2" s="1"/>
  <c r="P506" i="2" a="1"/>
  <c r="P506" i="2" s="1"/>
  <c r="P487" i="2" a="1"/>
  <c r="P487" i="2" s="1"/>
  <c r="P485" i="2" a="1"/>
  <c r="P485" i="2" s="1"/>
  <c r="P483" i="2" a="1"/>
  <c r="P483" i="2" s="1"/>
  <c r="P481" i="2" a="1"/>
  <c r="P481" i="2" s="1"/>
  <c r="P479" i="2" a="1"/>
  <c r="P479" i="2" s="1"/>
  <c r="P477" i="2" a="1"/>
  <c r="P477" i="2" s="1"/>
  <c r="P475" i="2" a="1"/>
  <c r="P475" i="2" s="1"/>
  <c r="P473" i="2" a="1"/>
  <c r="P473" i="2" s="1"/>
  <c r="P471" i="2" a="1"/>
  <c r="P471" i="2" s="1"/>
  <c r="P469" i="2" a="1"/>
  <c r="P469" i="2" s="1"/>
  <c r="P467" i="2" a="1"/>
  <c r="P467" i="2" s="1"/>
  <c r="P465" i="2" a="1"/>
  <c r="P465" i="2" s="1"/>
  <c r="P463" i="2" a="1"/>
  <c r="P463" i="2" s="1"/>
  <c r="P461" i="2" a="1"/>
  <c r="P461" i="2" s="1"/>
  <c r="P459" i="2" a="1"/>
  <c r="P459" i="2" s="1"/>
  <c r="P457" i="2" a="1"/>
  <c r="P457" i="2" s="1"/>
  <c r="P455" i="2" a="1"/>
  <c r="P455" i="2" s="1"/>
  <c r="P453" i="2" a="1"/>
  <c r="P453" i="2" s="1"/>
  <c r="P451" i="2" a="1"/>
  <c r="P451" i="2" s="1"/>
  <c r="P449" i="2" a="1"/>
  <c r="P449" i="2" s="1"/>
  <c r="P447" i="2" a="1"/>
  <c r="P447" i="2" s="1"/>
  <c r="P445" i="2" a="1"/>
  <c r="P445" i="2" s="1"/>
  <c r="P443" i="2" a="1"/>
  <c r="P443" i="2" s="1"/>
  <c r="P441" i="2" a="1"/>
  <c r="P441" i="2" s="1"/>
  <c r="P439" i="2" a="1"/>
  <c r="P439" i="2" s="1"/>
  <c r="P437" i="2" a="1"/>
  <c r="P437" i="2" s="1"/>
  <c r="P435" i="2" a="1"/>
  <c r="P435" i="2" s="1"/>
  <c r="P433" i="2" a="1"/>
  <c r="P433" i="2" s="1"/>
  <c r="P431" i="2" a="1"/>
  <c r="P431" i="2" s="1"/>
  <c r="P429" i="2" a="1"/>
  <c r="P429" i="2" s="1"/>
  <c r="P502" i="2" a="1"/>
  <c r="P502" i="2" s="1"/>
  <c r="P500" i="2" a="1"/>
  <c r="P500" i="2" s="1"/>
  <c r="P498" i="2" a="1"/>
  <c r="P498" i="2" s="1"/>
  <c r="P496" i="2" a="1"/>
  <c r="P496" i="2" s="1"/>
  <c r="P494" i="2" a="1"/>
  <c r="P494" i="2" s="1"/>
  <c r="P492" i="2" a="1"/>
  <c r="P492" i="2" s="1"/>
  <c r="P490" i="2" a="1"/>
  <c r="P490" i="2" s="1"/>
  <c r="P489" i="2" a="1"/>
  <c r="P489" i="2" s="1"/>
  <c r="P428" i="2" a="1"/>
  <c r="P428" i="2" s="1"/>
  <c r="P427" i="2" a="1"/>
  <c r="P427" i="2" s="1"/>
  <c r="P425" i="2" a="1"/>
  <c r="P425" i="2" s="1"/>
  <c r="P423" i="2" a="1"/>
  <c r="P423" i="2" s="1"/>
  <c r="P421" i="2" a="1"/>
  <c r="P421" i="2" s="1"/>
  <c r="P419" i="2" a="1"/>
  <c r="P419" i="2" s="1"/>
  <c r="P417" i="2" a="1"/>
  <c r="P417" i="2" s="1"/>
  <c r="P415" i="2" a="1"/>
  <c r="P415" i="2" s="1"/>
  <c r="P413" i="2" a="1"/>
  <c r="P413" i="2" s="1"/>
  <c r="P411" i="2" a="1"/>
  <c r="P411" i="2" s="1"/>
  <c r="P409" i="2" a="1"/>
  <c r="P409" i="2" s="1"/>
  <c r="P407" i="2" a="1"/>
  <c r="P407" i="2" s="1"/>
  <c r="P405" i="2" a="1"/>
  <c r="P405" i="2" s="1"/>
  <c r="P403" i="2" a="1"/>
  <c r="P403" i="2" s="1"/>
  <c r="P401" i="2" a="1"/>
  <c r="P401" i="2" s="1"/>
  <c r="P399" i="2" a="1"/>
  <c r="P399" i="2" s="1"/>
  <c r="P397" i="2" a="1"/>
  <c r="P397" i="2" s="1"/>
  <c r="P395" i="2" a="1"/>
  <c r="P395" i="2" s="1"/>
  <c r="P393" i="2" a="1"/>
  <c r="P393" i="2" s="1"/>
  <c r="P391" i="2" a="1"/>
  <c r="P391" i="2" s="1"/>
  <c r="P389" i="2" a="1"/>
  <c r="P389" i="2" s="1"/>
  <c r="P387" i="2" a="1"/>
  <c r="P387" i="2" s="1"/>
  <c r="P385" i="2" a="1"/>
  <c r="P385" i="2" s="1"/>
  <c r="P383" i="2" a="1"/>
  <c r="P383" i="2" s="1"/>
  <c r="P381" i="2" a="1"/>
  <c r="P381" i="2" s="1"/>
  <c r="P379" i="2" a="1"/>
  <c r="P379" i="2" s="1"/>
  <c r="P377" i="2" a="1"/>
  <c r="P377" i="2" s="1"/>
  <c r="P375" i="2" a="1"/>
  <c r="P375" i="2" s="1"/>
  <c r="P373" i="2" a="1"/>
  <c r="P373" i="2" s="1"/>
  <c r="P371" i="2" a="1"/>
  <c r="P371" i="2" s="1"/>
  <c r="P369" i="2" a="1"/>
  <c r="P369" i="2" s="1"/>
  <c r="P367" i="2" a="1"/>
  <c r="P367" i="2" s="1"/>
  <c r="P365" i="2" a="1"/>
  <c r="P365" i="2" s="1"/>
  <c r="P363" i="2" a="1"/>
  <c r="P363" i="2" s="1"/>
  <c r="P361" i="2" a="1"/>
  <c r="P361" i="2" s="1"/>
  <c r="P359" i="2" a="1"/>
  <c r="P359" i="2" s="1"/>
  <c r="P357" i="2" a="1"/>
  <c r="P357" i="2" s="1"/>
  <c r="P355" i="2" a="1"/>
  <c r="P355" i="2" s="1"/>
  <c r="P353" i="2" a="1"/>
  <c r="P353" i="2" s="1"/>
  <c r="P351" i="2" a="1"/>
  <c r="P351" i="2" s="1"/>
  <c r="P349" i="2" a="1"/>
  <c r="P349" i="2" s="1"/>
  <c r="P347" i="2" a="1"/>
  <c r="P347" i="2" s="1"/>
  <c r="P345" i="2" a="1"/>
  <c r="P345" i="2" s="1"/>
  <c r="P343" i="2" a="1"/>
  <c r="P343" i="2" s="1"/>
  <c r="P341" i="2" a="1"/>
  <c r="P341" i="2" s="1"/>
  <c r="P339" i="2" a="1"/>
  <c r="P339" i="2" s="1"/>
  <c r="P337" i="2" a="1"/>
  <c r="P337" i="2" s="1"/>
  <c r="P426" i="2" a="1"/>
  <c r="P426" i="2" s="1"/>
  <c r="P424" i="2" a="1"/>
  <c r="P424" i="2" s="1"/>
  <c r="P422" i="2" a="1"/>
  <c r="P422" i="2" s="1"/>
  <c r="P420" i="2" a="1"/>
  <c r="P420" i="2" s="1"/>
  <c r="P418" i="2" a="1"/>
  <c r="P418" i="2" s="1"/>
  <c r="P416" i="2" a="1"/>
  <c r="P416" i="2" s="1"/>
  <c r="P414" i="2" a="1"/>
  <c r="P414" i="2" s="1"/>
  <c r="P412" i="2" a="1"/>
  <c r="P412" i="2" s="1"/>
  <c r="P410" i="2" a="1"/>
  <c r="P410" i="2" s="1"/>
  <c r="P408" i="2" a="1"/>
  <c r="P408" i="2" s="1"/>
  <c r="P406" i="2" a="1"/>
  <c r="P406" i="2" s="1"/>
  <c r="P404" i="2" a="1"/>
  <c r="P404" i="2" s="1"/>
  <c r="P402" i="2" a="1"/>
  <c r="P402" i="2" s="1"/>
  <c r="P400" i="2" a="1"/>
  <c r="P400" i="2" s="1"/>
  <c r="P398" i="2" a="1"/>
  <c r="P398" i="2" s="1"/>
  <c r="P396" i="2" a="1"/>
  <c r="P396" i="2" s="1"/>
  <c r="P392" i="2" a="1"/>
  <c r="P392" i="2" s="1"/>
  <c r="P388" i="2" a="1"/>
  <c r="P388" i="2" s="1"/>
  <c r="P384" i="2" a="1"/>
  <c r="P384" i="2" s="1"/>
  <c r="P380" i="2" a="1"/>
  <c r="P380" i="2" s="1"/>
  <c r="P376" i="2" a="1"/>
  <c r="P376" i="2" s="1"/>
  <c r="P372" i="2" a="1"/>
  <c r="P372" i="2" s="1"/>
  <c r="P368" i="2" a="1"/>
  <c r="P368" i="2" s="1"/>
  <c r="P364" i="2" a="1"/>
  <c r="P364" i="2" s="1"/>
  <c r="P360" i="2" a="1"/>
  <c r="P360" i="2" s="1"/>
  <c r="P356" i="2" a="1"/>
  <c r="P356" i="2" s="1"/>
  <c r="P352" i="2" a="1"/>
  <c r="P352" i="2" s="1"/>
  <c r="P348" i="2" a="1"/>
  <c r="P348" i="2" s="1"/>
  <c r="P344" i="2" a="1"/>
  <c r="P344" i="2" s="1"/>
  <c r="P340" i="2" a="1"/>
  <c r="P340" i="2" s="1"/>
  <c r="P336" i="2" a="1"/>
  <c r="P336" i="2" s="1"/>
  <c r="P332" i="2" a="1"/>
  <c r="P332" i="2" s="1"/>
  <c r="P331" i="2" a="1"/>
  <c r="P331" i="2" s="1"/>
  <c r="P328" i="2" a="1"/>
  <c r="P328" i="2" s="1"/>
  <c r="P327" i="2" a="1"/>
  <c r="P327" i="2" s="1"/>
  <c r="P324" i="2" a="1"/>
  <c r="P324" i="2" s="1"/>
  <c r="P323" i="2" a="1"/>
  <c r="P323" i="2" s="1"/>
  <c r="P320" i="2" a="1"/>
  <c r="P320" i="2" s="1"/>
  <c r="P318" i="2" a="1"/>
  <c r="P318" i="2" s="1"/>
  <c r="P316" i="2" a="1"/>
  <c r="P316" i="2" s="1"/>
  <c r="P314" i="2" a="1"/>
  <c r="P314" i="2" s="1"/>
  <c r="P312" i="2" a="1"/>
  <c r="P312" i="2" s="1"/>
  <c r="P310" i="2" a="1"/>
  <c r="P310" i="2" s="1"/>
  <c r="P308" i="2" a="1"/>
  <c r="P308" i="2" s="1"/>
  <c r="P306" i="2" a="1"/>
  <c r="P306" i="2" s="1"/>
  <c r="P304" i="2" a="1"/>
  <c r="P304" i="2" s="1"/>
  <c r="P302" i="2" a="1"/>
  <c r="P302" i="2" s="1"/>
  <c r="P300" i="2" a="1"/>
  <c r="P300" i="2" s="1"/>
  <c r="P298" i="2" a="1"/>
  <c r="P298" i="2" s="1"/>
  <c r="P296" i="2" a="1"/>
  <c r="P296" i="2" s="1"/>
  <c r="P294" i="2" a="1"/>
  <c r="P294" i="2" s="1"/>
  <c r="P292" i="2" a="1"/>
  <c r="P292" i="2" s="1"/>
  <c r="P290" i="2" a="1"/>
  <c r="P290" i="2" s="1"/>
  <c r="P288" i="2" a="1"/>
  <c r="P288" i="2" s="1"/>
  <c r="P286" i="2" a="1"/>
  <c r="P286" i="2" s="1"/>
  <c r="P284" i="2" a="1"/>
  <c r="P284" i="2" s="1"/>
  <c r="P282" i="2" a="1"/>
  <c r="P282" i="2" s="1"/>
  <c r="P280" i="2" a="1"/>
  <c r="P280" i="2" s="1"/>
  <c r="P278" i="2" a="1"/>
  <c r="P278" i="2" s="1"/>
  <c r="P276" i="2" a="1"/>
  <c r="P276" i="2" s="1"/>
  <c r="P274" i="2" a="1"/>
  <c r="P274" i="2" s="1"/>
  <c r="P272" i="2" a="1"/>
  <c r="P272" i="2" s="1"/>
  <c r="P270" i="2" a="1"/>
  <c r="P270" i="2" s="1"/>
  <c r="P268" i="2" a="1"/>
  <c r="P268" i="2" s="1"/>
  <c r="P266" i="2" a="1"/>
  <c r="P266" i="2" s="1"/>
  <c r="P264" i="2" a="1"/>
  <c r="P264" i="2" s="1"/>
  <c r="P262" i="2" a="1"/>
  <c r="P262" i="2" s="1"/>
  <c r="P260" i="2" a="1"/>
  <c r="P260" i="2" s="1"/>
  <c r="P258" i="2" a="1"/>
  <c r="P258" i="2" s="1"/>
  <c r="P256" i="2" a="1"/>
  <c r="P256" i="2" s="1"/>
  <c r="P254" i="2" a="1"/>
  <c r="P254" i="2" s="1"/>
  <c r="P252" i="2" a="1"/>
  <c r="P252" i="2" s="1"/>
  <c r="P250" i="2" a="1"/>
  <c r="P250" i="2" s="1"/>
  <c r="P248" i="2" a="1"/>
  <c r="P248" i="2" s="1"/>
  <c r="P246" i="2" a="1"/>
  <c r="P246" i="2" s="1"/>
  <c r="P244" i="2" a="1"/>
  <c r="P244" i="2" s="1"/>
  <c r="P242" i="2" a="1"/>
  <c r="P242" i="2" s="1"/>
  <c r="P240" i="2" a="1"/>
  <c r="P240" i="2" s="1"/>
  <c r="P238" i="2" a="1"/>
  <c r="P238" i="2" s="1"/>
  <c r="P236" i="2" a="1"/>
  <c r="P236" i="2" s="1"/>
  <c r="P234" i="2" a="1"/>
  <c r="P234" i="2" s="1"/>
  <c r="P394" i="2" a="1"/>
  <c r="P394" i="2" s="1"/>
  <c r="P390" i="2" a="1"/>
  <c r="P390" i="2" s="1"/>
  <c r="P386" i="2" a="1"/>
  <c r="P386" i="2" s="1"/>
  <c r="P382" i="2" a="1"/>
  <c r="P382" i="2" s="1"/>
  <c r="P378" i="2" a="1"/>
  <c r="P378" i="2" s="1"/>
  <c r="P374" i="2" a="1"/>
  <c r="P374" i="2" s="1"/>
  <c r="P370" i="2" a="1"/>
  <c r="P370" i="2" s="1"/>
  <c r="P366" i="2" a="1"/>
  <c r="P366" i="2" s="1"/>
  <c r="P362" i="2" a="1"/>
  <c r="P362" i="2" s="1"/>
  <c r="P358" i="2" a="1"/>
  <c r="P358" i="2" s="1"/>
  <c r="P354" i="2" a="1"/>
  <c r="P354" i="2" s="1"/>
  <c r="P350" i="2" a="1"/>
  <c r="P350" i="2" s="1"/>
  <c r="P346" i="2" a="1"/>
  <c r="P346" i="2" s="1"/>
  <c r="P342" i="2" a="1"/>
  <c r="P342" i="2" s="1"/>
  <c r="P338" i="2" a="1"/>
  <c r="P338" i="2" s="1"/>
  <c r="P335" i="2" a="1"/>
  <c r="P335" i="2" s="1"/>
  <c r="P334" i="2" a="1"/>
  <c r="P334" i="2" s="1"/>
  <c r="P333" i="2" a="1"/>
  <c r="P333" i="2" s="1"/>
  <c r="P330" i="2" a="1"/>
  <c r="P330" i="2" s="1"/>
  <c r="P329" i="2" a="1"/>
  <c r="P329" i="2" s="1"/>
  <c r="P326" i="2" a="1"/>
  <c r="P326" i="2" s="1"/>
  <c r="P325" i="2" a="1"/>
  <c r="P325" i="2" s="1"/>
  <c r="P322" i="2" a="1"/>
  <c r="P322" i="2" s="1"/>
  <c r="P321" i="2" a="1"/>
  <c r="P321" i="2" s="1"/>
  <c r="P319" i="2" a="1"/>
  <c r="P319" i="2" s="1"/>
  <c r="P317" i="2" a="1"/>
  <c r="P317" i="2" s="1"/>
  <c r="P315" i="2" a="1"/>
  <c r="P315" i="2" s="1"/>
  <c r="P313" i="2" a="1"/>
  <c r="P313" i="2" s="1"/>
  <c r="P311" i="2" a="1"/>
  <c r="P311" i="2" s="1"/>
  <c r="P309" i="2" a="1"/>
  <c r="P309" i="2" s="1"/>
  <c r="P307" i="2" a="1"/>
  <c r="P307" i="2" s="1"/>
  <c r="P305" i="2" a="1"/>
  <c r="P305" i="2" s="1"/>
  <c r="P303" i="2" a="1"/>
  <c r="P303" i="2" s="1"/>
  <c r="P301" i="2" a="1"/>
  <c r="P301" i="2" s="1"/>
  <c r="P299" i="2" a="1"/>
  <c r="P299" i="2" s="1"/>
  <c r="P297" i="2" a="1"/>
  <c r="P297" i="2" s="1"/>
  <c r="P295" i="2" a="1"/>
  <c r="P295" i="2" s="1"/>
  <c r="P293" i="2" a="1"/>
  <c r="P293" i="2" s="1"/>
  <c r="P291" i="2" a="1"/>
  <c r="P291" i="2" s="1"/>
  <c r="P289" i="2" a="1"/>
  <c r="P289" i="2" s="1"/>
  <c r="P287" i="2" a="1"/>
  <c r="P287" i="2" s="1"/>
  <c r="P285" i="2" a="1"/>
  <c r="P285" i="2" s="1"/>
  <c r="P283" i="2" a="1"/>
  <c r="P283" i="2" s="1"/>
  <c r="P281" i="2" a="1"/>
  <c r="P281" i="2" s="1"/>
  <c r="P279" i="2" a="1"/>
  <c r="P279" i="2" s="1"/>
  <c r="P277" i="2" a="1"/>
  <c r="P277" i="2" s="1"/>
  <c r="P275" i="2" a="1"/>
  <c r="P275" i="2" s="1"/>
  <c r="P273" i="2" a="1"/>
  <c r="P273" i="2" s="1"/>
  <c r="P271" i="2" a="1"/>
  <c r="P271" i="2" s="1"/>
  <c r="P269" i="2" a="1"/>
  <c r="P269" i="2" s="1"/>
  <c r="P267" i="2" a="1"/>
  <c r="P267" i="2" s="1"/>
  <c r="P265" i="2" a="1"/>
  <c r="P265" i="2" s="1"/>
  <c r="P263" i="2" a="1"/>
  <c r="P263" i="2" s="1"/>
  <c r="P261" i="2" a="1"/>
  <c r="P261" i="2" s="1"/>
  <c r="P259" i="2" a="1"/>
  <c r="P259" i="2" s="1"/>
  <c r="P257" i="2" a="1"/>
  <c r="P257" i="2" s="1"/>
  <c r="P255" i="2" a="1"/>
  <c r="P255" i="2" s="1"/>
  <c r="P253" i="2" a="1"/>
  <c r="P253" i="2" s="1"/>
  <c r="P251" i="2" a="1"/>
  <c r="P251" i="2" s="1"/>
  <c r="P249" i="2" a="1"/>
  <c r="P249" i="2" s="1"/>
  <c r="P247" i="2" a="1"/>
  <c r="P247" i="2" s="1"/>
  <c r="P245" i="2" a="1"/>
  <c r="P245" i="2" s="1"/>
  <c r="P243" i="2" a="1"/>
  <c r="P243" i="2" s="1"/>
  <c r="P241" i="2" a="1"/>
  <c r="P241" i="2" s="1"/>
  <c r="P239" i="2" a="1"/>
  <c r="P239" i="2" s="1"/>
  <c r="P237" i="2" a="1"/>
  <c r="P237" i="2" s="1"/>
  <c r="P235" i="2" a="1"/>
  <c r="P235" i="2" s="1"/>
  <c r="P231" i="2" a="1"/>
  <c r="P231" i="2" s="1"/>
  <c r="P229" i="2" a="1"/>
  <c r="P229" i="2" s="1"/>
  <c r="P227" i="2" a="1"/>
  <c r="P227" i="2" s="1"/>
  <c r="P225" i="2" a="1"/>
  <c r="P225" i="2" s="1"/>
  <c r="P223" i="2" a="1"/>
  <c r="P223" i="2" s="1"/>
  <c r="P221" i="2" a="1"/>
  <c r="P221" i="2" s="1"/>
  <c r="P219" i="2" a="1"/>
  <c r="P219" i="2" s="1"/>
  <c r="P217" i="2" a="1"/>
  <c r="P217" i="2" s="1"/>
  <c r="P215" i="2" a="1"/>
  <c r="P215" i="2" s="1"/>
  <c r="P213" i="2" a="1"/>
  <c r="P213" i="2" s="1"/>
  <c r="P211" i="2" a="1"/>
  <c r="P211" i="2" s="1"/>
  <c r="P209" i="2" a="1"/>
  <c r="P209" i="2" s="1"/>
  <c r="P207" i="2" a="1"/>
  <c r="P207" i="2" s="1"/>
  <c r="P205" i="2" a="1"/>
  <c r="P205" i="2" s="1"/>
  <c r="P203" i="2" a="1"/>
  <c r="P203" i="2" s="1"/>
  <c r="P201" i="2" a="1"/>
  <c r="P201" i="2" s="1"/>
  <c r="P199" i="2" a="1"/>
  <c r="P199" i="2" s="1"/>
  <c r="P197" i="2" a="1"/>
  <c r="P197" i="2" s="1"/>
  <c r="P195" i="2" a="1"/>
  <c r="P195" i="2" s="1"/>
  <c r="P193" i="2" a="1"/>
  <c r="P193" i="2" s="1"/>
  <c r="P191" i="2" a="1"/>
  <c r="P191" i="2" s="1"/>
  <c r="P189" i="2" a="1"/>
  <c r="P189" i="2" s="1"/>
  <c r="P187" i="2" a="1"/>
  <c r="P187" i="2" s="1"/>
  <c r="P185" i="2" a="1"/>
  <c r="P185" i="2" s="1"/>
  <c r="P183" i="2" a="1"/>
  <c r="P183" i="2" s="1"/>
  <c r="P181" i="2" a="1"/>
  <c r="P181" i="2" s="1"/>
  <c r="P179" i="2" a="1"/>
  <c r="P179" i="2" s="1"/>
  <c r="P177" i="2" a="1"/>
  <c r="P177" i="2" s="1"/>
  <c r="P175" i="2" a="1"/>
  <c r="P175" i="2" s="1"/>
  <c r="P173" i="2" a="1"/>
  <c r="P173" i="2" s="1"/>
  <c r="P171" i="2" a="1"/>
  <c r="P171" i="2" s="1"/>
  <c r="P169" i="2" a="1"/>
  <c r="P169" i="2" s="1"/>
  <c r="P167" i="2" a="1"/>
  <c r="P167" i="2" s="1"/>
  <c r="P165" i="2" a="1"/>
  <c r="P165" i="2" s="1"/>
  <c r="P163" i="2" a="1"/>
  <c r="P163" i="2" s="1"/>
  <c r="P161" i="2" a="1"/>
  <c r="P161" i="2" s="1"/>
  <c r="P159" i="2" a="1"/>
  <c r="P159" i="2" s="1"/>
  <c r="P157" i="2" a="1"/>
  <c r="P157" i="2" s="1"/>
  <c r="P155" i="2" a="1"/>
  <c r="P155" i="2" s="1"/>
  <c r="P153" i="2" a="1"/>
  <c r="P153" i="2" s="1"/>
  <c r="P151" i="2" a="1"/>
  <c r="P151" i="2" s="1"/>
  <c r="P149" i="2" a="1"/>
  <c r="P149" i="2" s="1"/>
  <c r="P147" i="2" a="1"/>
  <c r="P147" i="2" s="1"/>
  <c r="P145" i="2" a="1"/>
  <c r="P145" i="2" s="1"/>
  <c r="P143" i="2" a="1"/>
  <c r="P143" i="2" s="1"/>
  <c r="P141" i="2" a="1"/>
  <c r="P141" i="2" s="1"/>
  <c r="P139" i="2" a="1"/>
  <c r="P139" i="2" s="1"/>
  <c r="P137" i="2" a="1"/>
  <c r="P137" i="2" s="1"/>
  <c r="P233" i="2" a="1"/>
  <c r="P233" i="2" s="1"/>
  <c r="P232" i="2" a="1"/>
  <c r="P232" i="2" s="1"/>
  <c r="P230" i="2" a="1"/>
  <c r="P230" i="2" s="1"/>
  <c r="P228" i="2" a="1"/>
  <c r="P228" i="2" s="1"/>
  <c r="P226" i="2" a="1"/>
  <c r="P226" i="2" s="1"/>
  <c r="P224" i="2" a="1"/>
  <c r="P224" i="2" s="1"/>
  <c r="P222" i="2" a="1"/>
  <c r="P222" i="2" s="1"/>
  <c r="P220" i="2" a="1"/>
  <c r="P220" i="2" s="1"/>
  <c r="P218" i="2" a="1"/>
  <c r="P218" i="2" s="1"/>
  <c r="P216" i="2" a="1"/>
  <c r="P216" i="2" s="1"/>
  <c r="P214" i="2" a="1"/>
  <c r="P214" i="2" s="1"/>
  <c r="P212" i="2" a="1"/>
  <c r="P212" i="2" s="1"/>
  <c r="P210" i="2" a="1"/>
  <c r="P210" i="2" s="1"/>
  <c r="P208" i="2" a="1"/>
  <c r="P208" i="2" s="1"/>
  <c r="P206" i="2" a="1"/>
  <c r="P206" i="2" s="1"/>
  <c r="P204" i="2" a="1"/>
  <c r="P204" i="2" s="1"/>
  <c r="P202" i="2" a="1"/>
  <c r="P202" i="2" s="1"/>
  <c r="P200" i="2" a="1"/>
  <c r="P200" i="2" s="1"/>
  <c r="P198" i="2" a="1"/>
  <c r="P198" i="2" s="1"/>
  <c r="P196" i="2" a="1"/>
  <c r="P196" i="2" s="1"/>
  <c r="P194" i="2" a="1"/>
  <c r="P194" i="2" s="1"/>
  <c r="P192" i="2" a="1"/>
  <c r="P192" i="2" s="1"/>
  <c r="P190" i="2" a="1"/>
  <c r="P190" i="2" s="1"/>
  <c r="P188" i="2" a="1"/>
  <c r="P188" i="2" s="1"/>
  <c r="P186" i="2" a="1"/>
  <c r="P186" i="2" s="1"/>
  <c r="P184" i="2" a="1"/>
  <c r="P184" i="2" s="1"/>
  <c r="P182" i="2" a="1"/>
  <c r="P182" i="2" s="1"/>
  <c r="P180" i="2" a="1"/>
  <c r="P180" i="2" s="1"/>
  <c r="P178" i="2" a="1"/>
  <c r="P178" i="2" s="1"/>
  <c r="P176" i="2" a="1"/>
  <c r="P176" i="2" s="1"/>
  <c r="P174" i="2" a="1"/>
  <c r="P174" i="2" s="1"/>
  <c r="P172" i="2" a="1"/>
  <c r="P172" i="2" s="1"/>
  <c r="P170" i="2" a="1"/>
  <c r="P170" i="2" s="1"/>
  <c r="P168" i="2" a="1"/>
  <c r="P168" i="2" s="1"/>
  <c r="P166" i="2" a="1"/>
  <c r="P166" i="2" s="1"/>
  <c r="P164" i="2" a="1"/>
  <c r="P164" i="2" s="1"/>
  <c r="P162" i="2" a="1"/>
  <c r="P162" i="2" s="1"/>
  <c r="P160" i="2" a="1"/>
  <c r="P160" i="2" s="1"/>
  <c r="P158" i="2" a="1"/>
  <c r="P158" i="2" s="1"/>
  <c r="P156" i="2" a="1"/>
  <c r="P156" i="2" s="1"/>
  <c r="P154" i="2" a="1"/>
  <c r="P154" i="2" s="1"/>
  <c r="P152" i="2" a="1"/>
  <c r="P152" i="2" s="1"/>
  <c r="P150" i="2" a="1"/>
  <c r="P150" i="2" s="1"/>
  <c r="P148" i="2" a="1"/>
  <c r="P148" i="2" s="1"/>
  <c r="P146" i="2" a="1"/>
  <c r="P146" i="2" s="1"/>
  <c r="P144" i="2" a="1"/>
  <c r="P144" i="2" s="1"/>
  <c r="P142" i="2" a="1"/>
  <c r="P142" i="2" s="1"/>
  <c r="P140" i="2" a="1"/>
  <c r="P140" i="2" s="1"/>
  <c r="P138" i="2" a="1"/>
  <c r="P138" i="2" s="1"/>
  <c r="P136" i="2" a="1"/>
  <c r="P136" i="2" s="1"/>
  <c r="P134" i="2" a="1"/>
  <c r="P134" i="2" s="1"/>
  <c r="P132" i="2" a="1"/>
  <c r="P132" i="2" s="1"/>
  <c r="P130" i="2" a="1"/>
  <c r="P130" i="2" s="1"/>
  <c r="P128" i="2" a="1"/>
  <c r="P128" i="2" s="1"/>
  <c r="P126" i="2" a="1"/>
  <c r="P126" i="2" s="1"/>
  <c r="P124" i="2" a="1"/>
  <c r="P124" i="2" s="1"/>
  <c r="P122" i="2" a="1"/>
  <c r="P122" i="2" s="1"/>
  <c r="P120" i="2" a="1"/>
  <c r="P120" i="2" s="1"/>
  <c r="P118" i="2" a="1"/>
  <c r="P118" i="2" s="1"/>
  <c r="P116" i="2" a="1"/>
  <c r="P116" i="2" s="1"/>
  <c r="P114" i="2" a="1"/>
  <c r="P114" i="2" s="1"/>
  <c r="P112" i="2" a="1"/>
  <c r="P112" i="2" s="1"/>
  <c r="P115" i="2" a="1"/>
  <c r="P115" i="2" s="1"/>
  <c r="P110" i="2" a="1"/>
  <c r="P110" i="2" s="1"/>
  <c r="P108" i="2" a="1"/>
  <c r="P108" i="2" s="1"/>
  <c r="P106" i="2" a="1"/>
  <c r="P106" i="2" s="1"/>
  <c r="P104" i="2" a="1"/>
  <c r="P104" i="2" s="1"/>
  <c r="P102" i="2" a="1"/>
  <c r="P102" i="2" s="1"/>
  <c r="P100" i="2" a="1"/>
  <c r="P100" i="2" s="1"/>
  <c r="P98" i="2" a="1"/>
  <c r="P98" i="2" s="1"/>
  <c r="P96" i="2" a="1"/>
  <c r="P96" i="2" s="1"/>
  <c r="P94" i="2" a="1"/>
  <c r="P94" i="2" s="1"/>
  <c r="P92" i="2" a="1"/>
  <c r="P92" i="2" s="1"/>
  <c r="P90" i="2" a="1"/>
  <c r="P90" i="2" s="1"/>
  <c r="P88" i="2" a="1"/>
  <c r="P88" i="2" s="1"/>
  <c r="P86" i="2" a="1"/>
  <c r="P86" i="2" s="1"/>
  <c r="P84" i="2" a="1"/>
  <c r="P84" i="2" s="1"/>
  <c r="P82" i="2" a="1"/>
  <c r="P82" i="2" s="1"/>
  <c r="P80" i="2" a="1"/>
  <c r="P80" i="2" s="1"/>
  <c r="P78" i="2" a="1"/>
  <c r="P78" i="2" s="1"/>
  <c r="P76" i="2" a="1"/>
  <c r="P76" i="2" s="1"/>
  <c r="P74" i="2" a="1"/>
  <c r="P74" i="2" s="1"/>
  <c r="P72" i="2" a="1"/>
  <c r="P72" i="2" s="1"/>
  <c r="P70" i="2" a="1"/>
  <c r="P70" i="2" s="1"/>
  <c r="P68" i="2" a="1"/>
  <c r="P68" i="2" s="1"/>
  <c r="P66" i="2" a="1"/>
  <c r="P66" i="2" s="1"/>
  <c r="P64" i="2" a="1"/>
  <c r="P64" i="2" s="1"/>
  <c r="P62" i="2" a="1"/>
  <c r="P62" i="2" s="1"/>
  <c r="P60" i="2" a="1"/>
  <c r="P60" i="2" s="1"/>
  <c r="P58" i="2" a="1"/>
  <c r="P58" i="2" s="1"/>
  <c r="P56" i="2" a="1"/>
  <c r="P56" i="2" s="1"/>
  <c r="P54" i="2" a="1"/>
  <c r="P54" i="2" s="1"/>
  <c r="P52" i="2" a="1"/>
  <c r="P52" i="2" s="1"/>
  <c r="P50" i="2" a="1"/>
  <c r="P50" i="2" s="1"/>
  <c r="P48" i="2" a="1"/>
  <c r="P48" i="2" s="1"/>
  <c r="P46" i="2" a="1"/>
  <c r="P46" i="2" s="1"/>
  <c r="P44" i="2" a="1"/>
  <c r="P44" i="2" s="1"/>
  <c r="P42" i="2" a="1"/>
  <c r="P42" i="2" s="1"/>
  <c r="P40" i="2" a="1"/>
  <c r="P40" i="2" s="1"/>
  <c r="P38" i="2" a="1"/>
  <c r="P38" i="2" s="1"/>
  <c r="P36" i="2" a="1"/>
  <c r="P36" i="2" s="1"/>
  <c r="P34" i="2" a="1"/>
  <c r="P34" i="2" s="1"/>
  <c r="P32" i="2" a="1"/>
  <c r="P32" i="2" s="1"/>
  <c r="P30" i="2" a="1"/>
  <c r="P30" i="2" s="1"/>
  <c r="P28" i="2" a="1"/>
  <c r="P28" i="2" s="1"/>
  <c r="P26" i="2" a="1"/>
  <c r="P26" i="2" s="1"/>
  <c r="P24" i="2" a="1"/>
  <c r="P24" i="2" s="1"/>
  <c r="P22" i="2" a="1"/>
  <c r="P22" i="2" s="1"/>
  <c r="P20" i="2" a="1"/>
  <c r="P20" i="2" s="1"/>
  <c r="P18" i="2" a="1"/>
  <c r="P18" i="2" s="1"/>
  <c r="P16" i="2" a="1"/>
  <c r="P16" i="2" s="1"/>
  <c r="P14" i="2" a="1"/>
  <c r="P14" i="2" s="1"/>
  <c r="P12" i="2" a="1"/>
  <c r="P12" i="2" s="1"/>
  <c r="P10" i="2" a="1"/>
  <c r="P10" i="2" s="1"/>
  <c r="P8" i="2" a="1"/>
  <c r="P8" i="2" s="1"/>
  <c r="P6" i="2" a="1"/>
  <c r="P6" i="2" s="1"/>
  <c r="P4" i="2" a="1"/>
  <c r="P4" i="2" s="1"/>
  <c r="P2" i="2" a="1"/>
  <c r="P2" i="2" s="1"/>
  <c r="P11" i="2" a="1"/>
  <c r="P11" i="2" s="1"/>
  <c r="P9" i="2" a="1"/>
  <c r="P9" i="2" s="1"/>
  <c r="P7" i="2" a="1"/>
  <c r="P7" i="2" s="1"/>
  <c r="P135" i="2" a="1"/>
  <c r="P135" i="2" s="1"/>
  <c r="P133" i="2" a="1"/>
  <c r="P133" i="2" s="1"/>
  <c r="P131" i="2" a="1"/>
  <c r="P131" i="2" s="1"/>
  <c r="P129" i="2" a="1"/>
  <c r="P129" i="2" s="1"/>
  <c r="P127" i="2" a="1"/>
  <c r="P127" i="2" s="1"/>
  <c r="P125" i="2" a="1"/>
  <c r="P125" i="2" s="1"/>
  <c r="P123" i="2" a="1"/>
  <c r="P123" i="2" s="1"/>
  <c r="P121" i="2" a="1"/>
  <c r="P121" i="2" s="1"/>
  <c r="P119" i="2" a="1"/>
  <c r="P119" i="2" s="1"/>
  <c r="P117" i="2" a="1"/>
  <c r="P117" i="2" s="1"/>
  <c r="P5" i="2" a="1"/>
  <c r="P5" i="2" s="1"/>
  <c r="P113" i="2" a="1"/>
  <c r="P113" i="2" s="1"/>
  <c r="P111" i="2" a="1"/>
  <c r="P111" i="2" s="1"/>
  <c r="P109" i="2" a="1"/>
  <c r="P109" i="2" s="1"/>
  <c r="P107" i="2" a="1"/>
  <c r="P107" i="2" s="1"/>
  <c r="P105" i="2" a="1"/>
  <c r="P105" i="2" s="1"/>
  <c r="P103" i="2" a="1"/>
  <c r="P103" i="2" s="1"/>
  <c r="P101" i="2" a="1"/>
  <c r="P101" i="2" s="1"/>
  <c r="P99" i="2" a="1"/>
  <c r="P99" i="2" s="1"/>
  <c r="P97" i="2" a="1"/>
  <c r="P97" i="2" s="1"/>
  <c r="P95" i="2" a="1"/>
  <c r="P95" i="2" s="1"/>
  <c r="P93" i="2" a="1"/>
  <c r="P93" i="2" s="1"/>
  <c r="P91" i="2" a="1"/>
  <c r="P91" i="2" s="1"/>
  <c r="P89" i="2" a="1"/>
  <c r="P89" i="2" s="1"/>
  <c r="P87" i="2" a="1"/>
  <c r="P87" i="2" s="1"/>
  <c r="P85" i="2" a="1"/>
  <c r="P85" i="2" s="1"/>
  <c r="P83" i="2" a="1"/>
  <c r="P83" i="2" s="1"/>
  <c r="P81" i="2" a="1"/>
  <c r="P81" i="2" s="1"/>
  <c r="P79" i="2" a="1"/>
  <c r="P79" i="2" s="1"/>
  <c r="P77" i="2" a="1"/>
  <c r="P77" i="2" s="1"/>
  <c r="P75" i="2" a="1"/>
  <c r="P75" i="2" s="1"/>
  <c r="P73" i="2" a="1"/>
  <c r="P73" i="2" s="1"/>
  <c r="P71" i="2" a="1"/>
  <c r="P71" i="2" s="1"/>
  <c r="P69" i="2" a="1"/>
  <c r="P69" i="2" s="1"/>
  <c r="P67" i="2" a="1"/>
  <c r="P67" i="2" s="1"/>
  <c r="P65" i="2" a="1"/>
  <c r="P65" i="2" s="1"/>
  <c r="P63" i="2" a="1"/>
  <c r="P63" i="2" s="1"/>
  <c r="P61" i="2" a="1"/>
  <c r="P61" i="2" s="1"/>
  <c r="P59" i="2" a="1"/>
  <c r="P59" i="2" s="1"/>
  <c r="P57" i="2" a="1"/>
  <c r="P57" i="2" s="1"/>
  <c r="P55" i="2" a="1"/>
  <c r="P55" i="2" s="1"/>
  <c r="P53" i="2" a="1"/>
  <c r="P53" i="2" s="1"/>
  <c r="P51" i="2" a="1"/>
  <c r="P51" i="2" s="1"/>
  <c r="P49" i="2" a="1"/>
  <c r="P49" i="2" s="1"/>
  <c r="P47" i="2" a="1"/>
  <c r="P47" i="2" s="1"/>
  <c r="P45" i="2" a="1"/>
  <c r="P45" i="2" s="1"/>
  <c r="P43" i="2" a="1"/>
  <c r="P43" i="2" s="1"/>
  <c r="P41" i="2" a="1"/>
  <c r="P41" i="2" s="1"/>
  <c r="P39" i="2" a="1"/>
  <c r="P39" i="2" s="1"/>
  <c r="P37" i="2" a="1"/>
  <c r="P37" i="2" s="1"/>
  <c r="P35" i="2" a="1"/>
  <c r="P35" i="2" s="1"/>
  <c r="P33" i="2" a="1"/>
  <c r="P33" i="2" s="1"/>
  <c r="P31" i="2" a="1"/>
  <c r="P31" i="2" s="1"/>
  <c r="P29" i="2" a="1"/>
  <c r="P29" i="2" s="1"/>
  <c r="P27" i="2" a="1"/>
  <c r="P27" i="2" s="1"/>
  <c r="P25" i="2" a="1"/>
  <c r="P25" i="2" s="1"/>
  <c r="P23" i="2" a="1"/>
  <c r="P23" i="2" s="1"/>
  <c r="P21" i="2" a="1"/>
  <c r="P21" i="2" s="1"/>
  <c r="P19" i="2" a="1"/>
  <c r="P19" i="2" s="1"/>
  <c r="P17" i="2" a="1"/>
  <c r="P17" i="2" s="1"/>
  <c r="P15" i="2" a="1"/>
  <c r="P15" i="2" s="1"/>
  <c r="P13" i="2" a="1"/>
  <c r="P13" i="2" s="1"/>
  <c r="P3" i="2" a="1"/>
  <c r="P3" i="2" s="1"/>
  <c r="J114" i="2" a="1"/>
  <c r="J114" i="2" s="1"/>
  <c r="Q1" i="1"/>
  <c r="O1" i="1"/>
  <c r="M1" i="1"/>
  <c r="K1" i="1"/>
  <c r="I1" i="1"/>
  <c r="R3" i="2"/>
  <c r="R4" i="2"/>
  <c r="R5" i="2"/>
  <c r="R2" i="2"/>
  <c r="Q3" i="1" l="1"/>
  <c r="Q2" i="1"/>
  <c r="B2" i="53"/>
  <c r="K2" i="53" s="1"/>
  <c r="G8" i="53"/>
  <c r="I9" i="53"/>
  <c r="G9" i="53"/>
  <c r="A3" i="1" l="1"/>
  <c r="A4" i="1"/>
  <c r="I4" i="1" s="1"/>
  <c r="A5" i="1"/>
  <c r="I5" i="1" s="1"/>
  <c r="A6" i="1"/>
  <c r="O6" i="1" s="1"/>
  <c r="A7" i="1"/>
  <c r="A8" i="1"/>
  <c r="Q8" i="1" s="1"/>
  <c r="A9" i="1"/>
  <c r="A10" i="1"/>
  <c r="A11" i="1"/>
  <c r="A12" i="1"/>
  <c r="A13" i="1"/>
  <c r="A14" i="1"/>
  <c r="A15" i="1"/>
  <c r="A16" i="1"/>
  <c r="A17" i="1"/>
  <c r="A18" i="1"/>
  <c r="A19" i="1"/>
  <c r="K19" i="1" s="1"/>
  <c r="A20" i="1"/>
  <c r="A21" i="1"/>
  <c r="A22" i="1"/>
  <c r="A23" i="1"/>
  <c r="A24" i="1"/>
  <c r="A25" i="1"/>
  <c r="A26" i="1"/>
  <c r="A27" i="1"/>
  <c r="A28" i="1"/>
  <c r="A29" i="1"/>
  <c r="A30" i="1"/>
  <c r="A31" i="1"/>
  <c r="O31" i="1" s="1"/>
  <c r="A32" i="1"/>
  <c r="A33" i="1"/>
  <c r="A34" i="1"/>
  <c r="Q34" i="1" s="1"/>
  <c r="A35" i="1"/>
  <c r="Q35" i="1" s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M297" i="1" s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2" i="1"/>
  <c r="K2" i="1" s="1"/>
  <c r="C49" i="53"/>
  <c r="M7" i="1" l="1"/>
  <c r="R2" i="1" a="1"/>
  <c r="R2" i="1" s="1"/>
  <c r="P9" i="1" a="1"/>
  <c r="P9" i="1" s="1"/>
  <c r="P5" i="1" a="1"/>
  <c r="P5" i="1" s="1"/>
  <c r="P8" i="1" a="1"/>
  <c r="P8" i="1" s="1"/>
  <c r="P3" i="1" a="1"/>
  <c r="P3" i="1" s="1"/>
  <c r="P170" i="1" a="1"/>
  <c r="P170" i="1" s="1"/>
  <c r="P167" i="1" a="1"/>
  <c r="P167" i="1" s="1"/>
  <c r="P168" i="1" a="1"/>
  <c r="P168" i="1" s="1"/>
  <c r="P154" i="1" a="1"/>
  <c r="P154" i="1" s="1"/>
  <c r="P138" i="1" a="1"/>
  <c r="P138" i="1" s="1"/>
  <c r="P122" i="1" a="1"/>
  <c r="P122" i="1" s="1"/>
  <c r="P172" i="1" a="1"/>
  <c r="P172" i="1" s="1"/>
  <c r="P145" i="1" a="1"/>
  <c r="P145" i="1" s="1"/>
  <c r="P129" i="1" a="1"/>
  <c r="P129" i="1" s="1"/>
  <c r="P113" i="1" a="1"/>
  <c r="P113" i="1" s="1"/>
  <c r="P152" i="1" a="1"/>
  <c r="P152" i="1" s="1"/>
  <c r="P136" i="1" a="1"/>
  <c r="P136" i="1" s="1"/>
  <c r="P120" i="1" a="1"/>
  <c r="P120" i="1" s="1"/>
  <c r="P109" i="1" a="1"/>
  <c r="P109" i="1" s="1"/>
  <c r="P105" i="1" a="1"/>
  <c r="P105" i="1" s="1"/>
  <c r="P101" i="1" a="1"/>
  <c r="P101" i="1" s="1"/>
  <c r="P97" i="1" a="1"/>
  <c r="P97" i="1" s="1"/>
  <c r="P93" i="1" a="1"/>
  <c r="P93" i="1" s="1"/>
  <c r="P89" i="1" a="1"/>
  <c r="P89" i="1" s="1"/>
  <c r="P85" i="1" a="1"/>
  <c r="P85" i="1" s="1"/>
  <c r="P81" i="1" a="1"/>
  <c r="P81" i="1" s="1"/>
  <c r="P77" i="1" a="1"/>
  <c r="P77" i="1" s="1"/>
  <c r="P73" i="1" a="1"/>
  <c r="P73" i="1" s="1"/>
  <c r="P69" i="1" a="1"/>
  <c r="P69" i="1" s="1"/>
  <c r="P65" i="1" a="1"/>
  <c r="P65" i="1" s="1"/>
  <c r="P61" i="1" a="1"/>
  <c r="P61" i="1" s="1"/>
  <c r="P57" i="1" a="1"/>
  <c r="P57" i="1" s="1"/>
  <c r="P53" i="1" a="1"/>
  <c r="P53" i="1" s="1"/>
  <c r="P49" i="1" a="1"/>
  <c r="P49" i="1" s="1"/>
  <c r="P147" i="1" a="1"/>
  <c r="P147" i="1" s="1"/>
  <c r="P131" i="1" a="1"/>
  <c r="P131" i="1" s="1"/>
  <c r="P115" i="1" a="1"/>
  <c r="P115" i="1" s="1"/>
  <c r="P12" i="1" a="1"/>
  <c r="P12" i="1" s="1"/>
  <c r="P16" i="1" a="1"/>
  <c r="P16" i="1" s="1"/>
  <c r="P20" i="1" a="1"/>
  <c r="P20" i="1" s="1"/>
  <c r="P24" i="1" a="1"/>
  <c r="P24" i="1" s="1"/>
  <c r="P28" i="1" a="1"/>
  <c r="P28" i="1" s="1"/>
  <c r="P32" i="1" a="1"/>
  <c r="P32" i="1" s="1"/>
  <c r="P36" i="1" a="1"/>
  <c r="P36" i="1" s="1"/>
  <c r="P40" i="1" a="1"/>
  <c r="P40" i="1" s="1"/>
  <c r="P44" i="1" a="1"/>
  <c r="P44" i="1" s="1"/>
  <c r="P7" i="1" a="1"/>
  <c r="P7" i="1" s="1"/>
  <c r="P166" i="1" a="1"/>
  <c r="P166" i="1" s="1"/>
  <c r="P163" i="1" a="1"/>
  <c r="P163" i="1" s="1"/>
  <c r="P164" i="1" a="1"/>
  <c r="P164" i="1" s="1"/>
  <c r="P150" i="1" a="1"/>
  <c r="P150" i="1" s="1"/>
  <c r="P134" i="1" a="1"/>
  <c r="P134" i="1" s="1"/>
  <c r="P118" i="1" a="1"/>
  <c r="P118" i="1" s="1"/>
  <c r="P157" i="1" a="1"/>
  <c r="P157" i="1" s="1"/>
  <c r="P141" i="1" a="1"/>
  <c r="P141" i="1" s="1"/>
  <c r="P125" i="1" a="1"/>
  <c r="P125" i="1" s="1"/>
  <c r="P171" i="1" a="1"/>
  <c r="P171" i="1" s="1"/>
  <c r="P148" i="1" a="1"/>
  <c r="P148" i="1" s="1"/>
  <c r="P132" i="1" a="1"/>
  <c r="P132" i="1" s="1"/>
  <c r="P116" i="1" a="1"/>
  <c r="P116" i="1" s="1"/>
  <c r="P108" i="1" a="1"/>
  <c r="P108" i="1" s="1"/>
  <c r="P104" i="1" a="1"/>
  <c r="P104" i="1" s="1"/>
  <c r="P100" i="1" a="1"/>
  <c r="P100" i="1" s="1"/>
  <c r="P96" i="1" a="1"/>
  <c r="P96" i="1" s="1"/>
  <c r="P92" i="1" a="1"/>
  <c r="P92" i="1" s="1"/>
  <c r="P88" i="1" a="1"/>
  <c r="P88" i="1" s="1"/>
  <c r="P84" i="1" a="1"/>
  <c r="P84" i="1" s="1"/>
  <c r="P80" i="1" a="1"/>
  <c r="P80" i="1" s="1"/>
  <c r="P76" i="1" a="1"/>
  <c r="P76" i="1" s="1"/>
  <c r="P72" i="1" a="1"/>
  <c r="P72" i="1" s="1"/>
  <c r="P68" i="1" a="1"/>
  <c r="P68" i="1" s="1"/>
  <c r="P64" i="1" a="1"/>
  <c r="P64" i="1" s="1"/>
  <c r="P60" i="1" a="1"/>
  <c r="P60" i="1" s="1"/>
  <c r="P56" i="1" a="1"/>
  <c r="P56" i="1" s="1"/>
  <c r="P52" i="1" a="1"/>
  <c r="P52" i="1" s="1"/>
  <c r="P165" i="1" a="1"/>
  <c r="P165" i="1" s="1"/>
  <c r="P143" i="1" a="1"/>
  <c r="P143" i="1" s="1"/>
  <c r="P127" i="1" a="1"/>
  <c r="P127" i="1" s="1"/>
  <c r="P13" i="1" a="1"/>
  <c r="P13" i="1" s="1"/>
  <c r="P17" i="1" a="1"/>
  <c r="P17" i="1" s="1"/>
  <c r="P21" i="1" a="1"/>
  <c r="P21" i="1" s="1"/>
  <c r="P25" i="1" a="1"/>
  <c r="P25" i="1" s="1"/>
  <c r="P29" i="1" a="1"/>
  <c r="P29" i="1" s="1"/>
  <c r="P33" i="1" a="1"/>
  <c r="P33" i="1" s="1"/>
  <c r="P37" i="1" a="1"/>
  <c r="P37" i="1" s="1"/>
  <c r="P41" i="1" a="1"/>
  <c r="P41" i="1" s="1"/>
  <c r="P45" i="1" a="1"/>
  <c r="P45" i="1" s="1"/>
  <c r="P2" i="1" a="1"/>
  <c r="P2" i="1" s="1"/>
  <c r="P162" i="1" a="1"/>
  <c r="P162" i="1" s="1"/>
  <c r="P159" i="1" a="1"/>
  <c r="P159" i="1" s="1"/>
  <c r="P160" i="1" a="1"/>
  <c r="P160" i="1" s="1"/>
  <c r="P146" i="1" a="1"/>
  <c r="P146" i="1" s="1"/>
  <c r="P130" i="1" a="1"/>
  <c r="P130" i="1" s="1"/>
  <c r="P114" i="1" a="1"/>
  <c r="P114" i="1" s="1"/>
  <c r="P153" i="1" a="1"/>
  <c r="P153" i="1" s="1"/>
  <c r="P137" i="1" a="1"/>
  <c r="P137" i="1" s="1"/>
  <c r="P121" i="1" a="1"/>
  <c r="P121" i="1" s="1"/>
  <c r="P161" i="1" a="1"/>
  <c r="P161" i="1" s="1"/>
  <c r="P144" i="1" a="1"/>
  <c r="P144" i="1" s="1"/>
  <c r="P128" i="1" a="1"/>
  <c r="P128" i="1" s="1"/>
  <c r="P112" i="1" a="1"/>
  <c r="P112" i="1" s="1"/>
  <c r="P107" i="1" a="1"/>
  <c r="P107" i="1" s="1"/>
  <c r="P103" i="1" a="1"/>
  <c r="P103" i="1" s="1"/>
  <c r="P99" i="1" a="1"/>
  <c r="P99" i="1" s="1"/>
  <c r="P95" i="1" a="1"/>
  <c r="P95" i="1" s="1"/>
  <c r="P91" i="1" a="1"/>
  <c r="P91" i="1" s="1"/>
  <c r="P87" i="1" a="1"/>
  <c r="P87" i="1" s="1"/>
  <c r="P83" i="1" a="1"/>
  <c r="P83" i="1" s="1"/>
  <c r="P79" i="1" a="1"/>
  <c r="P79" i="1" s="1"/>
  <c r="P75" i="1" a="1"/>
  <c r="P75" i="1" s="1"/>
  <c r="P71" i="1" a="1"/>
  <c r="P71" i="1" s="1"/>
  <c r="P67" i="1" a="1"/>
  <c r="P67" i="1" s="1"/>
  <c r="P63" i="1" a="1"/>
  <c r="P63" i="1" s="1"/>
  <c r="P59" i="1" a="1"/>
  <c r="P59" i="1" s="1"/>
  <c r="P55" i="1" a="1"/>
  <c r="P55" i="1" s="1"/>
  <c r="P51" i="1" a="1"/>
  <c r="P51" i="1" s="1"/>
  <c r="P155" i="1" a="1"/>
  <c r="P155" i="1" s="1"/>
  <c r="P139" i="1" a="1"/>
  <c r="P139" i="1" s="1"/>
  <c r="P123" i="1" a="1"/>
  <c r="P123" i="1" s="1"/>
  <c r="P48" i="1" a="1"/>
  <c r="P48" i="1" s="1"/>
  <c r="P10" i="1" a="1"/>
  <c r="P10" i="1" s="1"/>
  <c r="P14" i="1" a="1"/>
  <c r="P14" i="1" s="1"/>
  <c r="P18" i="1" a="1"/>
  <c r="P18" i="1" s="1"/>
  <c r="P22" i="1" a="1"/>
  <c r="P22" i="1" s="1"/>
  <c r="P26" i="1" a="1"/>
  <c r="P26" i="1" s="1"/>
  <c r="P30" i="1" a="1"/>
  <c r="P30" i="1" s="1"/>
  <c r="P34" i="1" a="1"/>
  <c r="P34" i="1" s="1"/>
  <c r="P38" i="1" a="1"/>
  <c r="P38" i="1" s="1"/>
  <c r="P42" i="1" a="1"/>
  <c r="P42" i="1" s="1"/>
  <c r="P46" i="1" a="1"/>
  <c r="P46" i="1" s="1"/>
  <c r="P6" i="1" a="1"/>
  <c r="P6" i="1" s="1"/>
  <c r="P169" i="1" a="1"/>
  <c r="P169" i="1" s="1"/>
  <c r="P149" i="1" a="1"/>
  <c r="P149" i="1" s="1"/>
  <c r="P140" i="1" a="1"/>
  <c r="P140" i="1" s="1"/>
  <c r="P102" i="1" a="1"/>
  <c r="P102" i="1" s="1"/>
  <c r="P86" i="1" a="1"/>
  <c r="P86" i="1" s="1"/>
  <c r="P70" i="1" a="1"/>
  <c r="P70" i="1" s="1"/>
  <c r="P54" i="1" a="1"/>
  <c r="P54" i="1" s="1"/>
  <c r="P119" i="1" a="1"/>
  <c r="P119" i="1" s="1"/>
  <c r="P19" i="1" a="1"/>
  <c r="P19" i="1" s="1"/>
  <c r="P35" i="1" a="1"/>
  <c r="P35" i="1" s="1"/>
  <c r="P4" i="1" a="1"/>
  <c r="P4" i="1" s="1"/>
  <c r="P142" i="1" a="1"/>
  <c r="P142" i="1" s="1"/>
  <c r="P133" i="1" a="1"/>
  <c r="P133" i="1" s="1"/>
  <c r="P124" i="1" a="1"/>
  <c r="P124" i="1" s="1"/>
  <c r="P98" i="1" a="1"/>
  <c r="P98" i="1" s="1"/>
  <c r="P82" i="1" a="1"/>
  <c r="P82" i="1" s="1"/>
  <c r="P66" i="1" a="1"/>
  <c r="P66" i="1" s="1"/>
  <c r="P50" i="1" a="1"/>
  <c r="P50" i="1" s="1"/>
  <c r="P23" i="1" a="1"/>
  <c r="P23" i="1" s="1"/>
  <c r="P39" i="1" a="1"/>
  <c r="P39" i="1" s="1"/>
  <c r="P158" i="1" a="1"/>
  <c r="P158" i="1" s="1"/>
  <c r="P126" i="1" a="1"/>
  <c r="P126" i="1" s="1"/>
  <c r="P117" i="1" a="1"/>
  <c r="P117" i="1" s="1"/>
  <c r="P110" i="1" a="1"/>
  <c r="P110" i="1" s="1"/>
  <c r="P94" i="1" a="1"/>
  <c r="P94" i="1" s="1"/>
  <c r="P78" i="1" a="1"/>
  <c r="P78" i="1" s="1"/>
  <c r="P62" i="1" a="1"/>
  <c r="P62" i="1" s="1"/>
  <c r="P151" i="1" a="1"/>
  <c r="P151" i="1" s="1"/>
  <c r="P11" i="1" a="1"/>
  <c r="P11" i="1" s="1"/>
  <c r="P27" i="1" a="1"/>
  <c r="P27" i="1" s="1"/>
  <c r="P43" i="1" a="1"/>
  <c r="P43" i="1" s="1"/>
  <c r="P173" i="1" a="1"/>
  <c r="P173" i="1" s="1"/>
  <c r="P90" i="1" a="1"/>
  <c r="P90" i="1" s="1"/>
  <c r="P696" i="1" a="1"/>
  <c r="P696" i="1" s="1"/>
  <c r="P688" i="1" a="1"/>
  <c r="P688" i="1" s="1"/>
  <c r="P680" i="1" a="1"/>
  <c r="P680" i="1" s="1"/>
  <c r="P672" i="1" a="1"/>
  <c r="P672" i="1" s="1"/>
  <c r="P664" i="1" a="1"/>
  <c r="P664" i="1" s="1"/>
  <c r="P695" i="1" a="1"/>
  <c r="P695" i="1" s="1"/>
  <c r="P661" i="1" a="1"/>
  <c r="P661" i="1" s="1"/>
  <c r="P681" i="1" a="1"/>
  <c r="P681" i="1" s="1"/>
  <c r="P654" i="1" a="1"/>
  <c r="P654" i="1" s="1"/>
  <c r="P646" i="1" a="1"/>
  <c r="P646" i="1" s="1"/>
  <c r="P638" i="1" a="1"/>
  <c r="P638" i="1" s="1"/>
  <c r="P630" i="1" a="1"/>
  <c r="P630" i="1" s="1"/>
  <c r="P622" i="1" a="1"/>
  <c r="P622" i="1" s="1"/>
  <c r="P683" i="1" a="1"/>
  <c r="P683" i="1" s="1"/>
  <c r="P659" i="1" a="1"/>
  <c r="P659" i="1" s="1"/>
  <c r="P639" i="1" a="1"/>
  <c r="P639" i="1" s="1"/>
  <c r="P613" i="1" a="1"/>
  <c r="P613" i="1" s="1"/>
  <c r="P633" i="1" a="1"/>
  <c r="P633" i="1" s="1"/>
  <c r="P610" i="1" a="1"/>
  <c r="P610" i="1" s="1"/>
  <c r="P669" i="1" a="1"/>
  <c r="P669" i="1" s="1"/>
  <c r="P627" i="1" a="1"/>
  <c r="P627" i="1" s="1"/>
  <c r="P607" i="1" a="1"/>
  <c r="P607" i="1" s="1"/>
  <c r="P602" i="1" a="1"/>
  <c r="P602" i="1" s="1"/>
  <c r="P594" i="1" a="1"/>
  <c r="P594" i="1" s="1"/>
  <c r="P586" i="1" a="1"/>
  <c r="P586" i="1" s="1"/>
  <c r="P677" i="1" a="1"/>
  <c r="P677" i="1" s="1"/>
  <c r="P611" i="1" a="1"/>
  <c r="P611" i="1" s="1"/>
  <c r="P591" i="1" a="1"/>
  <c r="P591" i="1" s="1"/>
  <c r="P573" i="1" a="1"/>
  <c r="P573" i="1" s="1"/>
  <c r="P565" i="1" a="1"/>
  <c r="P565" i="1" s="1"/>
  <c r="P557" i="1" a="1"/>
  <c r="P557" i="1" s="1"/>
  <c r="P549" i="1" a="1"/>
  <c r="P549" i="1" s="1"/>
  <c r="P541" i="1" a="1"/>
  <c r="P541" i="1" s="1"/>
  <c r="P533" i="1" a="1"/>
  <c r="P533" i="1" s="1"/>
  <c r="P593" i="1" a="1"/>
  <c r="P593" i="1" s="1"/>
  <c r="P587" i="1" a="1"/>
  <c r="P587" i="1" s="1"/>
  <c r="P572" i="1" a="1"/>
  <c r="P572" i="1" s="1"/>
  <c r="P564" i="1" a="1"/>
  <c r="P564" i="1" s="1"/>
  <c r="P556" i="1" a="1"/>
  <c r="P556" i="1" s="1"/>
  <c r="P548" i="1" a="1"/>
  <c r="P548" i="1" s="1"/>
  <c r="P540" i="1" a="1"/>
  <c r="P540" i="1" s="1"/>
  <c r="P532" i="1" a="1"/>
  <c r="P532" i="1" s="1"/>
  <c r="P589" i="1" a="1"/>
  <c r="P589" i="1" s="1"/>
  <c r="P523" i="1" a="1"/>
  <c r="P523" i="1" s="1"/>
  <c r="P524" i="1" a="1"/>
  <c r="P524" i="1" s="1"/>
  <c r="P516" i="1" a="1"/>
  <c r="P516" i="1" s="1"/>
  <c r="P508" i="1" a="1"/>
  <c r="P508" i="1" s="1"/>
  <c r="P500" i="1" a="1"/>
  <c r="P500" i="1" s="1"/>
  <c r="P492" i="1" a="1"/>
  <c r="P492" i="1" s="1"/>
  <c r="P484" i="1" a="1"/>
  <c r="P484" i="1" s="1"/>
  <c r="P476" i="1" a="1"/>
  <c r="P476" i="1" s="1"/>
  <c r="P468" i="1" a="1"/>
  <c r="P468" i="1" s="1"/>
  <c r="P460" i="1" a="1"/>
  <c r="P460" i="1" s="1"/>
  <c r="P452" i="1" a="1"/>
  <c r="P452" i="1" s="1"/>
  <c r="P444" i="1" a="1"/>
  <c r="P444" i="1" s="1"/>
  <c r="P438" i="1" a="1"/>
  <c r="P438" i="1" s="1"/>
  <c r="P511" i="1" a="1"/>
  <c r="P511" i="1" s="1"/>
  <c r="P503" i="1" a="1"/>
  <c r="P503" i="1" s="1"/>
  <c r="P495" i="1" a="1"/>
  <c r="P495" i="1" s="1"/>
  <c r="P111" i="1" a="1"/>
  <c r="P111" i="1" s="1"/>
  <c r="P74" i="1" a="1"/>
  <c r="P74" i="1" s="1"/>
  <c r="P15" i="1" a="1"/>
  <c r="P15" i="1" s="1"/>
  <c r="P694" i="1" a="1"/>
  <c r="P694" i="1" s="1"/>
  <c r="P686" i="1" a="1"/>
  <c r="P686" i="1" s="1"/>
  <c r="P678" i="1" a="1"/>
  <c r="P678" i="1" s="1"/>
  <c r="P670" i="1" a="1"/>
  <c r="P670" i="1" s="1"/>
  <c r="P662" i="1" a="1"/>
  <c r="P662" i="1" s="1"/>
  <c r="P687" i="1" a="1"/>
  <c r="P687" i="1" s="1"/>
  <c r="P657" i="1" a="1"/>
  <c r="P657" i="1" s="1"/>
  <c r="P673" i="1" a="1"/>
  <c r="P673" i="1" s="1"/>
  <c r="P652" i="1" a="1"/>
  <c r="P652" i="1" s="1"/>
  <c r="P644" i="1" a="1"/>
  <c r="P644" i="1" s="1"/>
  <c r="P636" i="1" a="1"/>
  <c r="P636" i="1" s="1"/>
  <c r="P628" i="1" a="1"/>
  <c r="P628" i="1" s="1"/>
  <c r="P620" i="1" a="1"/>
  <c r="P620" i="1" s="1"/>
  <c r="P675" i="1" a="1"/>
  <c r="P675" i="1" s="1"/>
  <c r="P685" i="1" a="1"/>
  <c r="P685" i="1" s="1"/>
  <c r="P631" i="1" a="1"/>
  <c r="P631" i="1" s="1"/>
  <c r="P693" i="1" a="1"/>
  <c r="P693" i="1" s="1"/>
  <c r="P625" i="1" a="1"/>
  <c r="P625" i="1" s="1"/>
  <c r="P608" i="1" a="1"/>
  <c r="P608" i="1" s="1"/>
  <c r="P651" i="1" a="1"/>
  <c r="P651" i="1" s="1"/>
  <c r="P619" i="1" a="1"/>
  <c r="P619" i="1" s="1"/>
  <c r="P579" i="1" a="1"/>
  <c r="P579" i="1" s="1"/>
  <c r="P600" i="1" a="1"/>
  <c r="P600" i="1" s="1"/>
  <c r="P592" i="1" a="1"/>
  <c r="P592" i="1" s="1"/>
  <c r="P584" i="1" a="1"/>
  <c r="P584" i="1" s="1"/>
  <c r="P653" i="1" a="1"/>
  <c r="P653" i="1" s="1"/>
  <c r="P629" i="1" a="1"/>
  <c r="P629" i="1" s="1"/>
  <c r="P583" i="1" a="1"/>
  <c r="P583" i="1" s="1"/>
  <c r="P571" i="1" a="1"/>
  <c r="P571" i="1" s="1"/>
  <c r="P563" i="1" a="1"/>
  <c r="P563" i="1" s="1"/>
  <c r="P555" i="1" a="1"/>
  <c r="P555" i="1" s="1"/>
  <c r="P547" i="1" a="1"/>
  <c r="P547" i="1" s="1"/>
  <c r="P539" i="1" a="1"/>
  <c r="P539" i="1" s="1"/>
  <c r="P531" i="1" a="1"/>
  <c r="P531" i="1" s="1"/>
  <c r="P585" i="1" a="1"/>
  <c r="P585" i="1" s="1"/>
  <c r="P578" i="1" a="1"/>
  <c r="P578" i="1" s="1"/>
  <c r="P570" i="1" a="1"/>
  <c r="P570" i="1" s="1"/>
  <c r="P562" i="1" a="1"/>
  <c r="P562" i="1" s="1"/>
  <c r="P554" i="1" a="1"/>
  <c r="P554" i="1" s="1"/>
  <c r="P546" i="1" a="1"/>
  <c r="P546" i="1" s="1"/>
  <c r="P538" i="1" a="1"/>
  <c r="P538" i="1" s="1"/>
  <c r="P530" i="1" a="1"/>
  <c r="P530" i="1" s="1"/>
  <c r="P581" i="1" a="1"/>
  <c r="P581" i="1" s="1"/>
  <c r="P521" i="1" a="1"/>
  <c r="P521" i="1" s="1"/>
  <c r="P522" i="1" a="1"/>
  <c r="P522" i="1" s="1"/>
  <c r="P514" i="1" a="1"/>
  <c r="P514" i="1" s="1"/>
  <c r="P506" i="1" a="1"/>
  <c r="P506" i="1" s="1"/>
  <c r="P498" i="1" a="1"/>
  <c r="P498" i="1" s="1"/>
  <c r="P490" i="1" a="1"/>
  <c r="P490" i="1" s="1"/>
  <c r="P482" i="1" a="1"/>
  <c r="P482" i="1" s="1"/>
  <c r="P474" i="1" a="1"/>
  <c r="P474" i="1" s="1"/>
  <c r="P466" i="1" a="1"/>
  <c r="P466" i="1" s="1"/>
  <c r="P458" i="1" a="1"/>
  <c r="P458" i="1" s="1"/>
  <c r="P450" i="1" a="1"/>
  <c r="P450" i="1" s="1"/>
  <c r="P442" i="1" a="1"/>
  <c r="P442" i="1" s="1"/>
  <c r="P517" i="1" a="1"/>
  <c r="P517" i="1" s="1"/>
  <c r="P509" i="1" a="1"/>
  <c r="P509" i="1" s="1"/>
  <c r="P501" i="1" a="1"/>
  <c r="P501" i="1" s="1"/>
  <c r="P156" i="1" a="1"/>
  <c r="P156" i="1" s="1"/>
  <c r="P58" i="1" a="1"/>
  <c r="P58" i="1" s="1"/>
  <c r="P31" i="1" a="1"/>
  <c r="P31" i="1" s="1"/>
  <c r="P699" i="1" a="1"/>
  <c r="P699" i="1" s="1"/>
  <c r="P692" i="1" a="1"/>
  <c r="P692" i="1" s="1"/>
  <c r="P684" i="1" a="1"/>
  <c r="P684" i="1" s="1"/>
  <c r="P676" i="1" a="1"/>
  <c r="P676" i="1" s="1"/>
  <c r="P668" i="1" a="1"/>
  <c r="P668" i="1" s="1"/>
  <c r="P660" i="1" a="1"/>
  <c r="P660" i="1" s="1"/>
  <c r="P679" i="1" a="1"/>
  <c r="P679" i="1" s="1"/>
  <c r="P697" i="1" a="1"/>
  <c r="P697" i="1" s="1"/>
  <c r="P665" i="1" a="1"/>
  <c r="P665" i="1" s="1"/>
  <c r="P650" i="1" a="1"/>
  <c r="P650" i="1" s="1"/>
  <c r="P642" i="1" a="1"/>
  <c r="P642" i="1" s="1"/>
  <c r="P634" i="1" a="1"/>
  <c r="P634" i="1" s="1"/>
  <c r="P626" i="1" a="1"/>
  <c r="P626" i="1" s="1"/>
  <c r="P618" i="1" a="1"/>
  <c r="P618" i="1" s="1"/>
  <c r="P667" i="1" a="1"/>
  <c r="P667" i="1" s="1"/>
  <c r="P655" i="1" a="1"/>
  <c r="P655" i="1" s="1"/>
  <c r="P623" i="1" a="1"/>
  <c r="P623" i="1" s="1"/>
  <c r="P649" i="1" a="1"/>
  <c r="P649" i="1" s="1"/>
  <c r="P616" i="1" a="1"/>
  <c r="P616" i="1" s="1"/>
  <c r="P606" i="1" a="1"/>
  <c r="P606" i="1" s="1"/>
  <c r="P643" i="1" a="1"/>
  <c r="P643" i="1" s="1"/>
  <c r="P617" i="1" a="1"/>
  <c r="P617" i="1" s="1"/>
  <c r="P645" i="1" a="1"/>
  <c r="P645" i="1" s="1"/>
  <c r="P598" i="1" a="1"/>
  <c r="P598" i="1" s="1"/>
  <c r="P590" i="1" a="1"/>
  <c r="P590" i="1" s="1"/>
  <c r="P582" i="1" a="1"/>
  <c r="P582" i="1" s="1"/>
  <c r="P621" i="1" a="1"/>
  <c r="P621" i="1" s="1"/>
  <c r="P605" i="1" a="1"/>
  <c r="P605" i="1" s="1"/>
  <c r="P577" i="1" a="1"/>
  <c r="P577" i="1" s="1"/>
  <c r="P569" i="1" a="1"/>
  <c r="P569" i="1" s="1"/>
  <c r="P561" i="1" a="1"/>
  <c r="P561" i="1" s="1"/>
  <c r="P553" i="1" a="1"/>
  <c r="P553" i="1" s="1"/>
  <c r="P545" i="1" a="1"/>
  <c r="P545" i="1" s="1"/>
  <c r="P537" i="1" a="1"/>
  <c r="P537" i="1" s="1"/>
  <c r="P529" i="1" a="1"/>
  <c r="P529" i="1" s="1"/>
  <c r="P603" i="1" a="1"/>
  <c r="P603" i="1" s="1"/>
  <c r="P576" i="1" a="1"/>
  <c r="P576" i="1" s="1"/>
  <c r="P568" i="1" a="1"/>
  <c r="P568" i="1" s="1"/>
  <c r="P560" i="1" a="1"/>
  <c r="P560" i="1" s="1"/>
  <c r="P552" i="1" a="1"/>
  <c r="P552" i="1" s="1"/>
  <c r="P544" i="1" a="1"/>
  <c r="P544" i="1" s="1"/>
  <c r="P536" i="1" a="1"/>
  <c r="P536" i="1" s="1"/>
  <c r="P528" i="1" a="1"/>
  <c r="P528" i="1" s="1"/>
  <c r="P527" i="1" a="1"/>
  <c r="P527" i="1" s="1"/>
  <c r="P519" i="1" a="1"/>
  <c r="P519" i="1" s="1"/>
  <c r="P520" i="1" a="1"/>
  <c r="P520" i="1" s="1"/>
  <c r="P512" i="1" a="1"/>
  <c r="P512" i="1" s="1"/>
  <c r="P504" i="1" a="1"/>
  <c r="P504" i="1" s="1"/>
  <c r="P496" i="1" a="1"/>
  <c r="P496" i="1" s="1"/>
  <c r="P488" i="1" a="1"/>
  <c r="P488" i="1" s="1"/>
  <c r="P480" i="1" a="1"/>
  <c r="P480" i="1" s="1"/>
  <c r="P472" i="1" a="1"/>
  <c r="P472" i="1" s="1"/>
  <c r="P464" i="1" a="1"/>
  <c r="P464" i="1" s="1"/>
  <c r="P456" i="1" a="1"/>
  <c r="P456" i="1" s="1"/>
  <c r="P448" i="1" a="1"/>
  <c r="P448" i="1" s="1"/>
  <c r="P440" i="1" a="1"/>
  <c r="P440" i="1" s="1"/>
  <c r="P515" i="1" a="1"/>
  <c r="P515" i="1" s="1"/>
  <c r="P507" i="1" a="1"/>
  <c r="P507" i="1" s="1"/>
  <c r="P106" i="1" a="1"/>
  <c r="P106" i="1" s="1"/>
  <c r="P135" i="1" a="1"/>
  <c r="P135" i="1" s="1"/>
  <c r="P47" i="1" a="1"/>
  <c r="P47" i="1" s="1"/>
  <c r="P698" i="1" a="1"/>
  <c r="P698" i="1" s="1"/>
  <c r="P690" i="1" a="1"/>
  <c r="P690" i="1" s="1"/>
  <c r="P682" i="1" a="1"/>
  <c r="P682" i="1" s="1"/>
  <c r="P674" i="1" a="1"/>
  <c r="P674" i="1" s="1"/>
  <c r="P666" i="1" a="1"/>
  <c r="P666" i="1" s="1"/>
  <c r="P658" i="1" a="1"/>
  <c r="P658" i="1" s="1"/>
  <c r="P671" i="1" a="1"/>
  <c r="P671" i="1" s="1"/>
  <c r="P689" i="1" a="1"/>
  <c r="P689" i="1" s="1"/>
  <c r="P656" i="1" a="1"/>
  <c r="P656" i="1" s="1"/>
  <c r="P648" i="1" a="1"/>
  <c r="P648" i="1" s="1"/>
  <c r="P640" i="1" a="1"/>
  <c r="P640" i="1" s="1"/>
  <c r="P632" i="1" a="1"/>
  <c r="P632" i="1" s="1"/>
  <c r="P624" i="1" a="1"/>
  <c r="P624" i="1" s="1"/>
  <c r="P691" i="1" a="1"/>
  <c r="P691" i="1" s="1"/>
  <c r="P663" i="1" a="1"/>
  <c r="P663" i="1" s="1"/>
  <c r="P647" i="1" a="1"/>
  <c r="P647" i="1" s="1"/>
  <c r="P615" i="1" a="1"/>
  <c r="P615" i="1" s="1"/>
  <c r="P641" i="1" a="1"/>
  <c r="P641" i="1" s="1"/>
  <c r="P612" i="1" a="1"/>
  <c r="P612" i="1" s="1"/>
  <c r="P604" i="1" a="1"/>
  <c r="P604" i="1" s="1"/>
  <c r="P635" i="1" a="1"/>
  <c r="P635" i="1" s="1"/>
  <c r="P637" i="1" a="1"/>
  <c r="P637" i="1" s="1"/>
  <c r="P609" i="1" a="1"/>
  <c r="P609" i="1" s="1"/>
  <c r="P596" i="1" a="1"/>
  <c r="P596" i="1" s="1"/>
  <c r="P588" i="1" a="1"/>
  <c r="P588" i="1" s="1"/>
  <c r="P580" i="1" a="1"/>
  <c r="P580" i="1" s="1"/>
  <c r="P614" i="1" a="1"/>
  <c r="P614" i="1" s="1"/>
  <c r="P599" i="1" a="1"/>
  <c r="P599" i="1" s="1"/>
  <c r="P575" i="1" a="1"/>
  <c r="P575" i="1" s="1"/>
  <c r="P567" i="1" a="1"/>
  <c r="P567" i="1" s="1"/>
  <c r="P559" i="1" a="1"/>
  <c r="P559" i="1" s="1"/>
  <c r="P551" i="1" a="1"/>
  <c r="P551" i="1" s="1"/>
  <c r="P543" i="1" a="1"/>
  <c r="P543" i="1" s="1"/>
  <c r="P535" i="1" a="1"/>
  <c r="P535" i="1" s="1"/>
  <c r="P601" i="1" a="1"/>
  <c r="P601" i="1" s="1"/>
  <c r="P595" i="1" a="1"/>
  <c r="P595" i="1" s="1"/>
  <c r="P574" i="1" a="1"/>
  <c r="P574" i="1" s="1"/>
  <c r="P566" i="1" a="1"/>
  <c r="P566" i="1" s="1"/>
  <c r="P558" i="1" a="1"/>
  <c r="P558" i="1" s="1"/>
  <c r="P550" i="1" a="1"/>
  <c r="P550" i="1" s="1"/>
  <c r="P542" i="1" a="1"/>
  <c r="P542" i="1" s="1"/>
  <c r="P534" i="1" a="1"/>
  <c r="P534" i="1" s="1"/>
  <c r="P597" i="1" a="1"/>
  <c r="P597" i="1" s="1"/>
  <c r="P525" i="1" a="1"/>
  <c r="P525" i="1" s="1"/>
  <c r="P526" i="1" a="1"/>
  <c r="P526" i="1" s="1"/>
  <c r="P518" i="1" a="1"/>
  <c r="P518" i="1" s="1"/>
  <c r="P510" i="1" a="1"/>
  <c r="P510" i="1" s="1"/>
  <c r="P502" i="1" a="1"/>
  <c r="P502" i="1" s="1"/>
  <c r="P494" i="1" a="1"/>
  <c r="P494" i="1" s="1"/>
  <c r="P486" i="1" a="1"/>
  <c r="P486" i="1" s="1"/>
  <c r="P478" i="1" a="1"/>
  <c r="P478" i="1" s="1"/>
  <c r="P470" i="1" a="1"/>
  <c r="P470" i="1" s="1"/>
  <c r="P462" i="1" a="1"/>
  <c r="P462" i="1" s="1"/>
  <c r="P454" i="1" a="1"/>
  <c r="P454" i="1" s="1"/>
  <c r="P446" i="1" a="1"/>
  <c r="P446" i="1" s="1"/>
  <c r="P439" i="1" a="1"/>
  <c r="P439" i="1" s="1"/>
  <c r="P497" i="1" a="1"/>
  <c r="P497" i="1" s="1"/>
  <c r="P487" i="1" a="1"/>
  <c r="P487" i="1" s="1"/>
  <c r="P479" i="1" a="1"/>
  <c r="P479" i="1" s="1"/>
  <c r="P469" i="1" a="1"/>
  <c r="P469" i="1" s="1"/>
  <c r="P471" i="1" a="1"/>
  <c r="P471" i="1" s="1"/>
  <c r="P437" i="1" a="1"/>
  <c r="P437" i="1" s="1"/>
  <c r="P429" i="1" a="1"/>
  <c r="P429" i="1" s="1"/>
  <c r="P421" i="1" a="1"/>
  <c r="P421" i="1" s="1"/>
  <c r="P465" i="1" a="1"/>
  <c r="P465" i="1" s="1"/>
  <c r="P413" i="1" a="1"/>
  <c r="P413" i="1" s="1"/>
  <c r="P451" i="1" a="1"/>
  <c r="P451" i="1" s="1"/>
  <c r="P432" i="1" a="1"/>
  <c r="P432" i="1" s="1"/>
  <c r="P424" i="1" a="1"/>
  <c r="P424" i="1" s="1"/>
  <c r="P416" i="1" a="1"/>
  <c r="P416" i="1" s="1"/>
  <c r="P409" i="1" a="1"/>
  <c r="P409" i="1" s="1"/>
  <c r="P405" i="1" a="1"/>
  <c r="P405" i="1" s="1"/>
  <c r="P401" i="1" a="1"/>
  <c r="P401" i="1" s="1"/>
  <c r="P397" i="1" a="1"/>
  <c r="P397" i="1" s="1"/>
  <c r="P393" i="1" a="1"/>
  <c r="P393" i="1" s="1"/>
  <c r="P389" i="1" a="1"/>
  <c r="P389" i="1" s="1"/>
  <c r="P385" i="1" a="1"/>
  <c r="P385" i="1" s="1"/>
  <c r="P381" i="1" a="1"/>
  <c r="P381" i="1" s="1"/>
  <c r="P377" i="1" a="1"/>
  <c r="P377" i="1" s="1"/>
  <c r="P373" i="1" a="1"/>
  <c r="P373" i="1" s="1"/>
  <c r="P369" i="1" a="1"/>
  <c r="P369" i="1" s="1"/>
  <c r="P365" i="1" a="1"/>
  <c r="P365" i="1" s="1"/>
  <c r="P361" i="1" a="1"/>
  <c r="P361" i="1" s="1"/>
  <c r="P357" i="1" a="1"/>
  <c r="P357" i="1" s="1"/>
  <c r="P353" i="1" a="1"/>
  <c r="P353" i="1" s="1"/>
  <c r="P349" i="1" a="1"/>
  <c r="P349" i="1" s="1"/>
  <c r="P345" i="1" a="1"/>
  <c r="P345" i="1" s="1"/>
  <c r="P341" i="1" a="1"/>
  <c r="P341" i="1" s="1"/>
  <c r="P337" i="1" a="1"/>
  <c r="P337" i="1" s="1"/>
  <c r="P333" i="1" a="1"/>
  <c r="P333" i="1" s="1"/>
  <c r="P329" i="1" a="1"/>
  <c r="P329" i="1" s="1"/>
  <c r="P325" i="1" a="1"/>
  <c r="P325" i="1" s="1"/>
  <c r="P321" i="1" a="1"/>
  <c r="P321" i="1" s="1"/>
  <c r="P317" i="1" a="1"/>
  <c r="P317" i="1" s="1"/>
  <c r="P313" i="1" a="1"/>
  <c r="P313" i="1" s="1"/>
  <c r="P309" i="1" a="1"/>
  <c r="P309" i="1" s="1"/>
  <c r="P305" i="1" a="1"/>
  <c r="P305" i="1" s="1"/>
  <c r="P301" i="1" a="1"/>
  <c r="P301" i="1" s="1"/>
  <c r="P297" i="1" a="1"/>
  <c r="P297" i="1" s="1"/>
  <c r="P293" i="1" a="1"/>
  <c r="P293" i="1" s="1"/>
  <c r="P289" i="1" a="1"/>
  <c r="P289" i="1" s="1"/>
  <c r="P282" i="1" a="1"/>
  <c r="P282" i="1" s="1"/>
  <c r="P274" i="1" a="1"/>
  <c r="P274" i="1" s="1"/>
  <c r="P268" i="1" a="1"/>
  <c r="P268" i="1" s="1"/>
  <c r="P264" i="1" a="1"/>
  <c r="P264" i="1" s="1"/>
  <c r="P260" i="1" a="1"/>
  <c r="P260" i="1" s="1"/>
  <c r="P256" i="1" a="1"/>
  <c r="P256" i="1" s="1"/>
  <c r="P252" i="1" a="1"/>
  <c r="P252" i="1" s="1"/>
  <c r="P248" i="1" a="1"/>
  <c r="P248" i="1" s="1"/>
  <c r="P244" i="1" a="1"/>
  <c r="P244" i="1" s="1"/>
  <c r="P240" i="1" a="1"/>
  <c r="P240" i="1" s="1"/>
  <c r="P236" i="1" a="1"/>
  <c r="P236" i="1" s="1"/>
  <c r="P232" i="1" a="1"/>
  <c r="P232" i="1" s="1"/>
  <c r="P287" i="1" a="1"/>
  <c r="P287" i="1" s="1"/>
  <c r="P279" i="1" a="1"/>
  <c r="P279" i="1" s="1"/>
  <c r="P271" i="1" a="1"/>
  <c r="P271" i="1" s="1"/>
  <c r="P207" i="1" a="1"/>
  <c r="P207" i="1" s="1"/>
  <c r="P203" i="1" a="1"/>
  <c r="P203" i="1" s="1"/>
  <c r="P199" i="1" a="1"/>
  <c r="P199" i="1" s="1"/>
  <c r="P195" i="1" a="1"/>
  <c r="P195" i="1" s="1"/>
  <c r="P191" i="1" a="1"/>
  <c r="P191" i="1" s="1"/>
  <c r="P187" i="1" a="1"/>
  <c r="P187" i="1" s="1"/>
  <c r="P183" i="1" a="1"/>
  <c r="P183" i="1" s="1"/>
  <c r="P179" i="1" a="1"/>
  <c r="P179" i="1" s="1"/>
  <c r="P175" i="1" a="1"/>
  <c r="P175" i="1" s="1"/>
  <c r="P213" i="1" a="1"/>
  <c r="P213" i="1" s="1"/>
  <c r="P217" i="1" a="1"/>
  <c r="P217" i="1" s="1"/>
  <c r="P221" i="1" a="1"/>
  <c r="P221" i="1" s="1"/>
  <c r="P225" i="1" a="1"/>
  <c r="P225" i="1" s="1"/>
  <c r="P513" i="1" a="1"/>
  <c r="P513" i="1" s="1"/>
  <c r="P493" i="1" a="1"/>
  <c r="P493" i="1" s="1"/>
  <c r="P485" i="1" a="1"/>
  <c r="P485" i="1" s="1"/>
  <c r="P477" i="1" a="1"/>
  <c r="P477" i="1" s="1"/>
  <c r="P461" i="1" a="1"/>
  <c r="P461" i="1" s="1"/>
  <c r="P463" i="1" a="1"/>
  <c r="P463" i="1" s="1"/>
  <c r="P435" i="1" a="1"/>
  <c r="P435" i="1" s="1"/>
  <c r="P427" i="1" a="1"/>
  <c r="P427" i="1" s="1"/>
  <c r="P419" i="1" a="1"/>
  <c r="P419" i="1" s="1"/>
  <c r="P457" i="1" a="1"/>
  <c r="P457" i="1" s="1"/>
  <c r="P412" i="1" a="1"/>
  <c r="P412" i="1" s="1"/>
  <c r="P443" i="1" a="1"/>
  <c r="P443" i="1" s="1"/>
  <c r="P430" i="1" a="1"/>
  <c r="P430" i="1" s="1"/>
  <c r="P422" i="1" a="1"/>
  <c r="P422" i="1" s="1"/>
  <c r="P414" i="1" a="1"/>
  <c r="P414" i="1" s="1"/>
  <c r="P408" i="1" a="1"/>
  <c r="P408" i="1" s="1"/>
  <c r="P404" i="1" a="1"/>
  <c r="P404" i="1" s="1"/>
  <c r="P400" i="1" a="1"/>
  <c r="P400" i="1" s="1"/>
  <c r="P396" i="1" a="1"/>
  <c r="P396" i="1" s="1"/>
  <c r="P392" i="1" a="1"/>
  <c r="P392" i="1" s="1"/>
  <c r="P388" i="1" a="1"/>
  <c r="P388" i="1" s="1"/>
  <c r="P384" i="1" a="1"/>
  <c r="P384" i="1" s="1"/>
  <c r="P380" i="1" a="1"/>
  <c r="P380" i="1" s="1"/>
  <c r="P376" i="1" a="1"/>
  <c r="P376" i="1" s="1"/>
  <c r="P372" i="1" a="1"/>
  <c r="P372" i="1" s="1"/>
  <c r="P368" i="1" a="1"/>
  <c r="P368" i="1" s="1"/>
  <c r="P364" i="1" a="1"/>
  <c r="P364" i="1" s="1"/>
  <c r="P360" i="1" a="1"/>
  <c r="P360" i="1" s="1"/>
  <c r="P356" i="1" a="1"/>
  <c r="P356" i="1" s="1"/>
  <c r="P352" i="1" a="1"/>
  <c r="P352" i="1" s="1"/>
  <c r="P348" i="1" a="1"/>
  <c r="P348" i="1" s="1"/>
  <c r="P344" i="1" a="1"/>
  <c r="P344" i="1" s="1"/>
  <c r="P340" i="1" a="1"/>
  <c r="P340" i="1" s="1"/>
  <c r="P336" i="1" a="1"/>
  <c r="P336" i="1" s="1"/>
  <c r="P332" i="1" a="1"/>
  <c r="P332" i="1" s="1"/>
  <c r="P328" i="1" a="1"/>
  <c r="P328" i="1" s="1"/>
  <c r="P324" i="1" a="1"/>
  <c r="P324" i="1" s="1"/>
  <c r="P320" i="1" a="1"/>
  <c r="P320" i="1" s="1"/>
  <c r="P316" i="1" a="1"/>
  <c r="P316" i="1" s="1"/>
  <c r="P312" i="1" a="1"/>
  <c r="P312" i="1" s="1"/>
  <c r="P308" i="1" a="1"/>
  <c r="P308" i="1" s="1"/>
  <c r="P304" i="1" a="1"/>
  <c r="P304" i="1" s="1"/>
  <c r="P300" i="1" a="1"/>
  <c r="P300" i="1" s="1"/>
  <c r="P296" i="1" a="1"/>
  <c r="P296" i="1" s="1"/>
  <c r="P292" i="1" a="1"/>
  <c r="P292" i="1" s="1"/>
  <c r="P288" i="1" a="1"/>
  <c r="P288" i="1" s="1"/>
  <c r="P280" i="1" a="1"/>
  <c r="P280" i="1" s="1"/>
  <c r="P272" i="1" a="1"/>
  <c r="P272" i="1" s="1"/>
  <c r="P267" i="1" a="1"/>
  <c r="P267" i="1" s="1"/>
  <c r="P263" i="1" a="1"/>
  <c r="P263" i="1" s="1"/>
  <c r="P259" i="1" a="1"/>
  <c r="P259" i="1" s="1"/>
  <c r="P255" i="1" a="1"/>
  <c r="P255" i="1" s="1"/>
  <c r="P251" i="1" a="1"/>
  <c r="P251" i="1" s="1"/>
  <c r="P247" i="1" a="1"/>
  <c r="P247" i="1" s="1"/>
  <c r="P243" i="1" a="1"/>
  <c r="P243" i="1" s="1"/>
  <c r="P239" i="1" a="1"/>
  <c r="P239" i="1" s="1"/>
  <c r="P235" i="1" a="1"/>
  <c r="P235" i="1" s="1"/>
  <c r="P231" i="1" a="1"/>
  <c r="P231" i="1" s="1"/>
  <c r="P285" i="1" a="1"/>
  <c r="P285" i="1" s="1"/>
  <c r="P277" i="1" a="1"/>
  <c r="P277" i="1" s="1"/>
  <c r="P269" i="1" a="1"/>
  <c r="P269" i="1" s="1"/>
  <c r="P206" i="1" a="1"/>
  <c r="P206" i="1" s="1"/>
  <c r="P202" i="1" a="1"/>
  <c r="P202" i="1" s="1"/>
  <c r="P198" i="1" a="1"/>
  <c r="P198" i="1" s="1"/>
  <c r="P194" i="1" a="1"/>
  <c r="P194" i="1" s="1"/>
  <c r="P190" i="1" a="1"/>
  <c r="P190" i="1" s="1"/>
  <c r="P186" i="1" a="1"/>
  <c r="P186" i="1" s="1"/>
  <c r="P182" i="1" a="1"/>
  <c r="P182" i="1" s="1"/>
  <c r="P178" i="1" a="1"/>
  <c r="P178" i="1" s="1"/>
  <c r="P174" i="1" a="1"/>
  <c r="P174" i="1" s="1"/>
  <c r="P214" i="1" a="1"/>
  <c r="P214" i="1" s="1"/>
  <c r="P218" i="1" a="1"/>
  <c r="P218" i="1" s="1"/>
  <c r="P222" i="1" a="1"/>
  <c r="P222" i="1" s="1"/>
  <c r="P226" i="1" a="1"/>
  <c r="P226" i="1" s="1"/>
  <c r="P505" i="1" a="1"/>
  <c r="P505" i="1" s="1"/>
  <c r="P491" i="1" a="1"/>
  <c r="P491" i="1" s="1"/>
  <c r="P483" i="1" a="1"/>
  <c r="P483" i="1" s="1"/>
  <c r="P475" i="1" a="1"/>
  <c r="P475" i="1" s="1"/>
  <c r="P453" i="1" a="1"/>
  <c r="P453" i="1" s="1"/>
  <c r="P455" i="1" a="1"/>
  <c r="P455" i="1" s="1"/>
  <c r="P433" i="1" a="1"/>
  <c r="P433" i="1" s="1"/>
  <c r="P425" i="1" a="1"/>
  <c r="P425" i="1" s="1"/>
  <c r="P417" i="1" a="1"/>
  <c r="P417" i="1" s="1"/>
  <c r="P449" i="1" a="1"/>
  <c r="P449" i="1" s="1"/>
  <c r="P467" i="1" a="1"/>
  <c r="P467" i="1" s="1"/>
  <c r="P436" i="1" a="1"/>
  <c r="P436" i="1" s="1"/>
  <c r="P428" i="1" a="1"/>
  <c r="P428" i="1" s="1"/>
  <c r="P420" i="1" a="1"/>
  <c r="P420" i="1" s="1"/>
  <c r="P411" i="1" a="1"/>
  <c r="P411" i="1" s="1"/>
  <c r="P407" i="1" a="1"/>
  <c r="P407" i="1" s="1"/>
  <c r="P403" i="1" a="1"/>
  <c r="P403" i="1" s="1"/>
  <c r="P399" i="1" a="1"/>
  <c r="P399" i="1" s="1"/>
  <c r="P395" i="1" a="1"/>
  <c r="P395" i="1" s="1"/>
  <c r="P391" i="1" a="1"/>
  <c r="P391" i="1" s="1"/>
  <c r="P387" i="1" a="1"/>
  <c r="P387" i="1" s="1"/>
  <c r="P383" i="1" a="1"/>
  <c r="P383" i="1" s="1"/>
  <c r="P379" i="1" a="1"/>
  <c r="P379" i="1" s="1"/>
  <c r="P375" i="1" a="1"/>
  <c r="P375" i="1" s="1"/>
  <c r="P371" i="1" a="1"/>
  <c r="P371" i="1" s="1"/>
  <c r="P367" i="1" a="1"/>
  <c r="P367" i="1" s="1"/>
  <c r="P363" i="1" a="1"/>
  <c r="P363" i="1" s="1"/>
  <c r="P359" i="1" a="1"/>
  <c r="P359" i="1" s="1"/>
  <c r="P355" i="1" a="1"/>
  <c r="P355" i="1" s="1"/>
  <c r="P351" i="1" a="1"/>
  <c r="P351" i="1" s="1"/>
  <c r="P347" i="1" a="1"/>
  <c r="P347" i="1" s="1"/>
  <c r="P343" i="1" a="1"/>
  <c r="P343" i="1" s="1"/>
  <c r="P339" i="1" a="1"/>
  <c r="P339" i="1" s="1"/>
  <c r="P335" i="1" a="1"/>
  <c r="P335" i="1" s="1"/>
  <c r="P331" i="1" a="1"/>
  <c r="P331" i="1" s="1"/>
  <c r="P327" i="1" a="1"/>
  <c r="P327" i="1" s="1"/>
  <c r="P323" i="1" a="1"/>
  <c r="P323" i="1" s="1"/>
  <c r="P319" i="1" a="1"/>
  <c r="P319" i="1" s="1"/>
  <c r="P315" i="1" a="1"/>
  <c r="P315" i="1" s="1"/>
  <c r="P311" i="1" a="1"/>
  <c r="P311" i="1" s="1"/>
  <c r="P307" i="1" a="1"/>
  <c r="P307" i="1" s="1"/>
  <c r="P303" i="1" a="1"/>
  <c r="P303" i="1" s="1"/>
  <c r="P299" i="1" a="1"/>
  <c r="P299" i="1" s="1"/>
  <c r="P295" i="1" a="1"/>
  <c r="P295" i="1" s="1"/>
  <c r="P291" i="1" a="1"/>
  <c r="P291" i="1" s="1"/>
  <c r="P286" i="1" a="1"/>
  <c r="P286" i="1" s="1"/>
  <c r="P278" i="1" a="1"/>
  <c r="P278" i="1" s="1"/>
  <c r="P270" i="1" a="1"/>
  <c r="P270" i="1" s="1"/>
  <c r="P266" i="1" a="1"/>
  <c r="P266" i="1" s="1"/>
  <c r="P262" i="1" a="1"/>
  <c r="P262" i="1" s="1"/>
  <c r="P258" i="1" a="1"/>
  <c r="P258" i="1" s="1"/>
  <c r="P254" i="1" a="1"/>
  <c r="P254" i="1" s="1"/>
  <c r="P250" i="1" a="1"/>
  <c r="P250" i="1" s="1"/>
  <c r="P246" i="1" a="1"/>
  <c r="P246" i="1" s="1"/>
  <c r="P242" i="1" a="1"/>
  <c r="P242" i="1" s="1"/>
  <c r="P238" i="1" a="1"/>
  <c r="P238" i="1" s="1"/>
  <c r="P234" i="1" a="1"/>
  <c r="P234" i="1" s="1"/>
  <c r="P230" i="1" a="1"/>
  <c r="P230" i="1" s="1"/>
  <c r="P283" i="1" a="1"/>
  <c r="P283" i="1" s="1"/>
  <c r="P275" i="1" a="1"/>
  <c r="P275" i="1" s="1"/>
  <c r="P209" i="1" a="1"/>
  <c r="P209" i="1" s="1"/>
  <c r="P205" i="1" a="1"/>
  <c r="P205" i="1" s="1"/>
  <c r="P201" i="1" a="1"/>
  <c r="P201" i="1" s="1"/>
  <c r="P197" i="1" a="1"/>
  <c r="P197" i="1" s="1"/>
  <c r="P193" i="1" a="1"/>
  <c r="P193" i="1" s="1"/>
  <c r="P189" i="1" a="1"/>
  <c r="P189" i="1" s="1"/>
  <c r="P185" i="1" a="1"/>
  <c r="P185" i="1" s="1"/>
  <c r="P181" i="1" a="1"/>
  <c r="P181" i="1" s="1"/>
  <c r="P177" i="1" a="1"/>
  <c r="P177" i="1" s="1"/>
  <c r="P211" i="1" a="1"/>
  <c r="P211" i="1" s="1"/>
  <c r="P215" i="1" a="1"/>
  <c r="P215" i="1" s="1"/>
  <c r="P219" i="1" a="1"/>
  <c r="P219" i="1" s="1"/>
  <c r="P223" i="1" a="1"/>
  <c r="P223" i="1" s="1"/>
  <c r="P227" i="1" a="1"/>
  <c r="P227" i="1" s="1"/>
  <c r="P499" i="1" a="1"/>
  <c r="P499" i="1" s="1"/>
  <c r="P489" i="1" a="1"/>
  <c r="P489" i="1" s="1"/>
  <c r="P481" i="1" a="1"/>
  <c r="P481" i="1" s="1"/>
  <c r="P473" i="1" a="1"/>
  <c r="P473" i="1" s="1"/>
  <c r="P445" i="1" a="1"/>
  <c r="P445" i="1" s="1"/>
  <c r="P447" i="1" a="1"/>
  <c r="P447" i="1" s="1"/>
  <c r="P431" i="1" a="1"/>
  <c r="P431" i="1" s="1"/>
  <c r="P423" i="1" a="1"/>
  <c r="P423" i="1" s="1"/>
  <c r="P415" i="1" a="1"/>
  <c r="P415" i="1" s="1"/>
  <c r="P441" i="1" a="1"/>
  <c r="P441" i="1" s="1"/>
  <c r="P459" i="1" a="1"/>
  <c r="P459" i="1" s="1"/>
  <c r="P434" i="1" a="1"/>
  <c r="P434" i="1" s="1"/>
  <c r="P426" i="1" a="1"/>
  <c r="P426" i="1" s="1"/>
  <c r="P418" i="1" a="1"/>
  <c r="P418" i="1" s="1"/>
  <c r="P410" i="1" a="1"/>
  <c r="P410" i="1" s="1"/>
  <c r="P406" i="1" a="1"/>
  <c r="P406" i="1" s="1"/>
  <c r="P402" i="1" a="1"/>
  <c r="P402" i="1" s="1"/>
  <c r="P398" i="1" a="1"/>
  <c r="P398" i="1" s="1"/>
  <c r="P394" i="1" a="1"/>
  <c r="P394" i="1" s="1"/>
  <c r="P390" i="1" a="1"/>
  <c r="P390" i="1" s="1"/>
  <c r="P386" i="1" a="1"/>
  <c r="P386" i="1" s="1"/>
  <c r="P382" i="1" a="1"/>
  <c r="P382" i="1" s="1"/>
  <c r="P378" i="1" a="1"/>
  <c r="P378" i="1" s="1"/>
  <c r="P374" i="1" a="1"/>
  <c r="P374" i="1" s="1"/>
  <c r="P370" i="1" a="1"/>
  <c r="P370" i="1" s="1"/>
  <c r="P366" i="1" a="1"/>
  <c r="P366" i="1" s="1"/>
  <c r="P362" i="1" a="1"/>
  <c r="P362" i="1" s="1"/>
  <c r="P358" i="1" a="1"/>
  <c r="P358" i="1" s="1"/>
  <c r="P354" i="1" a="1"/>
  <c r="P354" i="1" s="1"/>
  <c r="P350" i="1" a="1"/>
  <c r="P350" i="1" s="1"/>
  <c r="P346" i="1" a="1"/>
  <c r="P346" i="1" s="1"/>
  <c r="P342" i="1" a="1"/>
  <c r="P342" i="1" s="1"/>
  <c r="P338" i="1" a="1"/>
  <c r="P338" i="1" s="1"/>
  <c r="P334" i="1" a="1"/>
  <c r="P334" i="1" s="1"/>
  <c r="P330" i="1" a="1"/>
  <c r="P330" i="1" s="1"/>
  <c r="P326" i="1" a="1"/>
  <c r="P326" i="1" s="1"/>
  <c r="P322" i="1" a="1"/>
  <c r="P322" i="1" s="1"/>
  <c r="P318" i="1" a="1"/>
  <c r="P318" i="1" s="1"/>
  <c r="P314" i="1" a="1"/>
  <c r="P314" i="1" s="1"/>
  <c r="P310" i="1" a="1"/>
  <c r="P310" i="1" s="1"/>
  <c r="P306" i="1" a="1"/>
  <c r="P306" i="1" s="1"/>
  <c r="P302" i="1" a="1"/>
  <c r="P302" i="1" s="1"/>
  <c r="P298" i="1" a="1"/>
  <c r="P298" i="1" s="1"/>
  <c r="P294" i="1" a="1"/>
  <c r="P294" i="1" s="1"/>
  <c r="P290" i="1" a="1"/>
  <c r="P290" i="1" s="1"/>
  <c r="P284" i="1" a="1"/>
  <c r="P284" i="1" s="1"/>
  <c r="P276" i="1" a="1"/>
  <c r="P276" i="1" s="1"/>
  <c r="P210" i="1" a="1"/>
  <c r="P210" i="1" s="1"/>
  <c r="P265" i="1" a="1"/>
  <c r="P265" i="1" s="1"/>
  <c r="P261" i="1" a="1"/>
  <c r="P261" i="1" s="1"/>
  <c r="P257" i="1" a="1"/>
  <c r="P257" i="1" s="1"/>
  <c r="P253" i="1" a="1"/>
  <c r="P253" i="1" s="1"/>
  <c r="P249" i="1" a="1"/>
  <c r="P249" i="1" s="1"/>
  <c r="P245" i="1" a="1"/>
  <c r="P245" i="1" s="1"/>
  <c r="P241" i="1" a="1"/>
  <c r="P241" i="1" s="1"/>
  <c r="P237" i="1" a="1"/>
  <c r="P237" i="1" s="1"/>
  <c r="P233" i="1" a="1"/>
  <c r="P233" i="1" s="1"/>
  <c r="P229" i="1" a="1"/>
  <c r="P229" i="1" s="1"/>
  <c r="P281" i="1" a="1"/>
  <c r="P281" i="1" s="1"/>
  <c r="P273" i="1" a="1"/>
  <c r="P273" i="1" s="1"/>
  <c r="P208" i="1" a="1"/>
  <c r="P208" i="1" s="1"/>
  <c r="P204" i="1" a="1"/>
  <c r="P204" i="1" s="1"/>
  <c r="P200" i="1" a="1"/>
  <c r="P200" i="1" s="1"/>
  <c r="P196" i="1" a="1"/>
  <c r="P196" i="1" s="1"/>
  <c r="P192" i="1" a="1"/>
  <c r="P192" i="1" s="1"/>
  <c r="P188" i="1" a="1"/>
  <c r="P188" i="1" s="1"/>
  <c r="P184" i="1" a="1"/>
  <c r="P184" i="1" s="1"/>
  <c r="P180" i="1" a="1"/>
  <c r="P180" i="1" s="1"/>
  <c r="P176" i="1" a="1"/>
  <c r="P176" i="1" s="1"/>
  <c r="P212" i="1" a="1"/>
  <c r="P212" i="1" s="1"/>
  <c r="P216" i="1" a="1"/>
  <c r="P216" i="1" s="1"/>
  <c r="P220" i="1" a="1"/>
  <c r="P220" i="1" s="1"/>
  <c r="P224" i="1" a="1"/>
  <c r="P224" i="1" s="1"/>
  <c r="P228" i="1" a="1"/>
  <c r="P228" i="1" s="1"/>
  <c r="L5" i="1" a="1"/>
  <c r="L5" i="1" s="1"/>
  <c r="L9" i="1" a="1"/>
  <c r="L9" i="1" s="1"/>
  <c r="L13" i="1" a="1"/>
  <c r="L13" i="1" s="1"/>
  <c r="L17" i="1" a="1"/>
  <c r="L17" i="1" s="1"/>
  <c r="L21" i="1" a="1"/>
  <c r="L21" i="1" s="1"/>
  <c r="L25" i="1" a="1"/>
  <c r="L25" i="1" s="1"/>
  <c r="L29" i="1" a="1"/>
  <c r="L29" i="1" s="1"/>
  <c r="L33" i="1" a="1"/>
  <c r="L33" i="1" s="1"/>
  <c r="L37" i="1" a="1"/>
  <c r="L37" i="1" s="1"/>
  <c r="L41" i="1" a="1"/>
  <c r="L41" i="1" s="1"/>
  <c r="L45" i="1" a="1"/>
  <c r="L45" i="1" s="1"/>
  <c r="L71" i="1" a="1"/>
  <c r="L71" i="1" s="1"/>
  <c r="L87" i="1" a="1"/>
  <c r="L87" i="1" s="1"/>
  <c r="L103" i="1" a="1"/>
  <c r="L103" i="1" s="1"/>
  <c r="L52" i="1" a="1"/>
  <c r="L52" i="1" s="1"/>
  <c r="L60" i="1" a="1"/>
  <c r="L60" i="1" s="1"/>
  <c r="L76" i="1" a="1"/>
  <c r="L76" i="1" s="1"/>
  <c r="L92" i="1" a="1"/>
  <c r="L92" i="1" s="1"/>
  <c r="L171" i="1" a="1"/>
  <c r="L171" i="1" s="1"/>
  <c r="L161" i="1" a="1"/>
  <c r="L161" i="1" s="1"/>
  <c r="L162" i="1" a="1"/>
  <c r="L162" i="1" s="1"/>
  <c r="L155" i="1" a="1"/>
  <c r="L155" i="1" s="1"/>
  <c r="L151" i="1" a="1"/>
  <c r="L151" i="1" s="1"/>
  <c r="L147" i="1" a="1"/>
  <c r="L147" i="1" s="1"/>
  <c r="L143" i="1" a="1"/>
  <c r="L143" i="1" s="1"/>
  <c r="L139" i="1" a="1"/>
  <c r="L139" i="1" s="1"/>
  <c r="L135" i="1" a="1"/>
  <c r="L135" i="1" s="1"/>
  <c r="L131" i="1" a="1"/>
  <c r="L131" i="1" s="1"/>
  <c r="L127" i="1" a="1"/>
  <c r="L127" i="1" s="1"/>
  <c r="L123" i="1" a="1"/>
  <c r="L123" i="1" s="1"/>
  <c r="L119" i="1" a="1"/>
  <c r="L119" i="1" s="1"/>
  <c r="L115" i="1" a="1"/>
  <c r="L115" i="1" s="1"/>
  <c r="L111" i="1" a="1"/>
  <c r="L111" i="1" s="1"/>
  <c r="L164" i="1" a="1"/>
  <c r="L164" i="1" s="1"/>
  <c r="L168" i="1" a="1"/>
  <c r="L168" i="1" s="1"/>
  <c r="L73" i="1" a="1"/>
  <c r="L73" i="1" s="1"/>
  <c r="L89" i="1" a="1"/>
  <c r="L89" i="1" s="1"/>
  <c r="L105" i="1" a="1"/>
  <c r="L105" i="1" s="1"/>
  <c r="L2" i="1" a="1"/>
  <c r="L2" i="1" s="1"/>
  <c r="L6" i="1" a="1"/>
  <c r="L6" i="1" s="1"/>
  <c r="L10" i="1" a="1"/>
  <c r="L10" i="1" s="1"/>
  <c r="L14" i="1" a="1"/>
  <c r="L14" i="1" s="1"/>
  <c r="L18" i="1" a="1"/>
  <c r="L18" i="1" s="1"/>
  <c r="L22" i="1" a="1"/>
  <c r="L22" i="1" s="1"/>
  <c r="L26" i="1" a="1"/>
  <c r="L26" i="1" s="1"/>
  <c r="L30" i="1" a="1"/>
  <c r="L30" i="1" s="1"/>
  <c r="L34" i="1" a="1"/>
  <c r="L34" i="1" s="1"/>
  <c r="L38" i="1" a="1"/>
  <c r="L38" i="1" s="1"/>
  <c r="L42" i="1" a="1"/>
  <c r="L42" i="1" s="1"/>
  <c r="L46" i="1" a="1"/>
  <c r="L46" i="1" s="1"/>
  <c r="L75" i="1" a="1"/>
  <c r="L75" i="1" s="1"/>
  <c r="L91" i="1" a="1"/>
  <c r="L91" i="1" s="1"/>
  <c r="L107" i="1" a="1"/>
  <c r="L107" i="1" s="1"/>
  <c r="L54" i="1" a="1"/>
  <c r="L54" i="1" s="1"/>
  <c r="L64" i="1" a="1"/>
  <c r="L64" i="1" s="1"/>
  <c r="L80" i="1" a="1"/>
  <c r="L80" i="1" s="1"/>
  <c r="L96" i="1" a="1"/>
  <c r="L96" i="1" s="1"/>
  <c r="L174" i="1" a="1"/>
  <c r="L174" i="1" s="1"/>
  <c r="L172" i="1" a="1"/>
  <c r="L172" i="1" s="1"/>
  <c r="L158" i="1" a="1"/>
  <c r="L158" i="1" s="1"/>
  <c r="L154" i="1" a="1"/>
  <c r="L154" i="1" s="1"/>
  <c r="L150" i="1" a="1"/>
  <c r="L150" i="1" s="1"/>
  <c r="L146" i="1" a="1"/>
  <c r="L146" i="1" s="1"/>
  <c r="L142" i="1" a="1"/>
  <c r="L142" i="1" s="1"/>
  <c r="L138" i="1" a="1"/>
  <c r="L138" i="1" s="1"/>
  <c r="L134" i="1" a="1"/>
  <c r="L134" i="1" s="1"/>
  <c r="L130" i="1" a="1"/>
  <c r="L130" i="1" s="1"/>
  <c r="L126" i="1" a="1"/>
  <c r="L126" i="1" s="1"/>
  <c r="L122" i="1" a="1"/>
  <c r="L122" i="1" s="1"/>
  <c r="L118" i="1" a="1"/>
  <c r="L118" i="1" s="1"/>
  <c r="L114" i="1" a="1"/>
  <c r="L114" i="1" s="1"/>
  <c r="L167" i="1" a="1"/>
  <c r="L167" i="1" s="1"/>
  <c r="L110" i="1" a="1"/>
  <c r="L110" i="1" s="1"/>
  <c r="L160" i="1" a="1"/>
  <c r="L160" i="1" s="1"/>
  <c r="L61" i="1" a="1"/>
  <c r="L61" i="1" s="1"/>
  <c r="L77" i="1" a="1"/>
  <c r="L77" i="1" s="1"/>
  <c r="L93" i="1" a="1"/>
  <c r="L93" i="1" s="1"/>
  <c r="L104" i="1" a="1"/>
  <c r="L104" i="1" s="1"/>
  <c r="L3" i="1" a="1"/>
  <c r="L3" i="1" s="1"/>
  <c r="L7" i="1" a="1"/>
  <c r="L7" i="1" s="1"/>
  <c r="L11" i="1" a="1"/>
  <c r="L11" i="1" s="1"/>
  <c r="L15" i="1" a="1"/>
  <c r="L15" i="1" s="1"/>
  <c r="L19" i="1" a="1"/>
  <c r="L19" i="1" s="1"/>
  <c r="L23" i="1" a="1"/>
  <c r="L23" i="1" s="1"/>
  <c r="L27" i="1" a="1"/>
  <c r="L27" i="1" s="1"/>
  <c r="L31" i="1" a="1"/>
  <c r="L31" i="1" s="1"/>
  <c r="L35" i="1" a="1"/>
  <c r="L35" i="1" s="1"/>
  <c r="L39" i="1" a="1"/>
  <c r="L39" i="1" s="1"/>
  <c r="L43" i="1" a="1"/>
  <c r="L43" i="1" s="1"/>
  <c r="L47" i="1" a="1"/>
  <c r="L47" i="1" s="1"/>
  <c r="L63" i="1" a="1"/>
  <c r="L63" i="1" s="1"/>
  <c r="L79" i="1" a="1"/>
  <c r="L79" i="1" s="1"/>
  <c r="L95" i="1" a="1"/>
  <c r="L95" i="1" s="1"/>
  <c r="L56" i="1" a="1"/>
  <c r="L56" i="1" s="1"/>
  <c r="L68" i="1" a="1"/>
  <c r="L68" i="1" s="1"/>
  <c r="L84" i="1" a="1"/>
  <c r="L84" i="1" s="1"/>
  <c r="L100" i="1" a="1"/>
  <c r="L100" i="1" s="1"/>
  <c r="L169" i="1" a="1"/>
  <c r="L169" i="1" s="1"/>
  <c r="L170" i="1" a="1"/>
  <c r="L170" i="1" s="1"/>
  <c r="L157" i="1" a="1"/>
  <c r="L157" i="1" s="1"/>
  <c r="L153" i="1" a="1"/>
  <c r="L153" i="1" s="1"/>
  <c r="L149" i="1" a="1"/>
  <c r="L149" i="1" s="1"/>
  <c r="L145" i="1" a="1"/>
  <c r="L145" i="1" s="1"/>
  <c r="L141" i="1" a="1"/>
  <c r="L141" i="1" s="1"/>
  <c r="L137" i="1" a="1"/>
  <c r="L137" i="1" s="1"/>
  <c r="L133" i="1" a="1"/>
  <c r="L133" i="1" s="1"/>
  <c r="L129" i="1" a="1"/>
  <c r="L129" i="1" s="1"/>
  <c r="L125" i="1" a="1"/>
  <c r="L125" i="1" s="1"/>
  <c r="L121" i="1" a="1"/>
  <c r="L121" i="1" s="1"/>
  <c r="L117" i="1" a="1"/>
  <c r="L117" i="1" s="1"/>
  <c r="L113" i="1" a="1"/>
  <c r="L113" i="1" s="1"/>
  <c r="L163" i="1" a="1"/>
  <c r="L163" i="1" s="1"/>
  <c r="L109" i="1" a="1"/>
  <c r="L109" i="1" s="1"/>
  <c r="L65" i="1" a="1"/>
  <c r="L65" i="1" s="1"/>
  <c r="L81" i="1" a="1"/>
  <c r="L81" i="1" s="1"/>
  <c r="L97" i="1" a="1"/>
  <c r="L97" i="1" s="1"/>
  <c r="L16" i="1" a="1"/>
  <c r="L16" i="1" s="1"/>
  <c r="L32" i="1" a="1"/>
  <c r="L32" i="1" s="1"/>
  <c r="L48" i="1" a="1"/>
  <c r="L48" i="1" s="1"/>
  <c r="L99" i="1" a="1"/>
  <c r="L99" i="1" s="1"/>
  <c r="L88" i="1" a="1"/>
  <c r="L88" i="1" s="1"/>
  <c r="L156" i="1" a="1"/>
  <c r="L156" i="1" s="1"/>
  <c r="L140" i="1" a="1"/>
  <c r="L140" i="1" s="1"/>
  <c r="L124" i="1" a="1"/>
  <c r="L124" i="1" s="1"/>
  <c r="L159" i="1" a="1"/>
  <c r="L159" i="1" s="1"/>
  <c r="L4" i="1" a="1"/>
  <c r="L4" i="1" s="1"/>
  <c r="L20" i="1" a="1"/>
  <c r="L20" i="1" s="1"/>
  <c r="L36" i="1" a="1"/>
  <c r="L36" i="1" s="1"/>
  <c r="L50" i="1" a="1"/>
  <c r="L50" i="1" s="1"/>
  <c r="L173" i="1" a="1"/>
  <c r="L173" i="1" s="1"/>
  <c r="L152" i="1" a="1"/>
  <c r="L152" i="1" s="1"/>
  <c r="L136" i="1" a="1"/>
  <c r="L136" i="1" s="1"/>
  <c r="L120" i="1" a="1"/>
  <c r="L120" i="1" s="1"/>
  <c r="L108" i="1" a="1"/>
  <c r="L108" i="1" s="1"/>
  <c r="L69" i="1" a="1"/>
  <c r="L69" i="1" s="1"/>
  <c r="L8" i="1" a="1"/>
  <c r="L8" i="1" s="1"/>
  <c r="L24" i="1" a="1"/>
  <c r="L24" i="1" s="1"/>
  <c r="L40" i="1" a="1"/>
  <c r="L40" i="1" s="1"/>
  <c r="L67" i="1" a="1"/>
  <c r="L67" i="1" s="1"/>
  <c r="L58" i="1" a="1"/>
  <c r="L58" i="1" s="1"/>
  <c r="L165" i="1" a="1"/>
  <c r="L165" i="1" s="1"/>
  <c r="L148" i="1" a="1"/>
  <c r="L148" i="1" s="1"/>
  <c r="L132" i="1" a="1"/>
  <c r="L132" i="1" s="1"/>
  <c r="L116" i="1" a="1"/>
  <c r="L116" i="1" s="1"/>
  <c r="L85" i="1" a="1"/>
  <c r="L85" i="1" s="1"/>
  <c r="L12" i="1" a="1"/>
  <c r="L12" i="1" s="1"/>
  <c r="L72" i="1" a="1"/>
  <c r="L72" i="1" s="1"/>
  <c r="L112" i="1" a="1"/>
  <c r="L112" i="1" s="1"/>
  <c r="L101" i="1" a="1"/>
  <c r="L101" i="1" s="1"/>
  <c r="L51" i="1" a="1"/>
  <c r="L51" i="1" s="1"/>
  <c r="L59" i="1" a="1"/>
  <c r="L59" i="1" s="1"/>
  <c r="L74" i="1" a="1"/>
  <c r="L74" i="1" s="1"/>
  <c r="L90" i="1" a="1"/>
  <c r="L90" i="1" s="1"/>
  <c r="L106" i="1" a="1"/>
  <c r="L106" i="1" s="1"/>
  <c r="L28" i="1" a="1"/>
  <c r="L28" i="1" s="1"/>
  <c r="L166" i="1" a="1"/>
  <c r="L166" i="1" s="1"/>
  <c r="L53" i="1" a="1"/>
  <c r="L53" i="1" s="1"/>
  <c r="L62" i="1" a="1"/>
  <c r="L62" i="1" s="1"/>
  <c r="L78" i="1" a="1"/>
  <c r="L78" i="1" s="1"/>
  <c r="L94" i="1" a="1"/>
  <c r="L94" i="1" s="1"/>
  <c r="L228" i="1" a="1"/>
  <c r="L228" i="1" s="1"/>
  <c r="L44" i="1" a="1"/>
  <c r="L44" i="1" s="1"/>
  <c r="L144" i="1" a="1"/>
  <c r="L144" i="1" s="1"/>
  <c r="L55" i="1" a="1"/>
  <c r="L55" i="1" s="1"/>
  <c r="L66" i="1" a="1"/>
  <c r="L66" i="1" s="1"/>
  <c r="L82" i="1" a="1"/>
  <c r="L82" i="1" s="1"/>
  <c r="L98" i="1" a="1"/>
  <c r="L98" i="1" s="1"/>
  <c r="L83" i="1" a="1"/>
  <c r="L83" i="1" s="1"/>
  <c r="L128" i="1" a="1"/>
  <c r="L128" i="1" s="1"/>
  <c r="L49" i="1" a="1"/>
  <c r="L49" i="1" s="1"/>
  <c r="L57" i="1" a="1"/>
  <c r="L57" i="1" s="1"/>
  <c r="L70" i="1" a="1"/>
  <c r="L70" i="1" s="1"/>
  <c r="L86" i="1" a="1"/>
  <c r="L86" i="1" s="1"/>
  <c r="L102" i="1" a="1"/>
  <c r="L102" i="1" s="1"/>
  <c r="L214" i="1" a="1"/>
  <c r="L214" i="1" s="1"/>
  <c r="L218" i="1" a="1"/>
  <c r="L218" i="1" s="1"/>
  <c r="L222" i="1" a="1"/>
  <c r="L222" i="1" s="1"/>
  <c r="L226" i="1" a="1"/>
  <c r="L226" i="1" s="1"/>
  <c r="L698" i="1" a="1"/>
  <c r="L698" i="1" s="1"/>
  <c r="L690" i="1" a="1"/>
  <c r="L690" i="1" s="1"/>
  <c r="L682" i="1" a="1"/>
  <c r="L682" i="1" s="1"/>
  <c r="L674" i="1" a="1"/>
  <c r="L674" i="1" s="1"/>
  <c r="L666" i="1" a="1"/>
  <c r="L666" i="1" s="1"/>
  <c r="L658" i="1" a="1"/>
  <c r="L658" i="1" s="1"/>
  <c r="L693" i="1" a="1"/>
  <c r="L693" i="1" s="1"/>
  <c r="L685" i="1" a="1"/>
  <c r="L685" i="1" s="1"/>
  <c r="L215" i="1" a="1"/>
  <c r="L215" i="1" s="1"/>
  <c r="L219" i="1" a="1"/>
  <c r="L219" i="1" s="1"/>
  <c r="L223" i="1" a="1"/>
  <c r="L223" i="1" s="1"/>
  <c r="L227" i="1" a="1"/>
  <c r="L227" i="1" s="1"/>
  <c r="L696" i="1" a="1"/>
  <c r="L696" i="1" s="1"/>
  <c r="L688" i="1" a="1"/>
  <c r="L688" i="1" s="1"/>
  <c r="L680" i="1" a="1"/>
  <c r="L680" i="1" s="1"/>
  <c r="L672" i="1" a="1"/>
  <c r="L672" i="1" s="1"/>
  <c r="L664" i="1" a="1"/>
  <c r="L664" i="1" s="1"/>
  <c r="L699" i="1" a="1"/>
  <c r="L699" i="1" s="1"/>
  <c r="L691" i="1" a="1"/>
  <c r="L691" i="1" s="1"/>
  <c r="L683" i="1" a="1"/>
  <c r="L683" i="1" s="1"/>
  <c r="L212" i="1" a="1"/>
  <c r="L212" i="1" s="1"/>
  <c r="L216" i="1" a="1"/>
  <c r="L216" i="1" s="1"/>
  <c r="L220" i="1" a="1"/>
  <c r="L220" i="1" s="1"/>
  <c r="L224" i="1" a="1"/>
  <c r="L224" i="1" s="1"/>
  <c r="L694" i="1" a="1"/>
  <c r="L694" i="1" s="1"/>
  <c r="L686" i="1" a="1"/>
  <c r="L686" i="1" s="1"/>
  <c r="L678" i="1" a="1"/>
  <c r="L678" i="1" s="1"/>
  <c r="L670" i="1" a="1"/>
  <c r="L670" i="1" s="1"/>
  <c r="L662" i="1" a="1"/>
  <c r="L662" i="1" s="1"/>
  <c r="L697" i="1" a="1"/>
  <c r="L697" i="1" s="1"/>
  <c r="L689" i="1" a="1"/>
  <c r="L689" i="1" s="1"/>
  <c r="L681" i="1" a="1"/>
  <c r="L681" i="1" s="1"/>
  <c r="L213" i="1" a="1"/>
  <c r="L213" i="1" s="1"/>
  <c r="L217" i="1" a="1"/>
  <c r="L217" i="1" s="1"/>
  <c r="L221" i="1" a="1"/>
  <c r="L221" i="1" s="1"/>
  <c r="L225" i="1" a="1"/>
  <c r="L225" i="1" s="1"/>
  <c r="L692" i="1" a="1"/>
  <c r="L692" i="1" s="1"/>
  <c r="L684" i="1" a="1"/>
  <c r="L684" i="1" s="1"/>
  <c r="L676" i="1" a="1"/>
  <c r="L676" i="1" s="1"/>
  <c r="L668" i="1" a="1"/>
  <c r="L668" i="1" s="1"/>
  <c r="L660" i="1" a="1"/>
  <c r="L660" i="1" s="1"/>
  <c r="L695" i="1" a="1"/>
  <c r="L695" i="1" s="1"/>
  <c r="L687" i="1" a="1"/>
  <c r="L687" i="1" s="1"/>
  <c r="L679" i="1" a="1"/>
  <c r="L679" i="1" s="1"/>
  <c r="L671" i="1" a="1"/>
  <c r="L671" i="1" s="1"/>
  <c r="L656" i="1" a="1"/>
  <c r="L656" i="1" s="1"/>
  <c r="L648" i="1" a="1"/>
  <c r="L648" i="1" s="1"/>
  <c r="L640" i="1" a="1"/>
  <c r="L640" i="1" s="1"/>
  <c r="L632" i="1" a="1"/>
  <c r="L632" i="1" s="1"/>
  <c r="L624" i="1" a="1"/>
  <c r="L624" i="1" s="1"/>
  <c r="L616" i="1" a="1"/>
  <c r="L616" i="1" s="1"/>
  <c r="L655" i="1" a="1"/>
  <c r="L655" i="1" s="1"/>
  <c r="L647" i="1" a="1"/>
  <c r="L647" i="1" s="1"/>
  <c r="L639" i="1" a="1"/>
  <c r="L639" i="1" s="1"/>
  <c r="L631" i="1" a="1"/>
  <c r="L631" i="1" s="1"/>
  <c r="L623" i="1" a="1"/>
  <c r="L623" i="1" s="1"/>
  <c r="L615" i="1" a="1"/>
  <c r="L615" i="1" s="1"/>
  <c r="L608" i="1" a="1"/>
  <c r="L608" i="1" s="1"/>
  <c r="L611" i="1" a="1"/>
  <c r="L611" i="1" s="1"/>
  <c r="L604" i="1" a="1"/>
  <c r="L604" i="1" s="1"/>
  <c r="L596" i="1" a="1"/>
  <c r="L596" i="1" s="1"/>
  <c r="L588" i="1" a="1"/>
  <c r="L588" i="1" s="1"/>
  <c r="L580" i="1" a="1"/>
  <c r="L580" i="1" s="1"/>
  <c r="L597" i="1" a="1"/>
  <c r="L597" i="1" s="1"/>
  <c r="L589" i="1" a="1"/>
  <c r="L589" i="1" s="1"/>
  <c r="L581" i="1" a="1"/>
  <c r="L581" i="1" s="1"/>
  <c r="L572" i="1" a="1"/>
  <c r="L572" i="1" s="1"/>
  <c r="L564" i="1" a="1"/>
  <c r="L564" i="1" s="1"/>
  <c r="L556" i="1" a="1"/>
  <c r="L556" i="1" s="1"/>
  <c r="L548" i="1" a="1"/>
  <c r="L548" i="1" s="1"/>
  <c r="L540" i="1" a="1"/>
  <c r="L540" i="1" s="1"/>
  <c r="L532" i="1" a="1"/>
  <c r="L532" i="1" s="1"/>
  <c r="L577" i="1" a="1"/>
  <c r="L577" i="1" s="1"/>
  <c r="L569" i="1" a="1"/>
  <c r="L569" i="1" s="1"/>
  <c r="L561" i="1" a="1"/>
  <c r="L561" i="1" s="1"/>
  <c r="L553" i="1" a="1"/>
  <c r="L553" i="1" s="1"/>
  <c r="L545" i="1" a="1"/>
  <c r="L545" i="1" s="1"/>
  <c r="L537" i="1" a="1"/>
  <c r="L537" i="1" s="1"/>
  <c r="L527" i="1" a="1"/>
  <c r="L527" i="1" s="1"/>
  <c r="L519" i="1" a="1"/>
  <c r="L519" i="1" s="1"/>
  <c r="L522" i="1" a="1"/>
  <c r="L522" i="1" s="1"/>
  <c r="L514" i="1" a="1"/>
  <c r="L514" i="1" s="1"/>
  <c r="L506" i="1" a="1"/>
  <c r="L506" i="1" s="1"/>
  <c r="L498" i="1" a="1"/>
  <c r="L498" i="1" s="1"/>
  <c r="L490" i="1" a="1"/>
  <c r="L490" i="1" s="1"/>
  <c r="L482" i="1" a="1"/>
  <c r="L482" i="1" s="1"/>
  <c r="L474" i="1" a="1"/>
  <c r="L474" i="1" s="1"/>
  <c r="L466" i="1" a="1"/>
  <c r="L466" i="1" s="1"/>
  <c r="L458" i="1" a="1"/>
  <c r="L458" i="1" s="1"/>
  <c r="L450" i="1" a="1"/>
  <c r="L450" i="1" s="1"/>
  <c r="L442" i="1" a="1"/>
  <c r="L442" i="1" s="1"/>
  <c r="L517" i="1" a="1"/>
  <c r="L517" i="1" s="1"/>
  <c r="L509" i="1" a="1"/>
  <c r="L509" i="1" s="1"/>
  <c r="L501" i="1" a="1"/>
  <c r="L501" i="1" s="1"/>
  <c r="L493" i="1" a="1"/>
  <c r="L493" i="1" s="1"/>
  <c r="L485" i="1" a="1"/>
  <c r="L485" i="1" s="1"/>
  <c r="L477" i="1" a="1"/>
  <c r="L477" i="1" s="1"/>
  <c r="L469" i="1" a="1"/>
  <c r="L469" i="1" s="1"/>
  <c r="L461" i="1" a="1"/>
  <c r="L461" i="1" s="1"/>
  <c r="L453" i="1" a="1"/>
  <c r="L453" i="1" s="1"/>
  <c r="L445" i="1" a="1"/>
  <c r="L445" i="1" s="1"/>
  <c r="L435" i="1" a="1"/>
  <c r="L435" i="1" s="1"/>
  <c r="L427" i="1" a="1"/>
  <c r="L427" i="1" s="1"/>
  <c r="L419" i="1" a="1"/>
  <c r="L419" i="1" s="1"/>
  <c r="L434" i="1" a="1"/>
  <c r="L434" i="1" s="1"/>
  <c r="L426" i="1" a="1"/>
  <c r="L426" i="1" s="1"/>
  <c r="L418" i="1" a="1"/>
  <c r="L418" i="1" s="1"/>
  <c r="L288" i="1" a="1"/>
  <c r="L288" i="1" s="1"/>
  <c r="L280" i="1" a="1"/>
  <c r="L280" i="1" s="1"/>
  <c r="L272" i="1" a="1"/>
  <c r="L272" i="1" s="1"/>
  <c r="L283" i="1" a="1"/>
  <c r="L283" i="1" s="1"/>
  <c r="L275" i="1" a="1"/>
  <c r="L275" i="1" s="1"/>
  <c r="L268" i="1" a="1"/>
  <c r="L268" i="1" s="1"/>
  <c r="L264" i="1" a="1"/>
  <c r="L264" i="1" s="1"/>
  <c r="L260" i="1" a="1"/>
  <c r="L260" i="1" s="1"/>
  <c r="L256" i="1" a="1"/>
  <c r="L256" i="1" s="1"/>
  <c r="L252" i="1" a="1"/>
  <c r="L252" i="1" s="1"/>
  <c r="L248" i="1" a="1"/>
  <c r="L248" i="1" s="1"/>
  <c r="L244" i="1" a="1"/>
  <c r="L244" i="1" s="1"/>
  <c r="L240" i="1" a="1"/>
  <c r="L240" i="1" s="1"/>
  <c r="L236" i="1" a="1"/>
  <c r="L236" i="1" s="1"/>
  <c r="L232" i="1" a="1"/>
  <c r="L232" i="1" s="1"/>
  <c r="L412" i="1" a="1"/>
  <c r="L412" i="1" s="1"/>
  <c r="L408" i="1" a="1"/>
  <c r="L408" i="1" s="1"/>
  <c r="L404" i="1" a="1"/>
  <c r="L404" i="1" s="1"/>
  <c r="L400" i="1" a="1"/>
  <c r="L400" i="1" s="1"/>
  <c r="L396" i="1" a="1"/>
  <c r="L396" i="1" s="1"/>
  <c r="L392" i="1" a="1"/>
  <c r="L392" i="1" s="1"/>
  <c r="L388" i="1" a="1"/>
  <c r="L388" i="1" s="1"/>
  <c r="L384" i="1" a="1"/>
  <c r="L384" i="1" s="1"/>
  <c r="L380" i="1" a="1"/>
  <c r="L380" i="1" s="1"/>
  <c r="L376" i="1" a="1"/>
  <c r="L376" i="1" s="1"/>
  <c r="L372" i="1" a="1"/>
  <c r="L372" i="1" s="1"/>
  <c r="L368" i="1" a="1"/>
  <c r="L368" i="1" s="1"/>
  <c r="L364" i="1" a="1"/>
  <c r="L364" i="1" s="1"/>
  <c r="L360" i="1" a="1"/>
  <c r="L360" i="1" s="1"/>
  <c r="L356" i="1" a="1"/>
  <c r="L356" i="1" s="1"/>
  <c r="L352" i="1" a="1"/>
  <c r="L352" i="1" s="1"/>
  <c r="L348" i="1" a="1"/>
  <c r="L348" i="1" s="1"/>
  <c r="L344" i="1" a="1"/>
  <c r="L344" i="1" s="1"/>
  <c r="L340" i="1" a="1"/>
  <c r="L340" i="1" s="1"/>
  <c r="L336" i="1" a="1"/>
  <c r="L336" i="1" s="1"/>
  <c r="L332" i="1" a="1"/>
  <c r="L332" i="1" s="1"/>
  <c r="L328" i="1" a="1"/>
  <c r="L328" i="1" s="1"/>
  <c r="L324" i="1" a="1"/>
  <c r="L324" i="1" s="1"/>
  <c r="L320" i="1" a="1"/>
  <c r="L320" i="1" s="1"/>
  <c r="L316" i="1" a="1"/>
  <c r="L316" i="1" s="1"/>
  <c r="L312" i="1" a="1"/>
  <c r="L312" i="1" s="1"/>
  <c r="L308" i="1" a="1"/>
  <c r="L308" i="1" s="1"/>
  <c r="L304" i="1" a="1"/>
  <c r="L304" i="1" s="1"/>
  <c r="L300" i="1" a="1"/>
  <c r="L300" i="1" s="1"/>
  <c r="L296" i="1" a="1"/>
  <c r="L296" i="1" s="1"/>
  <c r="L292" i="1" a="1"/>
  <c r="L292" i="1" s="1"/>
  <c r="L210" i="1" a="1"/>
  <c r="L210" i="1" s="1"/>
  <c r="L206" i="1" a="1"/>
  <c r="L206" i="1" s="1"/>
  <c r="L202" i="1" a="1"/>
  <c r="L202" i="1" s="1"/>
  <c r="L198" i="1" a="1"/>
  <c r="L198" i="1" s="1"/>
  <c r="L194" i="1" a="1"/>
  <c r="L194" i="1" s="1"/>
  <c r="L190" i="1" a="1"/>
  <c r="L190" i="1" s="1"/>
  <c r="L186" i="1" a="1"/>
  <c r="L186" i="1" s="1"/>
  <c r="L182" i="1" a="1"/>
  <c r="L182" i="1" s="1"/>
  <c r="L178" i="1" a="1"/>
  <c r="L178" i="1" s="1"/>
  <c r="L211" i="1" a="1"/>
  <c r="L211" i="1" s="1"/>
  <c r="L677" i="1" a="1"/>
  <c r="L677" i="1" s="1"/>
  <c r="L669" i="1" a="1"/>
  <c r="L669" i="1" s="1"/>
  <c r="L654" i="1" a="1"/>
  <c r="L654" i="1" s="1"/>
  <c r="L646" i="1" a="1"/>
  <c r="L646" i="1" s="1"/>
  <c r="L638" i="1" a="1"/>
  <c r="L638" i="1" s="1"/>
  <c r="L630" i="1" a="1"/>
  <c r="L630" i="1" s="1"/>
  <c r="L622" i="1" a="1"/>
  <c r="L622" i="1" s="1"/>
  <c r="L614" i="1" a="1"/>
  <c r="L614" i="1" s="1"/>
  <c r="L653" i="1" a="1"/>
  <c r="L653" i="1" s="1"/>
  <c r="L645" i="1" a="1"/>
  <c r="L645" i="1" s="1"/>
  <c r="L637" i="1" a="1"/>
  <c r="L637" i="1" s="1"/>
  <c r="L629" i="1" a="1"/>
  <c r="L629" i="1" s="1"/>
  <c r="L621" i="1" a="1"/>
  <c r="L621" i="1" s="1"/>
  <c r="L659" i="1" a="1"/>
  <c r="L659" i="1" s="1"/>
  <c r="L606" i="1" a="1"/>
  <c r="L606" i="1" s="1"/>
  <c r="L609" i="1" a="1"/>
  <c r="L609" i="1" s="1"/>
  <c r="L602" i="1" a="1"/>
  <c r="L602" i="1" s="1"/>
  <c r="L594" i="1" a="1"/>
  <c r="L594" i="1" s="1"/>
  <c r="L586" i="1" a="1"/>
  <c r="L586" i="1" s="1"/>
  <c r="L603" i="1" a="1"/>
  <c r="L603" i="1" s="1"/>
  <c r="L595" i="1" a="1"/>
  <c r="L595" i="1" s="1"/>
  <c r="L587" i="1" a="1"/>
  <c r="L587" i="1" s="1"/>
  <c r="L578" i="1" a="1"/>
  <c r="L578" i="1" s="1"/>
  <c r="L570" i="1" a="1"/>
  <c r="L570" i="1" s="1"/>
  <c r="L562" i="1" a="1"/>
  <c r="L562" i="1" s="1"/>
  <c r="L554" i="1" a="1"/>
  <c r="L554" i="1" s="1"/>
  <c r="L546" i="1" a="1"/>
  <c r="L546" i="1" s="1"/>
  <c r="L538" i="1" a="1"/>
  <c r="L538" i="1" s="1"/>
  <c r="L530" i="1" a="1"/>
  <c r="L530" i="1" s="1"/>
  <c r="L575" i="1" a="1"/>
  <c r="L575" i="1" s="1"/>
  <c r="L567" i="1" a="1"/>
  <c r="L567" i="1" s="1"/>
  <c r="L559" i="1" a="1"/>
  <c r="L559" i="1" s="1"/>
  <c r="L551" i="1" a="1"/>
  <c r="L551" i="1" s="1"/>
  <c r="L543" i="1" a="1"/>
  <c r="L543" i="1" s="1"/>
  <c r="L535" i="1" a="1"/>
  <c r="L535" i="1" s="1"/>
  <c r="L525" i="1" a="1"/>
  <c r="L525" i="1" s="1"/>
  <c r="L529" i="1" a="1"/>
  <c r="L529" i="1" s="1"/>
  <c r="L520" i="1" a="1"/>
  <c r="L520" i="1" s="1"/>
  <c r="L512" i="1" a="1"/>
  <c r="L512" i="1" s="1"/>
  <c r="L504" i="1" a="1"/>
  <c r="L504" i="1" s="1"/>
  <c r="L496" i="1" a="1"/>
  <c r="L496" i="1" s="1"/>
  <c r="L488" i="1" a="1"/>
  <c r="L488" i="1" s="1"/>
  <c r="L480" i="1" a="1"/>
  <c r="L480" i="1" s="1"/>
  <c r="L472" i="1" a="1"/>
  <c r="L472" i="1" s="1"/>
  <c r="L464" i="1" a="1"/>
  <c r="L464" i="1" s="1"/>
  <c r="L456" i="1" a="1"/>
  <c r="L456" i="1" s="1"/>
  <c r="L448" i="1" a="1"/>
  <c r="L448" i="1" s="1"/>
  <c r="L440" i="1" a="1"/>
  <c r="L440" i="1" s="1"/>
  <c r="L515" i="1" a="1"/>
  <c r="L515" i="1" s="1"/>
  <c r="L507" i="1" a="1"/>
  <c r="L507" i="1" s="1"/>
  <c r="L499" i="1" a="1"/>
  <c r="L499" i="1" s="1"/>
  <c r="L491" i="1" a="1"/>
  <c r="L491" i="1" s="1"/>
  <c r="L483" i="1" a="1"/>
  <c r="L483" i="1" s="1"/>
  <c r="L475" i="1" a="1"/>
  <c r="L475" i="1" s="1"/>
  <c r="L467" i="1" a="1"/>
  <c r="L467" i="1" s="1"/>
  <c r="L459" i="1" a="1"/>
  <c r="L459" i="1" s="1"/>
  <c r="L451" i="1" a="1"/>
  <c r="L451" i="1" s="1"/>
  <c r="L443" i="1" a="1"/>
  <c r="L443" i="1" s="1"/>
  <c r="L433" i="1" a="1"/>
  <c r="L433" i="1" s="1"/>
  <c r="L425" i="1" a="1"/>
  <c r="L425" i="1" s="1"/>
  <c r="L417" i="1" a="1"/>
  <c r="L417" i="1" s="1"/>
  <c r="L432" i="1" a="1"/>
  <c r="L432" i="1" s="1"/>
  <c r="L424" i="1" a="1"/>
  <c r="L424" i="1" s="1"/>
  <c r="L416" i="1" a="1"/>
  <c r="L416" i="1" s="1"/>
  <c r="L286" i="1" a="1"/>
  <c r="L286" i="1" s="1"/>
  <c r="L278" i="1" a="1"/>
  <c r="L278" i="1" s="1"/>
  <c r="L270" i="1" a="1"/>
  <c r="L270" i="1" s="1"/>
  <c r="L281" i="1" a="1"/>
  <c r="L281" i="1" s="1"/>
  <c r="L273" i="1" a="1"/>
  <c r="L273" i="1" s="1"/>
  <c r="L267" i="1" a="1"/>
  <c r="L267" i="1" s="1"/>
  <c r="L263" i="1" a="1"/>
  <c r="L263" i="1" s="1"/>
  <c r="L259" i="1" a="1"/>
  <c r="L259" i="1" s="1"/>
  <c r="L255" i="1" a="1"/>
  <c r="L255" i="1" s="1"/>
  <c r="L251" i="1" a="1"/>
  <c r="L251" i="1" s="1"/>
  <c r="L247" i="1" a="1"/>
  <c r="L247" i="1" s="1"/>
  <c r="L243" i="1" a="1"/>
  <c r="L243" i="1" s="1"/>
  <c r="L239" i="1" a="1"/>
  <c r="L239" i="1" s="1"/>
  <c r="L235" i="1" a="1"/>
  <c r="L235" i="1" s="1"/>
  <c r="L231" i="1" a="1"/>
  <c r="L231" i="1" s="1"/>
  <c r="L411" i="1" a="1"/>
  <c r="L411" i="1" s="1"/>
  <c r="L407" i="1" a="1"/>
  <c r="L407" i="1" s="1"/>
  <c r="L403" i="1" a="1"/>
  <c r="L403" i="1" s="1"/>
  <c r="L399" i="1" a="1"/>
  <c r="L399" i="1" s="1"/>
  <c r="L395" i="1" a="1"/>
  <c r="L395" i="1" s="1"/>
  <c r="L391" i="1" a="1"/>
  <c r="L391" i="1" s="1"/>
  <c r="L387" i="1" a="1"/>
  <c r="L387" i="1" s="1"/>
  <c r="L383" i="1" a="1"/>
  <c r="L383" i="1" s="1"/>
  <c r="L379" i="1" a="1"/>
  <c r="L379" i="1" s="1"/>
  <c r="L375" i="1" a="1"/>
  <c r="L375" i="1" s="1"/>
  <c r="L371" i="1" a="1"/>
  <c r="L371" i="1" s="1"/>
  <c r="L367" i="1" a="1"/>
  <c r="L367" i="1" s="1"/>
  <c r="L363" i="1" a="1"/>
  <c r="L363" i="1" s="1"/>
  <c r="L359" i="1" a="1"/>
  <c r="L359" i="1" s="1"/>
  <c r="L355" i="1" a="1"/>
  <c r="L355" i="1" s="1"/>
  <c r="L351" i="1" a="1"/>
  <c r="L351" i="1" s="1"/>
  <c r="L347" i="1" a="1"/>
  <c r="L347" i="1" s="1"/>
  <c r="L343" i="1" a="1"/>
  <c r="L343" i="1" s="1"/>
  <c r="L339" i="1" a="1"/>
  <c r="L339" i="1" s="1"/>
  <c r="L335" i="1" a="1"/>
  <c r="L335" i="1" s="1"/>
  <c r="L331" i="1" a="1"/>
  <c r="L331" i="1" s="1"/>
  <c r="L327" i="1" a="1"/>
  <c r="L327" i="1" s="1"/>
  <c r="L323" i="1" a="1"/>
  <c r="L323" i="1" s="1"/>
  <c r="L319" i="1" a="1"/>
  <c r="L319" i="1" s="1"/>
  <c r="L315" i="1" a="1"/>
  <c r="L315" i="1" s="1"/>
  <c r="L311" i="1" a="1"/>
  <c r="L311" i="1" s="1"/>
  <c r="L307" i="1" a="1"/>
  <c r="L307" i="1" s="1"/>
  <c r="L303" i="1" a="1"/>
  <c r="L303" i="1" s="1"/>
  <c r="L299" i="1" a="1"/>
  <c r="L299" i="1" s="1"/>
  <c r="L295" i="1" a="1"/>
  <c r="L295" i="1" s="1"/>
  <c r="L291" i="1" a="1"/>
  <c r="L291" i="1" s="1"/>
  <c r="L209" i="1" a="1"/>
  <c r="L209" i="1" s="1"/>
  <c r="L205" i="1" a="1"/>
  <c r="L205" i="1" s="1"/>
  <c r="L201" i="1" a="1"/>
  <c r="L201" i="1" s="1"/>
  <c r="L197" i="1" a="1"/>
  <c r="L197" i="1" s="1"/>
  <c r="L193" i="1" a="1"/>
  <c r="L193" i="1" s="1"/>
  <c r="L189" i="1" a="1"/>
  <c r="L189" i="1" s="1"/>
  <c r="L185" i="1" a="1"/>
  <c r="L185" i="1" s="1"/>
  <c r="L181" i="1" a="1"/>
  <c r="L181" i="1" s="1"/>
  <c r="L177" i="1" a="1"/>
  <c r="L177" i="1" s="1"/>
  <c r="L675" i="1" a="1"/>
  <c r="L675" i="1" s="1"/>
  <c r="L667" i="1" a="1"/>
  <c r="L667" i="1" s="1"/>
  <c r="L652" i="1" a="1"/>
  <c r="L652" i="1" s="1"/>
  <c r="L644" i="1" a="1"/>
  <c r="L644" i="1" s="1"/>
  <c r="L636" i="1" a="1"/>
  <c r="L636" i="1" s="1"/>
  <c r="L628" i="1" a="1"/>
  <c r="L628" i="1" s="1"/>
  <c r="L620" i="1" a="1"/>
  <c r="L620" i="1" s="1"/>
  <c r="L661" i="1" a="1"/>
  <c r="L661" i="1" s="1"/>
  <c r="L651" i="1" a="1"/>
  <c r="L651" i="1" s="1"/>
  <c r="L643" i="1" a="1"/>
  <c r="L643" i="1" s="1"/>
  <c r="L635" i="1" a="1"/>
  <c r="L635" i="1" s="1"/>
  <c r="L627" i="1" a="1"/>
  <c r="L627" i="1" s="1"/>
  <c r="L619" i="1" a="1"/>
  <c r="L619" i="1" s="1"/>
  <c r="L612" i="1" a="1"/>
  <c r="L612" i="1" s="1"/>
  <c r="L663" i="1" a="1"/>
  <c r="L663" i="1" s="1"/>
  <c r="L607" i="1" a="1"/>
  <c r="L607" i="1" s="1"/>
  <c r="L600" i="1" a="1"/>
  <c r="L600" i="1" s="1"/>
  <c r="L592" i="1" a="1"/>
  <c r="L592" i="1" s="1"/>
  <c r="L584" i="1" a="1"/>
  <c r="L584" i="1" s="1"/>
  <c r="L601" i="1" a="1"/>
  <c r="L601" i="1" s="1"/>
  <c r="L593" i="1" a="1"/>
  <c r="L593" i="1" s="1"/>
  <c r="L585" i="1" a="1"/>
  <c r="L585" i="1" s="1"/>
  <c r="L576" i="1" a="1"/>
  <c r="L576" i="1" s="1"/>
  <c r="L568" i="1" a="1"/>
  <c r="L568" i="1" s="1"/>
  <c r="L560" i="1" a="1"/>
  <c r="L560" i="1" s="1"/>
  <c r="L552" i="1" a="1"/>
  <c r="L552" i="1" s="1"/>
  <c r="L544" i="1" a="1"/>
  <c r="L544" i="1" s="1"/>
  <c r="L536" i="1" a="1"/>
  <c r="L536" i="1" s="1"/>
  <c r="L528" i="1" a="1"/>
  <c r="L528" i="1" s="1"/>
  <c r="L573" i="1" a="1"/>
  <c r="L573" i="1" s="1"/>
  <c r="L565" i="1" a="1"/>
  <c r="L565" i="1" s="1"/>
  <c r="L557" i="1" a="1"/>
  <c r="L557" i="1" s="1"/>
  <c r="L549" i="1" a="1"/>
  <c r="L549" i="1" s="1"/>
  <c r="L541" i="1" a="1"/>
  <c r="L541" i="1" s="1"/>
  <c r="L533" i="1" a="1"/>
  <c r="L533" i="1" s="1"/>
  <c r="L523" i="1" a="1"/>
  <c r="L523" i="1" s="1"/>
  <c r="L526" i="1" a="1"/>
  <c r="L526" i="1" s="1"/>
  <c r="L518" i="1" a="1"/>
  <c r="L518" i="1" s="1"/>
  <c r="L510" i="1" a="1"/>
  <c r="L510" i="1" s="1"/>
  <c r="L502" i="1" a="1"/>
  <c r="L502" i="1" s="1"/>
  <c r="L494" i="1" a="1"/>
  <c r="L494" i="1" s="1"/>
  <c r="L486" i="1" a="1"/>
  <c r="L486" i="1" s="1"/>
  <c r="L478" i="1" a="1"/>
  <c r="L478" i="1" s="1"/>
  <c r="L470" i="1" a="1"/>
  <c r="L470" i="1" s="1"/>
  <c r="L462" i="1" a="1"/>
  <c r="L462" i="1" s="1"/>
  <c r="L454" i="1" a="1"/>
  <c r="L454" i="1" s="1"/>
  <c r="L446" i="1" a="1"/>
  <c r="L446" i="1" s="1"/>
  <c r="L439" i="1" a="1"/>
  <c r="L439" i="1" s="1"/>
  <c r="L513" i="1" a="1"/>
  <c r="L513" i="1" s="1"/>
  <c r="L505" i="1" a="1"/>
  <c r="L505" i="1" s="1"/>
  <c r="L497" i="1" a="1"/>
  <c r="L497" i="1" s="1"/>
  <c r="L489" i="1" a="1"/>
  <c r="L489" i="1" s="1"/>
  <c r="L481" i="1" a="1"/>
  <c r="L481" i="1" s="1"/>
  <c r="L473" i="1" a="1"/>
  <c r="L473" i="1" s="1"/>
  <c r="L465" i="1" a="1"/>
  <c r="L465" i="1" s="1"/>
  <c r="L457" i="1" a="1"/>
  <c r="L457" i="1" s="1"/>
  <c r="L449" i="1" a="1"/>
  <c r="L449" i="1" s="1"/>
  <c r="L441" i="1" a="1"/>
  <c r="L441" i="1" s="1"/>
  <c r="L431" i="1" a="1"/>
  <c r="L431" i="1" s="1"/>
  <c r="L423" i="1" a="1"/>
  <c r="L423" i="1" s="1"/>
  <c r="L415" i="1" a="1"/>
  <c r="L415" i="1" s="1"/>
  <c r="L430" i="1" a="1"/>
  <c r="L430" i="1" s="1"/>
  <c r="L422" i="1" a="1"/>
  <c r="L422" i="1" s="1"/>
  <c r="L414" i="1" a="1"/>
  <c r="L414" i="1" s="1"/>
  <c r="L284" i="1" a="1"/>
  <c r="L284" i="1" s="1"/>
  <c r="L276" i="1" a="1"/>
  <c r="L276" i="1" s="1"/>
  <c r="L287" i="1" a="1"/>
  <c r="L287" i="1" s="1"/>
  <c r="L279" i="1" a="1"/>
  <c r="L279" i="1" s="1"/>
  <c r="L271" i="1" a="1"/>
  <c r="L271" i="1" s="1"/>
  <c r="L266" i="1" a="1"/>
  <c r="L266" i="1" s="1"/>
  <c r="L262" i="1" a="1"/>
  <c r="L262" i="1" s="1"/>
  <c r="L258" i="1" a="1"/>
  <c r="L258" i="1" s="1"/>
  <c r="L254" i="1" a="1"/>
  <c r="L254" i="1" s="1"/>
  <c r="L250" i="1" a="1"/>
  <c r="L250" i="1" s="1"/>
  <c r="L246" i="1" a="1"/>
  <c r="L246" i="1" s="1"/>
  <c r="L242" i="1" a="1"/>
  <c r="L242" i="1" s="1"/>
  <c r="L238" i="1" a="1"/>
  <c r="L238" i="1" s="1"/>
  <c r="L234" i="1" a="1"/>
  <c r="L234" i="1" s="1"/>
  <c r="L230" i="1" a="1"/>
  <c r="L230" i="1" s="1"/>
  <c r="L410" i="1" a="1"/>
  <c r="L410" i="1" s="1"/>
  <c r="L406" i="1" a="1"/>
  <c r="L406" i="1" s="1"/>
  <c r="L402" i="1" a="1"/>
  <c r="L402" i="1" s="1"/>
  <c r="L398" i="1" a="1"/>
  <c r="L398" i="1" s="1"/>
  <c r="L394" i="1" a="1"/>
  <c r="L394" i="1" s="1"/>
  <c r="L390" i="1" a="1"/>
  <c r="L390" i="1" s="1"/>
  <c r="L386" i="1" a="1"/>
  <c r="L386" i="1" s="1"/>
  <c r="L382" i="1" a="1"/>
  <c r="L382" i="1" s="1"/>
  <c r="L378" i="1" a="1"/>
  <c r="L378" i="1" s="1"/>
  <c r="L374" i="1" a="1"/>
  <c r="L374" i="1" s="1"/>
  <c r="L370" i="1" a="1"/>
  <c r="L370" i="1" s="1"/>
  <c r="L366" i="1" a="1"/>
  <c r="L366" i="1" s="1"/>
  <c r="L362" i="1" a="1"/>
  <c r="L362" i="1" s="1"/>
  <c r="L358" i="1" a="1"/>
  <c r="L358" i="1" s="1"/>
  <c r="L354" i="1" a="1"/>
  <c r="L354" i="1" s="1"/>
  <c r="L350" i="1" a="1"/>
  <c r="L350" i="1" s="1"/>
  <c r="L346" i="1" a="1"/>
  <c r="L346" i="1" s="1"/>
  <c r="L342" i="1" a="1"/>
  <c r="L342" i="1" s="1"/>
  <c r="L338" i="1" a="1"/>
  <c r="L338" i="1" s="1"/>
  <c r="L334" i="1" a="1"/>
  <c r="L334" i="1" s="1"/>
  <c r="L330" i="1" a="1"/>
  <c r="L330" i="1" s="1"/>
  <c r="L326" i="1" a="1"/>
  <c r="L326" i="1" s="1"/>
  <c r="L322" i="1" a="1"/>
  <c r="L322" i="1" s="1"/>
  <c r="L318" i="1" a="1"/>
  <c r="L318" i="1" s="1"/>
  <c r="L314" i="1" a="1"/>
  <c r="L314" i="1" s="1"/>
  <c r="L310" i="1" a="1"/>
  <c r="L310" i="1" s="1"/>
  <c r="L306" i="1" a="1"/>
  <c r="L306" i="1" s="1"/>
  <c r="L302" i="1" a="1"/>
  <c r="L302" i="1" s="1"/>
  <c r="L298" i="1" a="1"/>
  <c r="L298" i="1" s="1"/>
  <c r="L294" i="1" a="1"/>
  <c r="L294" i="1" s="1"/>
  <c r="L290" i="1" a="1"/>
  <c r="L290" i="1" s="1"/>
  <c r="L208" i="1" a="1"/>
  <c r="L208" i="1" s="1"/>
  <c r="L204" i="1" a="1"/>
  <c r="L204" i="1" s="1"/>
  <c r="L200" i="1" a="1"/>
  <c r="L200" i="1" s="1"/>
  <c r="L196" i="1" a="1"/>
  <c r="L196" i="1" s="1"/>
  <c r="L192" i="1" a="1"/>
  <c r="L192" i="1" s="1"/>
  <c r="L188" i="1" a="1"/>
  <c r="L188" i="1" s="1"/>
  <c r="L184" i="1" a="1"/>
  <c r="L184" i="1" s="1"/>
  <c r="L180" i="1" a="1"/>
  <c r="L180" i="1" s="1"/>
  <c r="L176" i="1" a="1"/>
  <c r="L176" i="1" s="1"/>
  <c r="L673" i="1" a="1"/>
  <c r="L673" i="1" s="1"/>
  <c r="L665" i="1" a="1"/>
  <c r="L665" i="1" s="1"/>
  <c r="L650" i="1" a="1"/>
  <c r="L650" i="1" s="1"/>
  <c r="L642" i="1" a="1"/>
  <c r="L642" i="1" s="1"/>
  <c r="L634" i="1" a="1"/>
  <c r="L634" i="1" s="1"/>
  <c r="L626" i="1" a="1"/>
  <c r="L626" i="1" s="1"/>
  <c r="L618" i="1" a="1"/>
  <c r="L618" i="1" s="1"/>
  <c r="L657" i="1" a="1"/>
  <c r="L657" i="1" s="1"/>
  <c r="L649" i="1" a="1"/>
  <c r="L649" i="1" s="1"/>
  <c r="L641" i="1" a="1"/>
  <c r="L641" i="1" s="1"/>
  <c r="L633" i="1" a="1"/>
  <c r="L633" i="1" s="1"/>
  <c r="L625" i="1" a="1"/>
  <c r="L625" i="1" s="1"/>
  <c r="L617" i="1" a="1"/>
  <c r="L617" i="1" s="1"/>
  <c r="L610" i="1" a="1"/>
  <c r="L610" i="1" s="1"/>
  <c r="L613" i="1" a="1"/>
  <c r="L613" i="1" s="1"/>
  <c r="L605" i="1" a="1"/>
  <c r="L605" i="1" s="1"/>
  <c r="L598" i="1" a="1"/>
  <c r="L598" i="1" s="1"/>
  <c r="L590" i="1" a="1"/>
  <c r="L590" i="1" s="1"/>
  <c r="L582" i="1" a="1"/>
  <c r="L582" i="1" s="1"/>
  <c r="L599" i="1" a="1"/>
  <c r="L599" i="1" s="1"/>
  <c r="L591" i="1" a="1"/>
  <c r="L591" i="1" s="1"/>
  <c r="L583" i="1" a="1"/>
  <c r="L583" i="1" s="1"/>
  <c r="L574" i="1" a="1"/>
  <c r="L574" i="1" s="1"/>
  <c r="L566" i="1" a="1"/>
  <c r="L566" i="1" s="1"/>
  <c r="L558" i="1" a="1"/>
  <c r="L558" i="1" s="1"/>
  <c r="L550" i="1" a="1"/>
  <c r="L550" i="1" s="1"/>
  <c r="L542" i="1" a="1"/>
  <c r="L542" i="1" s="1"/>
  <c r="L534" i="1" a="1"/>
  <c r="L534" i="1" s="1"/>
  <c r="L579" i="1" a="1"/>
  <c r="L579" i="1" s="1"/>
  <c r="L571" i="1" a="1"/>
  <c r="L571" i="1" s="1"/>
  <c r="L563" i="1" a="1"/>
  <c r="L563" i="1" s="1"/>
  <c r="L555" i="1" a="1"/>
  <c r="L555" i="1" s="1"/>
  <c r="L547" i="1" a="1"/>
  <c r="L547" i="1" s="1"/>
  <c r="L539" i="1" a="1"/>
  <c r="L539" i="1" s="1"/>
  <c r="L531" i="1" a="1"/>
  <c r="L531" i="1" s="1"/>
  <c r="L521" i="1" a="1"/>
  <c r="L521" i="1" s="1"/>
  <c r="L524" i="1" a="1"/>
  <c r="L524" i="1" s="1"/>
  <c r="L516" i="1" a="1"/>
  <c r="L516" i="1" s="1"/>
  <c r="L508" i="1" a="1"/>
  <c r="L508" i="1" s="1"/>
  <c r="L500" i="1" a="1"/>
  <c r="L500" i="1" s="1"/>
  <c r="L492" i="1" a="1"/>
  <c r="L492" i="1" s="1"/>
  <c r="L484" i="1" a="1"/>
  <c r="L484" i="1" s="1"/>
  <c r="L476" i="1" a="1"/>
  <c r="L476" i="1" s="1"/>
  <c r="L468" i="1" a="1"/>
  <c r="L468" i="1" s="1"/>
  <c r="L460" i="1" a="1"/>
  <c r="L460" i="1" s="1"/>
  <c r="L452" i="1" a="1"/>
  <c r="L452" i="1" s="1"/>
  <c r="L444" i="1" a="1"/>
  <c r="L444" i="1" s="1"/>
  <c r="L438" i="1" a="1"/>
  <c r="L438" i="1" s="1"/>
  <c r="L511" i="1" a="1"/>
  <c r="L511" i="1" s="1"/>
  <c r="L503" i="1" a="1"/>
  <c r="L503" i="1" s="1"/>
  <c r="L495" i="1" a="1"/>
  <c r="L495" i="1" s="1"/>
  <c r="L487" i="1" a="1"/>
  <c r="L487" i="1" s="1"/>
  <c r="L479" i="1" a="1"/>
  <c r="L479" i="1" s="1"/>
  <c r="L471" i="1" a="1"/>
  <c r="L471" i="1" s="1"/>
  <c r="L463" i="1" a="1"/>
  <c r="L463" i="1" s="1"/>
  <c r="L455" i="1" a="1"/>
  <c r="L455" i="1" s="1"/>
  <c r="L447" i="1" a="1"/>
  <c r="L447" i="1" s="1"/>
  <c r="L437" i="1" a="1"/>
  <c r="L437" i="1" s="1"/>
  <c r="L429" i="1" a="1"/>
  <c r="L429" i="1" s="1"/>
  <c r="L421" i="1" a="1"/>
  <c r="L421" i="1" s="1"/>
  <c r="L436" i="1" a="1"/>
  <c r="L436" i="1" s="1"/>
  <c r="L428" i="1" a="1"/>
  <c r="L428" i="1" s="1"/>
  <c r="L420" i="1" a="1"/>
  <c r="L420" i="1" s="1"/>
  <c r="L413" i="1" a="1"/>
  <c r="L413" i="1" s="1"/>
  <c r="L282" i="1" a="1"/>
  <c r="L282" i="1" s="1"/>
  <c r="L274" i="1" a="1"/>
  <c r="L274" i="1" s="1"/>
  <c r="L285" i="1" a="1"/>
  <c r="L285" i="1" s="1"/>
  <c r="L277" i="1" a="1"/>
  <c r="L277" i="1" s="1"/>
  <c r="L269" i="1" a="1"/>
  <c r="L269" i="1" s="1"/>
  <c r="L265" i="1" a="1"/>
  <c r="L265" i="1" s="1"/>
  <c r="L261" i="1" a="1"/>
  <c r="L261" i="1" s="1"/>
  <c r="L257" i="1" a="1"/>
  <c r="L257" i="1" s="1"/>
  <c r="L253" i="1" a="1"/>
  <c r="L253" i="1" s="1"/>
  <c r="L249" i="1" a="1"/>
  <c r="L249" i="1" s="1"/>
  <c r="L245" i="1" a="1"/>
  <c r="L245" i="1" s="1"/>
  <c r="L241" i="1" a="1"/>
  <c r="L241" i="1" s="1"/>
  <c r="L237" i="1" a="1"/>
  <c r="L237" i="1" s="1"/>
  <c r="L233" i="1" a="1"/>
  <c r="L233" i="1" s="1"/>
  <c r="L229" i="1" a="1"/>
  <c r="L229" i="1" s="1"/>
  <c r="L409" i="1" a="1"/>
  <c r="L409" i="1" s="1"/>
  <c r="L405" i="1" a="1"/>
  <c r="L405" i="1" s="1"/>
  <c r="L401" i="1" a="1"/>
  <c r="L401" i="1" s="1"/>
  <c r="L397" i="1" a="1"/>
  <c r="L397" i="1" s="1"/>
  <c r="L393" i="1" a="1"/>
  <c r="L393" i="1" s="1"/>
  <c r="L389" i="1" a="1"/>
  <c r="L389" i="1" s="1"/>
  <c r="L385" i="1" a="1"/>
  <c r="L385" i="1" s="1"/>
  <c r="L381" i="1" a="1"/>
  <c r="L381" i="1" s="1"/>
  <c r="L377" i="1" a="1"/>
  <c r="L377" i="1" s="1"/>
  <c r="L373" i="1" a="1"/>
  <c r="L373" i="1" s="1"/>
  <c r="L369" i="1" a="1"/>
  <c r="L369" i="1" s="1"/>
  <c r="L365" i="1" a="1"/>
  <c r="L365" i="1" s="1"/>
  <c r="L361" i="1" a="1"/>
  <c r="L361" i="1" s="1"/>
  <c r="L357" i="1" a="1"/>
  <c r="L357" i="1" s="1"/>
  <c r="L353" i="1" a="1"/>
  <c r="L353" i="1" s="1"/>
  <c r="L349" i="1" a="1"/>
  <c r="L349" i="1" s="1"/>
  <c r="L345" i="1" a="1"/>
  <c r="L345" i="1" s="1"/>
  <c r="L341" i="1" a="1"/>
  <c r="L341" i="1" s="1"/>
  <c r="L337" i="1" a="1"/>
  <c r="L337" i="1" s="1"/>
  <c r="L333" i="1" a="1"/>
  <c r="L333" i="1" s="1"/>
  <c r="L329" i="1" a="1"/>
  <c r="L329" i="1" s="1"/>
  <c r="L325" i="1" a="1"/>
  <c r="L325" i="1" s="1"/>
  <c r="L321" i="1" a="1"/>
  <c r="L321" i="1" s="1"/>
  <c r="L317" i="1" a="1"/>
  <c r="L317" i="1" s="1"/>
  <c r="L313" i="1" a="1"/>
  <c r="L313" i="1" s="1"/>
  <c r="L309" i="1" a="1"/>
  <c r="L309" i="1" s="1"/>
  <c r="L305" i="1" a="1"/>
  <c r="L305" i="1" s="1"/>
  <c r="L301" i="1" a="1"/>
  <c r="L301" i="1" s="1"/>
  <c r="L297" i="1" a="1"/>
  <c r="L297" i="1" s="1"/>
  <c r="L293" i="1" a="1"/>
  <c r="L293" i="1" s="1"/>
  <c r="L289" i="1" a="1"/>
  <c r="L289" i="1" s="1"/>
  <c r="L207" i="1" a="1"/>
  <c r="L207" i="1" s="1"/>
  <c r="L203" i="1" a="1"/>
  <c r="L203" i="1" s="1"/>
  <c r="L199" i="1" a="1"/>
  <c r="L199" i="1" s="1"/>
  <c r="L195" i="1" a="1"/>
  <c r="L195" i="1" s="1"/>
  <c r="L191" i="1" a="1"/>
  <c r="L191" i="1" s="1"/>
  <c r="L187" i="1" a="1"/>
  <c r="L187" i="1" s="1"/>
  <c r="L183" i="1" a="1"/>
  <c r="L183" i="1" s="1"/>
  <c r="L179" i="1" a="1"/>
  <c r="L179" i="1" s="1"/>
  <c r="L175" i="1" a="1"/>
  <c r="L175" i="1" s="1"/>
  <c r="J50" i="1" a="1"/>
  <c r="J50" i="1" s="1"/>
  <c r="J58" i="1" a="1"/>
  <c r="J58" i="1" s="1"/>
  <c r="J49" i="1" a="1"/>
  <c r="J49" i="1" s="1"/>
  <c r="J57" i="1" a="1"/>
  <c r="J57" i="1" s="1"/>
  <c r="J59" i="1" a="1"/>
  <c r="J59" i="1" s="1"/>
  <c r="J52" i="1" a="1"/>
  <c r="J52" i="1" s="1"/>
  <c r="J60" i="1" a="1"/>
  <c r="J60" i="1" s="1"/>
  <c r="J51" i="1" a="1"/>
  <c r="J51" i="1" s="1"/>
  <c r="J54" i="1" a="1"/>
  <c r="J54" i="1" s="1"/>
  <c r="J53" i="1" a="1"/>
  <c r="J53" i="1" s="1"/>
  <c r="J273" i="1" a="1"/>
  <c r="J273" i="1" s="1"/>
  <c r="J55" i="1" a="1"/>
  <c r="J55" i="1" s="1"/>
  <c r="J281" i="1" a="1"/>
  <c r="J281" i="1" s="1"/>
  <c r="J263" i="1" a="1"/>
  <c r="J263" i="1" s="1"/>
  <c r="J255" i="1" a="1"/>
  <c r="J255" i="1" s="1"/>
  <c r="J247" i="1" a="1"/>
  <c r="J247" i="1" s="1"/>
  <c r="J239" i="1" a="1"/>
  <c r="J239" i="1" s="1"/>
  <c r="J231" i="1" a="1"/>
  <c r="J231" i="1" s="1"/>
  <c r="J223" i="1" a="1"/>
  <c r="J223" i="1" s="1"/>
  <c r="J215" i="1" a="1"/>
  <c r="J215" i="1" s="1"/>
  <c r="J204" i="1" a="1"/>
  <c r="J204" i="1" s="1"/>
  <c r="J200" i="1" a="1"/>
  <c r="J200" i="1" s="1"/>
  <c r="J196" i="1" a="1"/>
  <c r="J196" i="1" s="1"/>
  <c r="J192" i="1" a="1"/>
  <c r="J192" i="1" s="1"/>
  <c r="J174" i="1" a="1"/>
  <c r="J174" i="1" s="1"/>
  <c r="J268" i="1" a="1"/>
  <c r="J268" i="1" s="1"/>
  <c r="J260" i="1" a="1"/>
  <c r="J260" i="1" s="1"/>
  <c r="J252" i="1" a="1"/>
  <c r="J252" i="1" s="1"/>
  <c r="J244" i="1" a="1"/>
  <c r="J244" i="1" s="1"/>
  <c r="J236" i="1" a="1"/>
  <c r="J236" i="1" s="1"/>
  <c r="J228" i="1" a="1"/>
  <c r="J228" i="1" s="1"/>
  <c r="J220" i="1" a="1"/>
  <c r="J220" i="1" s="1"/>
  <c r="J212" i="1" a="1"/>
  <c r="J212" i="1" s="1"/>
  <c r="J181" i="1" a="1"/>
  <c r="J181" i="1" s="1"/>
  <c r="J160" i="1" a="1"/>
  <c r="J160" i="1" s="1"/>
  <c r="J169" i="1" a="1"/>
  <c r="J169" i="1" s="1"/>
  <c r="J187" i="1" a="1"/>
  <c r="J187" i="1" s="1"/>
  <c r="J173" i="1" a="1"/>
  <c r="J173" i="1" s="1"/>
  <c r="J158" i="1" a="1"/>
  <c r="J158" i="1" s="1"/>
  <c r="J154" i="1" a="1"/>
  <c r="J154" i="1" s="1"/>
  <c r="J150" i="1" a="1"/>
  <c r="J150" i="1" s="1"/>
  <c r="J146" i="1" a="1"/>
  <c r="J146" i="1" s="1"/>
  <c r="J142" i="1" a="1"/>
  <c r="J142" i="1" s="1"/>
  <c r="J138" i="1" a="1"/>
  <c r="J138" i="1" s="1"/>
  <c r="J134" i="1" a="1"/>
  <c r="J134" i="1" s="1"/>
  <c r="J130" i="1" a="1"/>
  <c r="J130" i="1" s="1"/>
  <c r="J126" i="1" a="1"/>
  <c r="J126" i="1" s="1"/>
  <c r="J122" i="1" a="1"/>
  <c r="J122" i="1" s="1"/>
  <c r="J118" i="1" a="1"/>
  <c r="J118" i="1" s="1"/>
  <c r="J114" i="1" a="1"/>
  <c r="J114" i="1" s="1"/>
  <c r="J184" i="1" a="1"/>
  <c r="J184" i="1" s="1"/>
  <c r="J110" i="1" a="1"/>
  <c r="J110" i="1" s="1"/>
  <c r="J106" i="1" a="1"/>
  <c r="J106" i="1" s="1"/>
  <c r="J102" i="1" a="1"/>
  <c r="J102" i="1" s="1"/>
  <c r="J98" i="1" a="1"/>
  <c r="J98" i="1" s="1"/>
  <c r="J94" i="1" a="1"/>
  <c r="J94" i="1" s="1"/>
  <c r="J90" i="1" a="1"/>
  <c r="J90" i="1" s="1"/>
  <c r="J86" i="1" a="1"/>
  <c r="J86" i="1" s="1"/>
  <c r="J82" i="1" a="1"/>
  <c r="J82" i="1" s="1"/>
  <c r="J78" i="1" a="1"/>
  <c r="J78" i="1" s="1"/>
  <c r="J74" i="1" a="1"/>
  <c r="J74" i="1" s="1"/>
  <c r="J70" i="1" a="1"/>
  <c r="J70" i="1" s="1"/>
  <c r="J66" i="1" a="1"/>
  <c r="J66" i="1" s="1"/>
  <c r="J62" i="1" a="1"/>
  <c r="J62" i="1" s="1"/>
  <c r="J210" i="1" a="1"/>
  <c r="J210" i="1" s="1"/>
  <c r="J3" i="1" a="1"/>
  <c r="J3" i="1" s="1"/>
  <c r="J7" i="1" a="1"/>
  <c r="J7" i="1" s="1"/>
  <c r="J11" i="1" a="1"/>
  <c r="J11" i="1" s="1"/>
  <c r="J15" i="1" a="1"/>
  <c r="J15" i="1" s="1"/>
  <c r="J19" i="1" a="1"/>
  <c r="J19" i="1" s="1"/>
  <c r="J23" i="1" a="1"/>
  <c r="J23" i="1" s="1"/>
  <c r="J27" i="1" a="1"/>
  <c r="J27" i="1" s="1"/>
  <c r="J31" i="1" a="1"/>
  <c r="J31" i="1" s="1"/>
  <c r="J35" i="1" a="1"/>
  <c r="J35" i="1" s="1"/>
  <c r="J39" i="1" a="1"/>
  <c r="J39" i="1" s="1"/>
  <c r="J43" i="1" a="1"/>
  <c r="J43" i="1" s="1"/>
  <c r="J56" i="1" a="1"/>
  <c r="J56" i="1" s="1"/>
  <c r="J269" i="1" a="1"/>
  <c r="J269" i="1" s="1"/>
  <c r="J261" i="1" a="1"/>
  <c r="J261" i="1" s="1"/>
  <c r="J253" i="1" a="1"/>
  <c r="J253" i="1" s="1"/>
  <c r="J245" i="1" a="1"/>
  <c r="J245" i="1" s="1"/>
  <c r="J237" i="1" a="1"/>
  <c r="J237" i="1" s="1"/>
  <c r="J229" i="1" a="1"/>
  <c r="J229" i="1" s="1"/>
  <c r="J221" i="1" a="1"/>
  <c r="J221" i="1" s="1"/>
  <c r="J213" i="1" a="1"/>
  <c r="J213" i="1" s="1"/>
  <c r="J203" i="1" a="1"/>
  <c r="J203" i="1" s="1"/>
  <c r="J199" i="1" a="1"/>
  <c r="J199" i="1" s="1"/>
  <c r="J195" i="1" a="1"/>
  <c r="J195" i="1" s="1"/>
  <c r="J191" i="1" a="1"/>
  <c r="J191" i="1" s="1"/>
  <c r="J172" i="1" a="1"/>
  <c r="J172" i="1" s="1"/>
  <c r="J266" i="1" a="1"/>
  <c r="J266" i="1" s="1"/>
  <c r="J258" i="1" a="1"/>
  <c r="J258" i="1" s="1"/>
  <c r="J250" i="1" a="1"/>
  <c r="J250" i="1" s="1"/>
  <c r="J242" i="1" a="1"/>
  <c r="J242" i="1" s="1"/>
  <c r="J234" i="1" a="1"/>
  <c r="J234" i="1" s="1"/>
  <c r="J226" i="1" a="1"/>
  <c r="J226" i="1" s="1"/>
  <c r="J218" i="1" a="1"/>
  <c r="J218" i="1" s="1"/>
  <c r="J275" i="1" a="1"/>
  <c r="J275" i="1" s="1"/>
  <c r="J177" i="1" a="1"/>
  <c r="J177" i="1" s="1"/>
  <c r="J186" i="1" a="1"/>
  <c r="J186" i="1" s="1"/>
  <c r="J165" i="1" a="1"/>
  <c r="J165" i="1" s="1"/>
  <c r="J183" i="1" a="1"/>
  <c r="J183" i="1" s="1"/>
  <c r="J170" i="1" a="1"/>
  <c r="J170" i="1" s="1"/>
  <c r="J157" i="1" a="1"/>
  <c r="J157" i="1" s="1"/>
  <c r="J153" i="1" a="1"/>
  <c r="J153" i="1" s="1"/>
  <c r="J149" i="1" a="1"/>
  <c r="J149" i="1" s="1"/>
  <c r="J145" i="1" a="1"/>
  <c r="J145" i="1" s="1"/>
  <c r="J141" i="1" a="1"/>
  <c r="J141" i="1" s="1"/>
  <c r="J137" i="1" a="1"/>
  <c r="J137" i="1" s="1"/>
  <c r="J133" i="1" a="1"/>
  <c r="J133" i="1" s="1"/>
  <c r="J129" i="1" a="1"/>
  <c r="J129" i="1" s="1"/>
  <c r="J125" i="1" a="1"/>
  <c r="J125" i="1" s="1"/>
  <c r="J121" i="1" a="1"/>
  <c r="J121" i="1" s="1"/>
  <c r="J117" i="1" a="1"/>
  <c r="J117" i="1" s="1"/>
  <c r="J113" i="1" a="1"/>
  <c r="J113" i="1" s="1"/>
  <c r="J159" i="1" a="1"/>
  <c r="J159" i="1" s="1"/>
  <c r="J109" i="1" a="1"/>
  <c r="J109" i="1" s="1"/>
  <c r="J105" i="1" a="1"/>
  <c r="J105" i="1" s="1"/>
  <c r="J101" i="1" a="1"/>
  <c r="J101" i="1" s="1"/>
  <c r="J97" i="1" a="1"/>
  <c r="J97" i="1" s="1"/>
  <c r="J93" i="1" a="1"/>
  <c r="J93" i="1" s="1"/>
  <c r="J89" i="1" a="1"/>
  <c r="J89" i="1" s="1"/>
  <c r="J85" i="1" a="1"/>
  <c r="J85" i="1" s="1"/>
  <c r="J81" i="1" a="1"/>
  <c r="J81" i="1" s="1"/>
  <c r="J77" i="1" a="1"/>
  <c r="J77" i="1" s="1"/>
  <c r="J73" i="1" a="1"/>
  <c r="J73" i="1" s="1"/>
  <c r="J69" i="1" a="1"/>
  <c r="J69" i="1" s="1"/>
  <c r="J65" i="1" a="1"/>
  <c r="J65" i="1" s="1"/>
  <c r="J61" i="1" a="1"/>
  <c r="J61" i="1" s="1"/>
  <c r="J180" i="1" a="1"/>
  <c r="J180" i="1" s="1"/>
  <c r="J4" i="1" a="1"/>
  <c r="J4" i="1" s="1"/>
  <c r="J8" i="1" a="1"/>
  <c r="J8" i="1" s="1"/>
  <c r="J12" i="1" a="1"/>
  <c r="J12" i="1" s="1"/>
  <c r="J16" i="1" a="1"/>
  <c r="J16" i="1" s="1"/>
  <c r="J20" i="1" a="1"/>
  <c r="J20" i="1" s="1"/>
  <c r="J24" i="1" a="1"/>
  <c r="J24" i="1" s="1"/>
  <c r="J28" i="1" a="1"/>
  <c r="J28" i="1" s="1"/>
  <c r="J32" i="1" a="1"/>
  <c r="J32" i="1" s="1"/>
  <c r="J36" i="1" a="1"/>
  <c r="J36" i="1" s="1"/>
  <c r="J40" i="1" a="1"/>
  <c r="J40" i="1" s="1"/>
  <c r="J44" i="1" a="1"/>
  <c r="J44" i="1" s="1"/>
  <c r="J267" i="1" a="1"/>
  <c r="J267" i="1" s="1"/>
  <c r="J259" i="1" a="1"/>
  <c r="J259" i="1" s="1"/>
  <c r="J251" i="1" a="1"/>
  <c r="J251" i="1" s="1"/>
  <c r="J243" i="1" a="1"/>
  <c r="J243" i="1" s="1"/>
  <c r="J235" i="1" a="1"/>
  <c r="J235" i="1" s="1"/>
  <c r="J227" i="1" a="1"/>
  <c r="J227" i="1" s="1"/>
  <c r="J219" i="1" a="1"/>
  <c r="J219" i="1" s="1"/>
  <c r="J206" i="1" a="1"/>
  <c r="J206" i="1" s="1"/>
  <c r="J202" i="1" a="1"/>
  <c r="J202" i="1" s="1"/>
  <c r="J198" i="1" a="1"/>
  <c r="J198" i="1" s="1"/>
  <c r="J194" i="1" a="1"/>
  <c r="J194" i="1" s="1"/>
  <c r="J279" i="1" a="1"/>
  <c r="J279" i="1" s="1"/>
  <c r="J277" i="1" a="1"/>
  <c r="J277" i="1" s="1"/>
  <c r="J264" i="1" a="1"/>
  <c r="J264" i="1" s="1"/>
  <c r="J256" i="1" a="1"/>
  <c r="J256" i="1" s="1"/>
  <c r="J248" i="1" a="1"/>
  <c r="J248" i="1" s="1"/>
  <c r="J240" i="1" a="1"/>
  <c r="J240" i="1" s="1"/>
  <c r="J232" i="1" a="1"/>
  <c r="J232" i="1" s="1"/>
  <c r="J224" i="1" a="1"/>
  <c r="J224" i="1" s="1"/>
  <c r="J216" i="1" a="1"/>
  <c r="J216" i="1" s="1"/>
  <c r="J189" i="1" a="1"/>
  <c r="J189" i="1" s="1"/>
  <c r="J168" i="1" a="1"/>
  <c r="J168" i="1" s="1"/>
  <c r="J182" i="1" a="1"/>
  <c r="J182" i="1" s="1"/>
  <c r="J161" i="1" a="1"/>
  <c r="J161" i="1" s="1"/>
  <c r="J179" i="1" a="1"/>
  <c r="J179" i="1" s="1"/>
  <c r="J166" i="1" a="1"/>
  <c r="J166" i="1" s="1"/>
  <c r="J156" i="1" a="1"/>
  <c r="J156" i="1" s="1"/>
  <c r="J152" i="1" a="1"/>
  <c r="J152" i="1" s="1"/>
  <c r="J148" i="1" a="1"/>
  <c r="J148" i="1" s="1"/>
  <c r="J144" i="1" a="1"/>
  <c r="J144" i="1" s="1"/>
  <c r="J140" i="1" a="1"/>
  <c r="J140" i="1" s="1"/>
  <c r="J136" i="1" a="1"/>
  <c r="J136" i="1" s="1"/>
  <c r="J132" i="1" a="1"/>
  <c r="J132" i="1" s="1"/>
  <c r="J128" i="1" a="1"/>
  <c r="J128" i="1" s="1"/>
  <c r="J124" i="1" a="1"/>
  <c r="J124" i="1" s="1"/>
  <c r="J120" i="1" a="1"/>
  <c r="J120" i="1" s="1"/>
  <c r="J116" i="1" a="1"/>
  <c r="J116" i="1" s="1"/>
  <c r="J112" i="1" a="1"/>
  <c r="J112" i="1" s="1"/>
  <c r="J188" i="1" a="1"/>
  <c r="J188" i="1" s="1"/>
  <c r="J108" i="1" a="1"/>
  <c r="J108" i="1" s="1"/>
  <c r="J104" i="1" a="1"/>
  <c r="J104" i="1" s="1"/>
  <c r="J100" i="1" a="1"/>
  <c r="J100" i="1" s="1"/>
  <c r="J96" i="1" a="1"/>
  <c r="J96" i="1" s="1"/>
  <c r="J92" i="1" a="1"/>
  <c r="J92" i="1" s="1"/>
  <c r="J88" i="1" a="1"/>
  <c r="J88" i="1" s="1"/>
  <c r="J84" i="1" a="1"/>
  <c r="J84" i="1" s="1"/>
  <c r="J80" i="1" a="1"/>
  <c r="J80" i="1" s="1"/>
  <c r="J76" i="1" a="1"/>
  <c r="J76" i="1" s="1"/>
  <c r="J72" i="1" a="1"/>
  <c r="J72" i="1" s="1"/>
  <c r="J68" i="1" a="1"/>
  <c r="J68" i="1" s="1"/>
  <c r="J64" i="1" a="1"/>
  <c r="J64" i="1" s="1"/>
  <c r="J176" i="1" a="1"/>
  <c r="J176" i="1" s="1"/>
  <c r="J171" i="1" a="1"/>
  <c r="J171" i="1" s="1"/>
  <c r="J5" i="1" a="1"/>
  <c r="J5" i="1" s="1"/>
  <c r="J9" i="1" a="1"/>
  <c r="J9" i="1" s="1"/>
  <c r="J13" i="1" a="1"/>
  <c r="J13" i="1" s="1"/>
  <c r="J17" i="1" a="1"/>
  <c r="J17" i="1" s="1"/>
  <c r="J21" i="1" a="1"/>
  <c r="J21" i="1" s="1"/>
  <c r="J25" i="1" a="1"/>
  <c r="J25" i="1" s="1"/>
  <c r="J29" i="1" a="1"/>
  <c r="J29" i="1" s="1"/>
  <c r="J33" i="1" a="1"/>
  <c r="J33" i="1" s="1"/>
  <c r="J37" i="1" a="1"/>
  <c r="J37" i="1" s="1"/>
  <c r="J41" i="1" a="1"/>
  <c r="J41" i="1" s="1"/>
  <c r="J45" i="1" a="1"/>
  <c r="J45" i="1" s="1"/>
  <c r="J241" i="1" a="1"/>
  <c r="J241" i="1" s="1"/>
  <c r="J205" i="1" a="1"/>
  <c r="J205" i="1" s="1"/>
  <c r="J211" i="1" a="1"/>
  <c r="J211" i="1" s="1"/>
  <c r="J246" i="1" a="1"/>
  <c r="J246" i="1" s="1"/>
  <c r="J214" i="1" a="1"/>
  <c r="J214" i="1" s="1"/>
  <c r="J190" i="1" a="1"/>
  <c r="J190" i="1" s="1"/>
  <c r="J151" i="1" a="1"/>
  <c r="J151" i="1" s="1"/>
  <c r="J135" i="1" a="1"/>
  <c r="J135" i="1" s="1"/>
  <c r="J119" i="1" a="1"/>
  <c r="J119" i="1" s="1"/>
  <c r="J107" i="1" a="1"/>
  <c r="J107" i="1" s="1"/>
  <c r="J91" i="1" a="1"/>
  <c r="J91" i="1" s="1"/>
  <c r="J75" i="1" a="1"/>
  <c r="J75" i="1" s="1"/>
  <c r="J167" i="1" a="1"/>
  <c r="J167" i="1" s="1"/>
  <c r="J14" i="1" a="1"/>
  <c r="J14" i="1" s="1"/>
  <c r="J30" i="1" a="1"/>
  <c r="J30" i="1" s="1"/>
  <c r="J46" i="1" a="1"/>
  <c r="J46" i="1" s="1"/>
  <c r="J265" i="1" a="1"/>
  <c r="J265" i="1" s="1"/>
  <c r="J233" i="1" a="1"/>
  <c r="J233" i="1" s="1"/>
  <c r="J201" i="1" a="1"/>
  <c r="J201" i="1" s="1"/>
  <c r="J271" i="1" a="1"/>
  <c r="J271" i="1" s="1"/>
  <c r="J238" i="1" a="1"/>
  <c r="J238" i="1" s="1"/>
  <c r="J185" i="1" a="1"/>
  <c r="J185" i="1" s="1"/>
  <c r="J175" i="1" a="1"/>
  <c r="J175" i="1" s="1"/>
  <c r="J147" i="1" a="1"/>
  <c r="J147" i="1" s="1"/>
  <c r="J131" i="1" a="1"/>
  <c r="J131" i="1" s="1"/>
  <c r="J115" i="1" a="1"/>
  <c r="J115" i="1" s="1"/>
  <c r="J103" i="1" a="1"/>
  <c r="J103" i="1" s="1"/>
  <c r="J87" i="1" a="1"/>
  <c r="J87" i="1" s="1"/>
  <c r="J71" i="1" a="1"/>
  <c r="J71" i="1" s="1"/>
  <c r="J2" i="1" a="1"/>
  <c r="J2" i="1" s="1"/>
  <c r="J18" i="1" a="1"/>
  <c r="J18" i="1" s="1"/>
  <c r="J34" i="1" a="1"/>
  <c r="J34" i="1" s="1"/>
  <c r="J47" i="1" a="1"/>
  <c r="J47" i="1" s="1"/>
  <c r="J257" i="1" a="1"/>
  <c r="J257" i="1" s="1"/>
  <c r="J225" i="1" a="1"/>
  <c r="J225" i="1" s="1"/>
  <c r="J197" i="1" a="1"/>
  <c r="J197" i="1" s="1"/>
  <c r="J262" i="1" a="1"/>
  <c r="J262" i="1" s="1"/>
  <c r="J230" i="1" a="1"/>
  <c r="J230" i="1" s="1"/>
  <c r="J164" i="1" a="1"/>
  <c r="J164" i="1" s="1"/>
  <c r="J162" i="1" a="1"/>
  <c r="J162" i="1" s="1"/>
  <c r="J143" i="1" a="1"/>
  <c r="J143" i="1" s="1"/>
  <c r="J127" i="1" a="1"/>
  <c r="J127" i="1" s="1"/>
  <c r="J111" i="1" a="1"/>
  <c r="J111" i="1" s="1"/>
  <c r="J99" i="1" a="1"/>
  <c r="J99" i="1" s="1"/>
  <c r="J83" i="1" a="1"/>
  <c r="J83" i="1" s="1"/>
  <c r="J67" i="1" a="1"/>
  <c r="J67" i="1" s="1"/>
  <c r="J6" i="1" a="1"/>
  <c r="J6" i="1" s="1"/>
  <c r="J22" i="1" a="1"/>
  <c r="J22" i="1" s="1"/>
  <c r="J38" i="1" a="1"/>
  <c r="J38" i="1" s="1"/>
  <c r="J48" i="1" a="1"/>
  <c r="J48" i="1" s="1"/>
  <c r="J249" i="1" a="1"/>
  <c r="J249" i="1" s="1"/>
  <c r="J217" i="1" a="1"/>
  <c r="J217" i="1" s="1"/>
  <c r="J193" i="1" a="1"/>
  <c r="J193" i="1" s="1"/>
  <c r="J254" i="1" a="1"/>
  <c r="J254" i="1" s="1"/>
  <c r="J222" i="1" a="1"/>
  <c r="J222" i="1" s="1"/>
  <c r="J178" i="1" a="1"/>
  <c r="J178" i="1" s="1"/>
  <c r="J155" i="1" a="1"/>
  <c r="J155" i="1" s="1"/>
  <c r="J139" i="1" a="1"/>
  <c r="J139" i="1" s="1"/>
  <c r="J123" i="1" a="1"/>
  <c r="J123" i="1" s="1"/>
  <c r="J163" i="1" a="1"/>
  <c r="J163" i="1" s="1"/>
  <c r="J95" i="1" a="1"/>
  <c r="J95" i="1" s="1"/>
  <c r="J79" i="1" a="1"/>
  <c r="J79" i="1" s="1"/>
  <c r="J63" i="1" a="1"/>
  <c r="J63" i="1" s="1"/>
  <c r="J10" i="1" a="1"/>
  <c r="J10" i="1" s="1"/>
  <c r="J26" i="1" a="1"/>
  <c r="J26" i="1" s="1"/>
  <c r="J42" i="1" a="1"/>
  <c r="J42" i="1" s="1"/>
  <c r="J693" i="1" a="1"/>
  <c r="J693" i="1" s="1"/>
  <c r="J685" i="1" a="1"/>
  <c r="J685" i="1" s="1"/>
  <c r="J677" i="1" a="1"/>
  <c r="J677" i="1" s="1"/>
  <c r="J669" i="1" a="1"/>
  <c r="J669" i="1" s="1"/>
  <c r="J661" i="1" a="1"/>
  <c r="J661" i="1" s="1"/>
  <c r="J694" i="1" a="1"/>
  <c r="J694" i="1" s="1"/>
  <c r="J686" i="1" a="1"/>
  <c r="J686" i="1" s="1"/>
  <c r="J678" i="1" a="1"/>
  <c r="J678" i="1" s="1"/>
  <c r="J670" i="1" a="1"/>
  <c r="J670" i="1" s="1"/>
  <c r="J660" i="1" a="1"/>
  <c r="J660" i="1" s="1"/>
  <c r="J650" i="1" a="1"/>
  <c r="J650" i="1" s="1"/>
  <c r="J642" i="1" a="1"/>
  <c r="J642" i="1" s="1"/>
  <c r="J634" i="1" a="1"/>
  <c r="J634" i="1" s="1"/>
  <c r="J626" i="1" a="1"/>
  <c r="J626" i="1" s="1"/>
  <c r="J653" i="1" a="1"/>
  <c r="J653" i="1" s="1"/>
  <c r="J621" i="1" a="1"/>
  <c r="J621" i="1" s="1"/>
  <c r="J647" i="1" a="1"/>
  <c r="J647" i="1" s="1"/>
  <c r="J618" i="1" a="1"/>
  <c r="J618" i="1" s="1"/>
  <c r="J606" i="1" a="1"/>
  <c r="J606" i="1" s="1"/>
  <c r="J641" i="1" a="1"/>
  <c r="J641" i="1" s="1"/>
  <c r="J614" i="1" a="1"/>
  <c r="J614" i="1" s="1"/>
  <c r="J635" i="1" a="1"/>
  <c r="J635" i="1" s="1"/>
  <c r="J602" i="1" a="1"/>
  <c r="J602" i="1" s="1"/>
  <c r="J594" i="1" a="1"/>
  <c r="J594" i="1" s="1"/>
  <c r="J586" i="1" a="1"/>
  <c r="J586" i="1" s="1"/>
  <c r="J609" i="1" a="1"/>
  <c r="J609" i="1" s="1"/>
  <c r="J589" i="1" a="1"/>
  <c r="J589" i="1" s="1"/>
  <c r="J575" i="1" a="1"/>
  <c r="J575" i="1" s="1"/>
  <c r="J567" i="1" a="1"/>
  <c r="J567" i="1" s="1"/>
  <c r="J559" i="1" a="1"/>
  <c r="J559" i="1" s="1"/>
  <c r="J551" i="1" a="1"/>
  <c r="J551" i="1" s="1"/>
  <c r="J543" i="1" a="1"/>
  <c r="J543" i="1" s="1"/>
  <c r="J535" i="1" a="1"/>
  <c r="J535" i="1" s="1"/>
  <c r="J599" i="1" a="1"/>
  <c r="J599" i="1" s="1"/>
  <c r="J601" i="1" a="1"/>
  <c r="J601" i="1" s="1"/>
  <c r="J576" i="1" a="1"/>
  <c r="J576" i="1" s="1"/>
  <c r="J568" i="1" a="1"/>
  <c r="J568" i="1" s="1"/>
  <c r="J560" i="1" a="1"/>
  <c r="J560" i="1" s="1"/>
  <c r="J552" i="1" a="1"/>
  <c r="J552" i="1" s="1"/>
  <c r="J544" i="1" a="1"/>
  <c r="J544" i="1" s="1"/>
  <c r="J536" i="1" a="1"/>
  <c r="J536" i="1" s="1"/>
  <c r="J528" i="1" a="1"/>
  <c r="J528" i="1" s="1"/>
  <c r="J580" i="1" a="1"/>
  <c r="J580" i="1" s="1"/>
  <c r="J521" i="1" a="1"/>
  <c r="J521" i="1" s="1"/>
  <c r="J520" i="1" a="1"/>
  <c r="J520" i="1" s="1"/>
  <c r="J514" i="1" a="1"/>
  <c r="J514" i="1" s="1"/>
  <c r="J506" i="1" a="1"/>
  <c r="J506" i="1" s="1"/>
  <c r="J498" i="1" a="1"/>
  <c r="J498" i="1" s="1"/>
  <c r="J490" i="1" a="1"/>
  <c r="J490" i="1" s="1"/>
  <c r="J482" i="1" a="1"/>
  <c r="J482" i="1" s="1"/>
  <c r="J699" i="1" a="1"/>
  <c r="J699" i="1" s="1"/>
  <c r="J691" i="1" a="1"/>
  <c r="J691" i="1" s="1"/>
  <c r="J683" i="1" a="1"/>
  <c r="J683" i="1" s="1"/>
  <c r="J675" i="1" a="1"/>
  <c r="J675" i="1" s="1"/>
  <c r="J667" i="1" a="1"/>
  <c r="J667" i="1" s="1"/>
  <c r="J659" i="1" a="1"/>
  <c r="J659" i="1" s="1"/>
  <c r="J692" i="1" a="1"/>
  <c r="J692" i="1" s="1"/>
  <c r="J684" i="1" a="1"/>
  <c r="J684" i="1" s="1"/>
  <c r="J676" i="1" a="1"/>
  <c r="J676" i="1" s="1"/>
  <c r="J668" i="1" a="1"/>
  <c r="J668" i="1" s="1"/>
  <c r="J656" i="1" a="1"/>
  <c r="J656" i="1" s="1"/>
  <c r="J648" i="1" a="1"/>
  <c r="J648" i="1" s="1"/>
  <c r="J640" i="1" a="1"/>
  <c r="J640" i="1" s="1"/>
  <c r="J632" i="1" a="1"/>
  <c r="J632" i="1" s="1"/>
  <c r="J624" i="1" a="1"/>
  <c r="J624" i="1" s="1"/>
  <c r="J645" i="1" a="1"/>
  <c r="J645" i="1" s="1"/>
  <c r="J617" i="1" a="1"/>
  <c r="J617" i="1" s="1"/>
  <c r="J639" i="1" a="1"/>
  <c r="J639" i="1" s="1"/>
  <c r="J612" i="1" a="1"/>
  <c r="J612" i="1" s="1"/>
  <c r="J662" i="1" a="1"/>
  <c r="J662" i="1" s="1"/>
  <c r="J633" i="1" a="1"/>
  <c r="J633" i="1" s="1"/>
  <c r="J627" i="1" a="1"/>
  <c r="J627" i="1" s="1"/>
  <c r="J616" i="1" a="1"/>
  <c r="J616" i="1" s="1"/>
  <c r="J600" i="1" a="1"/>
  <c r="J600" i="1" s="1"/>
  <c r="J592" i="1" a="1"/>
  <c r="J592" i="1" s="1"/>
  <c r="J584" i="1" a="1"/>
  <c r="J584" i="1" s="1"/>
  <c r="J651" i="1" a="1"/>
  <c r="J651" i="1" s="1"/>
  <c r="J581" i="1" a="1"/>
  <c r="J581" i="1" s="1"/>
  <c r="J573" i="1" a="1"/>
  <c r="J573" i="1" s="1"/>
  <c r="J565" i="1" a="1"/>
  <c r="J565" i="1" s="1"/>
  <c r="J557" i="1" a="1"/>
  <c r="J557" i="1" s="1"/>
  <c r="J549" i="1" a="1"/>
  <c r="J549" i="1" s="1"/>
  <c r="J541" i="1" a="1"/>
  <c r="J541" i="1" s="1"/>
  <c r="J533" i="1" a="1"/>
  <c r="J533" i="1" s="1"/>
  <c r="J591" i="1" a="1"/>
  <c r="J591" i="1" s="1"/>
  <c r="J593" i="1" a="1"/>
  <c r="J593" i="1" s="1"/>
  <c r="J574" i="1" a="1"/>
  <c r="J574" i="1" s="1"/>
  <c r="J566" i="1" a="1"/>
  <c r="J566" i="1" s="1"/>
  <c r="J558" i="1" a="1"/>
  <c r="J558" i="1" s="1"/>
  <c r="J550" i="1" a="1"/>
  <c r="J550" i="1" s="1"/>
  <c r="J542" i="1" a="1"/>
  <c r="J542" i="1" s="1"/>
  <c r="J534" i="1" a="1"/>
  <c r="J534" i="1" s="1"/>
  <c r="J603" i="1" a="1"/>
  <c r="J603" i="1" s="1"/>
  <c r="J527" i="1" a="1"/>
  <c r="J527" i="1" s="1"/>
  <c r="J526" i="1" a="1"/>
  <c r="J526" i="1" s="1"/>
  <c r="J519" i="1" a="1"/>
  <c r="J519" i="1" s="1"/>
  <c r="J512" i="1" a="1"/>
  <c r="J512" i="1" s="1"/>
  <c r="J504" i="1" a="1"/>
  <c r="J504" i="1" s="1"/>
  <c r="J496" i="1" a="1"/>
  <c r="J496" i="1" s="1"/>
  <c r="J488" i="1" a="1"/>
  <c r="J488" i="1" s="1"/>
  <c r="J480" i="1" a="1"/>
  <c r="J480" i="1" s="1"/>
  <c r="J697" i="1" a="1"/>
  <c r="J697" i="1" s="1"/>
  <c r="J689" i="1" a="1"/>
  <c r="J689" i="1" s="1"/>
  <c r="J681" i="1" a="1"/>
  <c r="J681" i="1" s="1"/>
  <c r="J673" i="1" a="1"/>
  <c r="J673" i="1" s="1"/>
  <c r="J665" i="1" a="1"/>
  <c r="J665" i="1" s="1"/>
  <c r="J698" i="1" a="1"/>
  <c r="J698" i="1" s="1"/>
  <c r="J690" i="1" a="1"/>
  <c r="J690" i="1" s="1"/>
  <c r="J682" i="1" a="1"/>
  <c r="J682" i="1" s="1"/>
  <c r="J674" i="1" a="1"/>
  <c r="J674" i="1" s="1"/>
  <c r="J666" i="1" a="1"/>
  <c r="J666" i="1" s="1"/>
  <c r="J654" i="1" a="1"/>
  <c r="J654" i="1" s="1"/>
  <c r="J646" i="1" a="1"/>
  <c r="J646" i="1" s="1"/>
  <c r="J638" i="1" a="1"/>
  <c r="J638" i="1" s="1"/>
  <c r="J630" i="1" a="1"/>
  <c r="J630" i="1" s="1"/>
  <c r="J622" i="1" a="1"/>
  <c r="J622" i="1" s="1"/>
  <c r="J637" i="1" a="1"/>
  <c r="J637" i="1" s="1"/>
  <c r="J658" i="1" a="1"/>
  <c r="J658" i="1" s="1"/>
  <c r="J631" i="1" a="1"/>
  <c r="J631" i="1" s="1"/>
  <c r="J610" i="1" a="1"/>
  <c r="J610" i="1" s="1"/>
  <c r="J657" i="1" a="1"/>
  <c r="J657" i="1" s="1"/>
  <c r="J625" i="1" a="1"/>
  <c r="J625" i="1" s="1"/>
  <c r="J613" i="1" a="1"/>
  <c r="J613" i="1" s="1"/>
  <c r="J607" i="1" a="1"/>
  <c r="J607" i="1" s="1"/>
  <c r="J598" i="1" a="1"/>
  <c r="J598" i="1" s="1"/>
  <c r="J590" i="1" a="1"/>
  <c r="J590" i="1" s="1"/>
  <c r="J582" i="1" a="1"/>
  <c r="J582" i="1" s="1"/>
  <c r="J619" i="1" a="1"/>
  <c r="J619" i="1" s="1"/>
  <c r="J579" i="1" a="1"/>
  <c r="J579" i="1" s="1"/>
  <c r="J571" i="1" a="1"/>
  <c r="J571" i="1" s="1"/>
  <c r="J563" i="1" a="1"/>
  <c r="J563" i="1" s="1"/>
  <c r="J555" i="1" a="1"/>
  <c r="J555" i="1" s="1"/>
  <c r="J547" i="1" a="1"/>
  <c r="J547" i="1" s="1"/>
  <c r="J539" i="1" a="1"/>
  <c r="J539" i="1" s="1"/>
  <c r="J531" i="1" a="1"/>
  <c r="J531" i="1" s="1"/>
  <c r="J583" i="1" a="1"/>
  <c r="J583" i="1" s="1"/>
  <c r="J585" i="1" a="1"/>
  <c r="J585" i="1" s="1"/>
  <c r="J572" i="1" a="1"/>
  <c r="J572" i="1" s="1"/>
  <c r="J564" i="1" a="1"/>
  <c r="J564" i="1" s="1"/>
  <c r="J556" i="1" a="1"/>
  <c r="J556" i="1" s="1"/>
  <c r="J548" i="1" a="1"/>
  <c r="J548" i="1" s="1"/>
  <c r="J540" i="1" a="1"/>
  <c r="J540" i="1" s="1"/>
  <c r="J532" i="1" a="1"/>
  <c r="J532" i="1" s="1"/>
  <c r="J595" i="1" a="1"/>
  <c r="J595" i="1" s="1"/>
  <c r="J525" i="1" a="1"/>
  <c r="J525" i="1" s="1"/>
  <c r="J524" i="1" a="1"/>
  <c r="J524" i="1" s="1"/>
  <c r="J518" i="1" a="1"/>
  <c r="J518" i="1" s="1"/>
  <c r="J510" i="1" a="1"/>
  <c r="J510" i="1" s="1"/>
  <c r="J502" i="1" a="1"/>
  <c r="J502" i="1" s="1"/>
  <c r="J494" i="1" a="1"/>
  <c r="J494" i="1" s="1"/>
  <c r="J486" i="1" a="1"/>
  <c r="J486" i="1" s="1"/>
  <c r="J478" i="1" a="1"/>
  <c r="J478" i="1" s="1"/>
  <c r="J695" i="1" a="1"/>
  <c r="J695" i="1" s="1"/>
  <c r="J687" i="1" a="1"/>
  <c r="J687" i="1" s="1"/>
  <c r="J679" i="1" a="1"/>
  <c r="J679" i="1" s="1"/>
  <c r="J671" i="1" a="1"/>
  <c r="J671" i="1" s="1"/>
  <c r="J663" i="1" a="1"/>
  <c r="J663" i="1" s="1"/>
  <c r="J696" i="1" a="1"/>
  <c r="J696" i="1" s="1"/>
  <c r="J688" i="1" a="1"/>
  <c r="J688" i="1" s="1"/>
  <c r="J680" i="1" a="1"/>
  <c r="J680" i="1" s="1"/>
  <c r="J672" i="1" a="1"/>
  <c r="J672" i="1" s="1"/>
  <c r="J664" i="1" a="1"/>
  <c r="J664" i="1" s="1"/>
  <c r="J652" i="1" a="1"/>
  <c r="J652" i="1" s="1"/>
  <c r="J644" i="1" a="1"/>
  <c r="J644" i="1" s="1"/>
  <c r="J636" i="1" a="1"/>
  <c r="J636" i="1" s="1"/>
  <c r="J628" i="1" a="1"/>
  <c r="J628" i="1" s="1"/>
  <c r="J620" i="1" a="1"/>
  <c r="J620" i="1" s="1"/>
  <c r="J629" i="1" a="1"/>
  <c r="J629" i="1" s="1"/>
  <c r="J655" i="1" a="1"/>
  <c r="J655" i="1" s="1"/>
  <c r="J623" i="1" a="1"/>
  <c r="J623" i="1" s="1"/>
  <c r="J608" i="1" a="1"/>
  <c r="J608" i="1" s="1"/>
  <c r="J649" i="1" a="1"/>
  <c r="J649" i="1" s="1"/>
  <c r="J615" i="1" a="1"/>
  <c r="J615" i="1" s="1"/>
  <c r="J605" i="1" a="1"/>
  <c r="J605" i="1" s="1"/>
  <c r="J604" i="1" a="1"/>
  <c r="J604" i="1" s="1"/>
  <c r="J596" i="1" a="1"/>
  <c r="J596" i="1" s="1"/>
  <c r="J588" i="1" a="1"/>
  <c r="J588" i="1" s="1"/>
  <c r="J643" i="1" a="1"/>
  <c r="J643" i="1" s="1"/>
  <c r="J597" i="1" a="1"/>
  <c r="J597" i="1" s="1"/>
  <c r="J577" i="1" a="1"/>
  <c r="J577" i="1" s="1"/>
  <c r="J569" i="1" a="1"/>
  <c r="J569" i="1" s="1"/>
  <c r="J561" i="1" a="1"/>
  <c r="J561" i="1" s="1"/>
  <c r="J553" i="1" a="1"/>
  <c r="J553" i="1" s="1"/>
  <c r="J545" i="1" a="1"/>
  <c r="J545" i="1" s="1"/>
  <c r="J537" i="1" a="1"/>
  <c r="J537" i="1" s="1"/>
  <c r="J529" i="1" a="1"/>
  <c r="J529" i="1" s="1"/>
  <c r="J611" i="1" a="1"/>
  <c r="J611" i="1" s="1"/>
  <c r="J578" i="1" a="1"/>
  <c r="J578" i="1" s="1"/>
  <c r="J570" i="1" a="1"/>
  <c r="J570" i="1" s="1"/>
  <c r="J562" i="1" a="1"/>
  <c r="J562" i="1" s="1"/>
  <c r="J554" i="1" a="1"/>
  <c r="J554" i="1" s="1"/>
  <c r="J546" i="1" a="1"/>
  <c r="J546" i="1" s="1"/>
  <c r="J538" i="1" a="1"/>
  <c r="J538" i="1" s="1"/>
  <c r="J530" i="1" a="1"/>
  <c r="J530" i="1" s="1"/>
  <c r="J587" i="1" a="1"/>
  <c r="J587" i="1" s="1"/>
  <c r="J523" i="1" a="1"/>
  <c r="J523" i="1" s="1"/>
  <c r="J522" i="1" a="1"/>
  <c r="J522" i="1" s="1"/>
  <c r="J516" i="1" a="1"/>
  <c r="J516" i="1" s="1"/>
  <c r="J508" i="1" a="1"/>
  <c r="J508" i="1" s="1"/>
  <c r="J500" i="1" a="1"/>
  <c r="J500" i="1" s="1"/>
  <c r="J492" i="1" a="1"/>
  <c r="J492" i="1" s="1"/>
  <c r="J484" i="1" a="1"/>
  <c r="J484" i="1" s="1"/>
  <c r="J476" i="1" a="1"/>
  <c r="J476" i="1" s="1"/>
  <c r="J474" i="1" a="1"/>
  <c r="J474" i="1" s="1"/>
  <c r="J466" i="1" a="1"/>
  <c r="J466" i="1" s="1"/>
  <c r="J458" i="1" a="1"/>
  <c r="J458" i="1" s="1"/>
  <c r="J450" i="1" a="1"/>
  <c r="J450" i="1" s="1"/>
  <c r="J442" i="1" a="1"/>
  <c r="J442" i="1" s="1"/>
  <c r="J511" i="1" a="1"/>
  <c r="J511" i="1" s="1"/>
  <c r="J503" i="1" a="1"/>
  <c r="J503" i="1" s="1"/>
  <c r="J495" i="1" a="1"/>
  <c r="J495" i="1" s="1"/>
  <c r="J487" i="1" a="1"/>
  <c r="J487" i="1" s="1"/>
  <c r="J479" i="1" a="1"/>
  <c r="J479" i="1" s="1"/>
  <c r="J467" i="1" a="1"/>
  <c r="J467" i="1" s="1"/>
  <c r="J414" i="1" a="1"/>
  <c r="J414" i="1" s="1"/>
  <c r="J445" i="1" a="1"/>
  <c r="J445" i="1" s="1"/>
  <c r="J431" i="1" a="1"/>
  <c r="J431" i="1" s="1"/>
  <c r="J423" i="1" a="1"/>
  <c r="J423" i="1" s="1"/>
  <c r="J415" i="1" a="1"/>
  <c r="J415" i="1" s="1"/>
  <c r="J447" i="1" a="1"/>
  <c r="J447" i="1" s="1"/>
  <c r="J441" i="1" a="1"/>
  <c r="J441" i="1" s="1"/>
  <c r="J436" i="1" a="1"/>
  <c r="J436" i="1" s="1"/>
  <c r="J428" i="1" a="1"/>
  <c r="J428" i="1" s="1"/>
  <c r="J420" i="1" a="1"/>
  <c r="J420" i="1" s="1"/>
  <c r="J272" i="1" a="1"/>
  <c r="J272" i="1" s="1"/>
  <c r="J280" i="1" a="1"/>
  <c r="J280" i="1" s="1"/>
  <c r="J288" i="1" a="1"/>
  <c r="J288" i="1" s="1"/>
  <c r="J413" i="1" a="1"/>
  <c r="J413" i="1" s="1"/>
  <c r="J289" i="1" a="1"/>
  <c r="J289" i="1" s="1"/>
  <c r="J293" i="1" a="1"/>
  <c r="J293" i="1" s="1"/>
  <c r="J297" i="1" a="1"/>
  <c r="J297" i="1" s="1"/>
  <c r="J301" i="1" a="1"/>
  <c r="J301" i="1" s="1"/>
  <c r="J305" i="1" a="1"/>
  <c r="J305" i="1" s="1"/>
  <c r="J309" i="1" a="1"/>
  <c r="J309" i="1" s="1"/>
  <c r="J313" i="1" a="1"/>
  <c r="J313" i="1" s="1"/>
  <c r="J317" i="1" a="1"/>
  <c r="J317" i="1" s="1"/>
  <c r="J321" i="1" a="1"/>
  <c r="J321" i="1" s="1"/>
  <c r="J325" i="1" a="1"/>
  <c r="J325" i="1" s="1"/>
  <c r="J329" i="1" a="1"/>
  <c r="J329" i="1" s="1"/>
  <c r="J333" i="1" a="1"/>
  <c r="J333" i="1" s="1"/>
  <c r="J337" i="1" a="1"/>
  <c r="J337" i="1" s="1"/>
  <c r="J341" i="1" a="1"/>
  <c r="J341" i="1" s="1"/>
  <c r="J345" i="1" a="1"/>
  <c r="J345" i="1" s="1"/>
  <c r="J349" i="1" a="1"/>
  <c r="J349" i="1" s="1"/>
  <c r="J353" i="1" a="1"/>
  <c r="J353" i="1" s="1"/>
  <c r="J357" i="1" a="1"/>
  <c r="J357" i="1" s="1"/>
  <c r="J361" i="1" a="1"/>
  <c r="J361" i="1" s="1"/>
  <c r="J365" i="1" a="1"/>
  <c r="J365" i="1" s="1"/>
  <c r="J369" i="1" a="1"/>
  <c r="J369" i="1" s="1"/>
  <c r="J373" i="1" a="1"/>
  <c r="J373" i="1" s="1"/>
  <c r="J377" i="1" a="1"/>
  <c r="J377" i="1" s="1"/>
  <c r="J381" i="1" a="1"/>
  <c r="J381" i="1" s="1"/>
  <c r="J385" i="1" a="1"/>
  <c r="J385" i="1" s="1"/>
  <c r="J389" i="1" a="1"/>
  <c r="J389" i="1" s="1"/>
  <c r="J393" i="1" a="1"/>
  <c r="J393" i="1" s="1"/>
  <c r="J397" i="1" a="1"/>
  <c r="J397" i="1" s="1"/>
  <c r="J401" i="1" a="1"/>
  <c r="J401" i="1" s="1"/>
  <c r="J405" i="1" a="1"/>
  <c r="J405" i="1" s="1"/>
  <c r="J409" i="1" a="1"/>
  <c r="J409" i="1" s="1"/>
  <c r="J472" i="1" a="1"/>
  <c r="J472" i="1" s="1"/>
  <c r="J464" i="1" a="1"/>
  <c r="J464" i="1" s="1"/>
  <c r="J456" i="1" a="1"/>
  <c r="J456" i="1" s="1"/>
  <c r="J448" i="1" a="1"/>
  <c r="J448" i="1" s="1"/>
  <c r="J517" i="1" a="1"/>
  <c r="J517" i="1" s="1"/>
  <c r="J509" i="1" a="1"/>
  <c r="J509" i="1" s="1"/>
  <c r="J501" i="1" a="1"/>
  <c r="J501" i="1" s="1"/>
  <c r="J493" i="1" a="1"/>
  <c r="J493" i="1" s="1"/>
  <c r="J485" i="1" a="1"/>
  <c r="J485" i="1" s="1"/>
  <c r="J477" i="1" a="1"/>
  <c r="J477" i="1" s="1"/>
  <c r="J459" i="1" a="1"/>
  <c r="J459" i="1" s="1"/>
  <c r="J469" i="1" a="1"/>
  <c r="J469" i="1" s="1"/>
  <c r="J437" i="1" a="1"/>
  <c r="J437" i="1" s="1"/>
  <c r="J429" i="1" a="1"/>
  <c r="J429" i="1" s="1"/>
  <c r="J421" i="1" a="1"/>
  <c r="J421" i="1" s="1"/>
  <c r="J471" i="1" a="1"/>
  <c r="J471" i="1" s="1"/>
  <c r="J465" i="1" a="1"/>
  <c r="J465" i="1" s="1"/>
  <c r="J440" i="1" a="1"/>
  <c r="J440" i="1" s="1"/>
  <c r="J434" i="1" a="1"/>
  <c r="J434" i="1" s="1"/>
  <c r="J426" i="1" a="1"/>
  <c r="J426" i="1" s="1"/>
  <c r="J418" i="1" a="1"/>
  <c r="J418" i="1" s="1"/>
  <c r="J274" i="1" a="1"/>
  <c r="J274" i="1" s="1"/>
  <c r="J282" i="1" a="1"/>
  <c r="J282" i="1" s="1"/>
  <c r="J207" i="1" a="1"/>
  <c r="J207" i="1" s="1"/>
  <c r="J283" i="1" a="1"/>
  <c r="J283" i="1" s="1"/>
  <c r="J290" i="1" a="1"/>
  <c r="J290" i="1" s="1"/>
  <c r="J294" i="1" a="1"/>
  <c r="J294" i="1" s="1"/>
  <c r="J298" i="1" a="1"/>
  <c r="J298" i="1" s="1"/>
  <c r="J302" i="1" a="1"/>
  <c r="J302" i="1" s="1"/>
  <c r="J306" i="1" a="1"/>
  <c r="J306" i="1" s="1"/>
  <c r="J310" i="1" a="1"/>
  <c r="J310" i="1" s="1"/>
  <c r="J314" i="1" a="1"/>
  <c r="J314" i="1" s="1"/>
  <c r="J318" i="1" a="1"/>
  <c r="J318" i="1" s="1"/>
  <c r="J322" i="1" a="1"/>
  <c r="J322" i="1" s="1"/>
  <c r="J326" i="1" a="1"/>
  <c r="J326" i="1" s="1"/>
  <c r="J330" i="1" a="1"/>
  <c r="J330" i="1" s="1"/>
  <c r="J334" i="1" a="1"/>
  <c r="J334" i="1" s="1"/>
  <c r="J338" i="1" a="1"/>
  <c r="J338" i="1" s="1"/>
  <c r="J342" i="1" a="1"/>
  <c r="J342" i="1" s="1"/>
  <c r="J346" i="1" a="1"/>
  <c r="J346" i="1" s="1"/>
  <c r="J350" i="1" a="1"/>
  <c r="J350" i="1" s="1"/>
  <c r="J354" i="1" a="1"/>
  <c r="J354" i="1" s="1"/>
  <c r="J358" i="1" a="1"/>
  <c r="J358" i="1" s="1"/>
  <c r="J362" i="1" a="1"/>
  <c r="J362" i="1" s="1"/>
  <c r="J366" i="1" a="1"/>
  <c r="J366" i="1" s="1"/>
  <c r="J370" i="1" a="1"/>
  <c r="J370" i="1" s="1"/>
  <c r="J374" i="1" a="1"/>
  <c r="J374" i="1" s="1"/>
  <c r="J378" i="1" a="1"/>
  <c r="J378" i="1" s="1"/>
  <c r="J382" i="1" a="1"/>
  <c r="J382" i="1" s="1"/>
  <c r="J386" i="1" a="1"/>
  <c r="J386" i="1" s="1"/>
  <c r="J390" i="1" a="1"/>
  <c r="J390" i="1" s="1"/>
  <c r="J394" i="1" a="1"/>
  <c r="J394" i="1" s="1"/>
  <c r="J398" i="1" a="1"/>
  <c r="J398" i="1" s="1"/>
  <c r="J402" i="1" a="1"/>
  <c r="J402" i="1" s="1"/>
  <c r="J406" i="1" a="1"/>
  <c r="J406" i="1" s="1"/>
  <c r="J410" i="1" a="1"/>
  <c r="J410" i="1" s="1"/>
  <c r="J470" i="1" a="1"/>
  <c r="J470" i="1" s="1"/>
  <c r="J462" i="1" a="1"/>
  <c r="J462" i="1" s="1"/>
  <c r="J454" i="1" a="1"/>
  <c r="J454" i="1" s="1"/>
  <c r="J446" i="1" a="1"/>
  <c r="J446" i="1" s="1"/>
  <c r="J515" i="1" a="1"/>
  <c r="J515" i="1" s="1"/>
  <c r="J507" i="1" a="1"/>
  <c r="J507" i="1" s="1"/>
  <c r="J499" i="1" a="1"/>
  <c r="J499" i="1" s="1"/>
  <c r="J491" i="1" a="1"/>
  <c r="J491" i="1" s="1"/>
  <c r="J483" i="1" a="1"/>
  <c r="J483" i="1" s="1"/>
  <c r="J475" i="1" a="1"/>
  <c r="J475" i="1" s="1"/>
  <c r="J451" i="1" a="1"/>
  <c r="J451" i="1" s="1"/>
  <c r="J461" i="1" a="1"/>
  <c r="J461" i="1" s="1"/>
  <c r="J435" i="1" a="1"/>
  <c r="J435" i="1" s="1"/>
  <c r="J427" i="1" a="1"/>
  <c r="J427" i="1" s="1"/>
  <c r="J419" i="1" a="1"/>
  <c r="J419" i="1" s="1"/>
  <c r="J463" i="1" a="1"/>
  <c r="J463" i="1" s="1"/>
  <c r="J457" i="1" a="1"/>
  <c r="J457" i="1" s="1"/>
  <c r="J439" i="1" a="1"/>
  <c r="J439" i="1" s="1"/>
  <c r="J432" i="1" a="1"/>
  <c r="J432" i="1" s="1"/>
  <c r="J424" i="1" a="1"/>
  <c r="J424" i="1" s="1"/>
  <c r="J416" i="1" a="1"/>
  <c r="J416" i="1" s="1"/>
  <c r="J276" i="1" a="1"/>
  <c r="J276" i="1" s="1"/>
  <c r="J284" i="1" a="1"/>
  <c r="J284" i="1" s="1"/>
  <c r="J208" i="1" a="1"/>
  <c r="J208" i="1" s="1"/>
  <c r="J285" i="1" a="1"/>
  <c r="J285" i="1" s="1"/>
  <c r="J291" i="1" a="1"/>
  <c r="J291" i="1" s="1"/>
  <c r="J295" i="1" a="1"/>
  <c r="J295" i="1" s="1"/>
  <c r="J299" i="1" a="1"/>
  <c r="J299" i="1" s="1"/>
  <c r="J303" i="1" a="1"/>
  <c r="J303" i="1" s="1"/>
  <c r="J307" i="1" a="1"/>
  <c r="J307" i="1" s="1"/>
  <c r="J311" i="1" a="1"/>
  <c r="J311" i="1" s="1"/>
  <c r="J315" i="1" a="1"/>
  <c r="J315" i="1" s="1"/>
  <c r="J319" i="1" a="1"/>
  <c r="J319" i="1" s="1"/>
  <c r="J323" i="1" a="1"/>
  <c r="J323" i="1" s="1"/>
  <c r="J327" i="1" a="1"/>
  <c r="J327" i="1" s="1"/>
  <c r="J331" i="1" a="1"/>
  <c r="J331" i="1" s="1"/>
  <c r="J335" i="1" a="1"/>
  <c r="J335" i="1" s="1"/>
  <c r="J339" i="1" a="1"/>
  <c r="J339" i="1" s="1"/>
  <c r="J343" i="1" a="1"/>
  <c r="J343" i="1" s="1"/>
  <c r="J347" i="1" a="1"/>
  <c r="J347" i="1" s="1"/>
  <c r="J351" i="1" a="1"/>
  <c r="J351" i="1" s="1"/>
  <c r="J355" i="1" a="1"/>
  <c r="J355" i="1" s="1"/>
  <c r="J359" i="1" a="1"/>
  <c r="J359" i="1" s="1"/>
  <c r="J363" i="1" a="1"/>
  <c r="J363" i="1" s="1"/>
  <c r="J367" i="1" a="1"/>
  <c r="J367" i="1" s="1"/>
  <c r="J371" i="1" a="1"/>
  <c r="J371" i="1" s="1"/>
  <c r="J375" i="1" a="1"/>
  <c r="J375" i="1" s="1"/>
  <c r="J379" i="1" a="1"/>
  <c r="J379" i="1" s="1"/>
  <c r="J383" i="1" a="1"/>
  <c r="J383" i="1" s="1"/>
  <c r="J387" i="1" a="1"/>
  <c r="J387" i="1" s="1"/>
  <c r="J391" i="1" a="1"/>
  <c r="J391" i="1" s="1"/>
  <c r="J395" i="1" a="1"/>
  <c r="J395" i="1" s="1"/>
  <c r="J399" i="1" a="1"/>
  <c r="J399" i="1" s="1"/>
  <c r="J403" i="1" a="1"/>
  <c r="J403" i="1" s="1"/>
  <c r="J407" i="1" a="1"/>
  <c r="J407" i="1" s="1"/>
  <c r="J411" i="1" a="1"/>
  <c r="J411" i="1" s="1"/>
  <c r="J468" i="1" a="1"/>
  <c r="J468" i="1" s="1"/>
  <c r="J460" i="1" a="1"/>
  <c r="J460" i="1" s="1"/>
  <c r="J452" i="1" a="1"/>
  <c r="J452" i="1" s="1"/>
  <c r="J444" i="1" a="1"/>
  <c r="J444" i="1" s="1"/>
  <c r="J513" i="1" a="1"/>
  <c r="J513" i="1" s="1"/>
  <c r="J505" i="1" a="1"/>
  <c r="J505" i="1" s="1"/>
  <c r="J497" i="1" a="1"/>
  <c r="J497" i="1" s="1"/>
  <c r="J489" i="1" a="1"/>
  <c r="J489" i="1" s="1"/>
  <c r="J481" i="1" a="1"/>
  <c r="J481" i="1" s="1"/>
  <c r="J473" i="1" a="1"/>
  <c r="J473" i="1" s="1"/>
  <c r="J443" i="1" a="1"/>
  <c r="J443" i="1" s="1"/>
  <c r="J453" i="1" a="1"/>
  <c r="J453" i="1" s="1"/>
  <c r="J433" i="1" a="1"/>
  <c r="J433" i="1" s="1"/>
  <c r="J425" i="1" a="1"/>
  <c r="J425" i="1" s="1"/>
  <c r="J417" i="1" a="1"/>
  <c r="J417" i="1" s="1"/>
  <c r="J455" i="1" a="1"/>
  <c r="J455" i="1" s="1"/>
  <c r="J449" i="1" a="1"/>
  <c r="J449" i="1" s="1"/>
  <c r="J438" i="1" a="1"/>
  <c r="J438" i="1" s="1"/>
  <c r="J430" i="1" a="1"/>
  <c r="J430" i="1" s="1"/>
  <c r="J422" i="1" a="1"/>
  <c r="J422" i="1" s="1"/>
  <c r="J270" i="1" a="1"/>
  <c r="J270" i="1" s="1"/>
  <c r="J278" i="1" a="1"/>
  <c r="J278" i="1" s="1"/>
  <c r="J286" i="1" a="1"/>
  <c r="J286" i="1" s="1"/>
  <c r="J209" i="1" a="1"/>
  <c r="J209" i="1" s="1"/>
  <c r="J287" i="1" a="1"/>
  <c r="J287" i="1" s="1"/>
  <c r="J292" i="1" a="1"/>
  <c r="J292" i="1" s="1"/>
  <c r="J296" i="1" a="1"/>
  <c r="J296" i="1" s="1"/>
  <c r="J300" i="1" a="1"/>
  <c r="J300" i="1" s="1"/>
  <c r="J304" i="1" a="1"/>
  <c r="J304" i="1" s="1"/>
  <c r="J308" i="1" a="1"/>
  <c r="J308" i="1" s="1"/>
  <c r="J312" i="1" a="1"/>
  <c r="J312" i="1" s="1"/>
  <c r="J316" i="1" a="1"/>
  <c r="J316" i="1" s="1"/>
  <c r="J320" i="1" a="1"/>
  <c r="J320" i="1" s="1"/>
  <c r="J324" i="1" a="1"/>
  <c r="J324" i="1" s="1"/>
  <c r="J328" i="1" a="1"/>
  <c r="J328" i="1" s="1"/>
  <c r="J332" i="1" a="1"/>
  <c r="J332" i="1" s="1"/>
  <c r="J336" i="1" a="1"/>
  <c r="J336" i="1" s="1"/>
  <c r="J340" i="1" a="1"/>
  <c r="J340" i="1" s="1"/>
  <c r="J344" i="1" a="1"/>
  <c r="J344" i="1" s="1"/>
  <c r="J348" i="1" a="1"/>
  <c r="J348" i="1" s="1"/>
  <c r="J352" i="1" a="1"/>
  <c r="J352" i="1" s="1"/>
  <c r="J356" i="1" a="1"/>
  <c r="J356" i="1" s="1"/>
  <c r="J360" i="1" a="1"/>
  <c r="J360" i="1" s="1"/>
  <c r="J364" i="1" a="1"/>
  <c r="J364" i="1" s="1"/>
  <c r="J368" i="1" a="1"/>
  <c r="J368" i="1" s="1"/>
  <c r="J372" i="1" a="1"/>
  <c r="J372" i="1" s="1"/>
  <c r="J376" i="1" a="1"/>
  <c r="J376" i="1" s="1"/>
  <c r="J380" i="1" a="1"/>
  <c r="J380" i="1" s="1"/>
  <c r="J384" i="1" a="1"/>
  <c r="J384" i="1" s="1"/>
  <c r="J388" i="1" a="1"/>
  <c r="J388" i="1" s="1"/>
  <c r="J392" i="1" a="1"/>
  <c r="J392" i="1" s="1"/>
  <c r="J396" i="1" a="1"/>
  <c r="J396" i="1" s="1"/>
  <c r="J400" i="1" a="1"/>
  <c r="J400" i="1" s="1"/>
  <c r="J404" i="1" a="1"/>
  <c r="J404" i="1" s="1"/>
  <c r="J408" i="1" a="1"/>
  <c r="J408" i="1" s="1"/>
  <c r="J412" i="1" a="1"/>
  <c r="J412" i="1" s="1"/>
  <c r="R211" i="1" a="1"/>
  <c r="R211" i="1" s="1"/>
  <c r="N209" i="1" a="1"/>
  <c r="N209" i="1" s="1"/>
  <c r="N266" i="1" a="1"/>
  <c r="N266" i="1" s="1"/>
  <c r="N258" i="1" a="1"/>
  <c r="N258" i="1" s="1"/>
  <c r="N250" i="1" a="1"/>
  <c r="N250" i="1" s="1"/>
  <c r="N242" i="1" a="1"/>
  <c r="N242" i="1" s="1"/>
  <c r="N234" i="1" a="1"/>
  <c r="N234" i="1" s="1"/>
  <c r="N226" i="1" a="1"/>
  <c r="N226" i="1" s="1"/>
  <c r="N218" i="1" a="1"/>
  <c r="N218" i="1" s="1"/>
  <c r="N170" i="1" a="1"/>
  <c r="N170" i="1" s="1"/>
  <c r="N166" i="1" a="1"/>
  <c r="N166" i="1" s="1"/>
  <c r="N162" i="1" a="1"/>
  <c r="N162" i="1" s="1"/>
  <c r="N158" i="1" a="1"/>
  <c r="N158" i="1" s="1"/>
  <c r="N204" i="1" a="1"/>
  <c r="N204" i="1" s="1"/>
  <c r="N200" i="1" a="1"/>
  <c r="N200" i="1" s="1"/>
  <c r="N196" i="1" a="1"/>
  <c r="N196" i="1" s="1"/>
  <c r="N192" i="1" a="1"/>
  <c r="N192" i="1" s="1"/>
  <c r="N263" i="1" a="1"/>
  <c r="N263" i="1" s="1"/>
  <c r="N231" i="1" a="1"/>
  <c r="N231" i="1" s="1"/>
  <c r="N183" i="1" a="1"/>
  <c r="N183" i="1" s="1"/>
  <c r="N172" i="1" a="1"/>
  <c r="N172" i="1" s="1"/>
  <c r="N154" i="1" a="1"/>
  <c r="N154" i="1" s="1"/>
  <c r="N150" i="1" a="1"/>
  <c r="N150" i="1" s="1"/>
  <c r="N146" i="1" a="1"/>
  <c r="N146" i="1" s="1"/>
  <c r="N142" i="1" a="1"/>
  <c r="N142" i="1" s="1"/>
  <c r="N138" i="1" a="1"/>
  <c r="N138" i="1" s="1"/>
  <c r="N134" i="1" a="1"/>
  <c r="N134" i="1" s="1"/>
  <c r="N130" i="1" a="1"/>
  <c r="N130" i="1" s="1"/>
  <c r="N126" i="1" a="1"/>
  <c r="N126" i="1" s="1"/>
  <c r="N122" i="1" a="1"/>
  <c r="N122" i="1" s="1"/>
  <c r="N118" i="1" a="1"/>
  <c r="N118" i="1" s="1"/>
  <c r="N114" i="1" a="1"/>
  <c r="N114" i="1" s="1"/>
  <c r="N253" i="1" a="1"/>
  <c r="N253" i="1" s="1"/>
  <c r="N221" i="1" a="1"/>
  <c r="N221" i="1" s="1"/>
  <c r="N180" i="1" a="1"/>
  <c r="N180" i="1" s="1"/>
  <c r="N259" i="1" a="1"/>
  <c r="N259" i="1" s="1"/>
  <c r="N227" i="1" a="1"/>
  <c r="N227" i="1" s="1"/>
  <c r="N177" i="1" a="1"/>
  <c r="N177" i="1" s="1"/>
  <c r="N257" i="1" a="1"/>
  <c r="N257" i="1" s="1"/>
  <c r="N249" i="1" a="1"/>
  <c r="N249" i="1" s="1"/>
  <c r="N174" i="1" a="1"/>
  <c r="N174" i="1" s="1"/>
  <c r="N108" i="1" a="1"/>
  <c r="N108" i="1" s="1"/>
  <c r="N104" i="1" a="1"/>
  <c r="N104" i="1" s="1"/>
  <c r="N100" i="1" a="1"/>
  <c r="N100" i="1" s="1"/>
  <c r="N96" i="1" a="1"/>
  <c r="N96" i="1" s="1"/>
  <c r="N92" i="1" a="1"/>
  <c r="N92" i="1" s="1"/>
  <c r="N88" i="1" a="1"/>
  <c r="N88" i="1" s="1"/>
  <c r="N84" i="1" a="1"/>
  <c r="N84" i="1" s="1"/>
  <c r="N80" i="1" a="1"/>
  <c r="N80" i="1" s="1"/>
  <c r="N76" i="1" a="1"/>
  <c r="N76" i="1" s="1"/>
  <c r="N72" i="1" a="1"/>
  <c r="N72" i="1" s="1"/>
  <c r="N68" i="1" a="1"/>
  <c r="N68" i="1" s="1"/>
  <c r="N64" i="1" a="1"/>
  <c r="N64" i="1" s="1"/>
  <c r="N60" i="1" a="1"/>
  <c r="N60" i="1" s="1"/>
  <c r="N56" i="1" a="1"/>
  <c r="N56" i="1" s="1"/>
  <c r="N52" i="1" a="1"/>
  <c r="N52" i="1" s="1"/>
  <c r="N48" i="1" a="1"/>
  <c r="N48" i="1" s="1"/>
  <c r="N5" i="1" a="1"/>
  <c r="N5" i="1" s="1"/>
  <c r="N9" i="1" a="1"/>
  <c r="N9" i="1" s="1"/>
  <c r="N13" i="1" a="1"/>
  <c r="N13" i="1" s="1"/>
  <c r="N17" i="1" a="1"/>
  <c r="N17" i="1" s="1"/>
  <c r="N21" i="1" a="1"/>
  <c r="N21" i="1" s="1"/>
  <c r="N25" i="1" a="1"/>
  <c r="N25" i="1" s="1"/>
  <c r="N29" i="1" a="1"/>
  <c r="N29" i="1" s="1"/>
  <c r="N33" i="1" a="1"/>
  <c r="N33" i="1" s="1"/>
  <c r="N37" i="1" a="1"/>
  <c r="N37" i="1" s="1"/>
  <c r="N41" i="1" a="1"/>
  <c r="N41" i="1" s="1"/>
  <c r="N45" i="1" a="1"/>
  <c r="N45" i="1" s="1"/>
  <c r="N412" i="1" a="1"/>
  <c r="N412" i="1" s="1"/>
  <c r="N280" i="1" a="1"/>
  <c r="N280" i="1" s="1"/>
  <c r="N288" i="1" a="1"/>
  <c r="N288" i="1" s="1"/>
  <c r="N290" i="1" a="1"/>
  <c r="N290" i="1" s="1"/>
  <c r="N294" i="1" a="1"/>
  <c r="N294" i="1" s="1"/>
  <c r="N298" i="1" a="1"/>
  <c r="N298" i="1" s="1"/>
  <c r="N302" i="1" a="1"/>
  <c r="N302" i="1" s="1"/>
  <c r="N306" i="1" a="1"/>
  <c r="N306" i="1" s="1"/>
  <c r="N310" i="1" a="1"/>
  <c r="N310" i="1" s="1"/>
  <c r="N314" i="1" a="1"/>
  <c r="N314" i="1" s="1"/>
  <c r="N318" i="1" a="1"/>
  <c r="N318" i="1" s="1"/>
  <c r="N322" i="1" a="1"/>
  <c r="N322" i="1" s="1"/>
  <c r="N326" i="1" a="1"/>
  <c r="N326" i="1" s="1"/>
  <c r="N330" i="1" a="1"/>
  <c r="N330" i="1" s="1"/>
  <c r="N334" i="1" a="1"/>
  <c r="N334" i="1" s="1"/>
  <c r="N338" i="1" a="1"/>
  <c r="N338" i="1" s="1"/>
  <c r="N342" i="1" a="1"/>
  <c r="N342" i="1" s="1"/>
  <c r="N207" i="1" a="1"/>
  <c r="N207" i="1" s="1"/>
  <c r="N264" i="1" a="1"/>
  <c r="N264" i="1" s="1"/>
  <c r="N256" i="1" a="1"/>
  <c r="N256" i="1" s="1"/>
  <c r="N248" i="1" a="1"/>
  <c r="N248" i="1" s="1"/>
  <c r="N240" i="1" a="1"/>
  <c r="N240" i="1" s="1"/>
  <c r="N232" i="1" a="1"/>
  <c r="N232" i="1" s="1"/>
  <c r="N224" i="1" a="1"/>
  <c r="N224" i="1" s="1"/>
  <c r="N216" i="1" a="1"/>
  <c r="N216" i="1" s="1"/>
  <c r="N169" i="1" a="1"/>
  <c r="N169" i="1" s="1"/>
  <c r="N165" i="1" a="1"/>
  <c r="N165" i="1" s="1"/>
  <c r="N161" i="1" a="1"/>
  <c r="N161" i="1" s="1"/>
  <c r="N208" i="1" a="1"/>
  <c r="N208" i="1" s="1"/>
  <c r="N203" i="1" a="1"/>
  <c r="N203" i="1" s="1"/>
  <c r="N199" i="1" a="1"/>
  <c r="N199" i="1" s="1"/>
  <c r="N195" i="1" a="1"/>
  <c r="N195" i="1" s="1"/>
  <c r="N191" i="1" a="1"/>
  <c r="N191" i="1" s="1"/>
  <c r="N255" i="1" a="1"/>
  <c r="N255" i="1" s="1"/>
  <c r="N223" i="1" a="1"/>
  <c r="N223" i="1" s="1"/>
  <c r="N179" i="1" a="1"/>
  <c r="N179" i="1" s="1"/>
  <c r="N157" i="1" a="1"/>
  <c r="N157" i="1" s="1"/>
  <c r="N153" i="1" a="1"/>
  <c r="N153" i="1" s="1"/>
  <c r="N149" i="1" a="1"/>
  <c r="N149" i="1" s="1"/>
  <c r="N145" i="1" a="1"/>
  <c r="N145" i="1" s="1"/>
  <c r="N141" i="1" a="1"/>
  <c r="N141" i="1" s="1"/>
  <c r="N137" i="1" a="1"/>
  <c r="N137" i="1" s="1"/>
  <c r="N133" i="1" a="1"/>
  <c r="N133" i="1" s="1"/>
  <c r="N129" i="1" a="1"/>
  <c r="N129" i="1" s="1"/>
  <c r="N125" i="1" a="1"/>
  <c r="N125" i="1" s="1"/>
  <c r="N121" i="1" a="1"/>
  <c r="N121" i="1" s="1"/>
  <c r="N117" i="1" a="1"/>
  <c r="N117" i="1" s="1"/>
  <c r="N113" i="1" a="1"/>
  <c r="N113" i="1" s="1"/>
  <c r="N245" i="1" a="1"/>
  <c r="N245" i="1" s="1"/>
  <c r="N213" i="1" a="1"/>
  <c r="N213" i="1" s="1"/>
  <c r="N176" i="1" a="1"/>
  <c r="N176" i="1" s="1"/>
  <c r="N251" i="1" a="1"/>
  <c r="N251" i="1" s="1"/>
  <c r="N219" i="1" a="1"/>
  <c r="N219" i="1" s="1"/>
  <c r="N265" i="1" a="1"/>
  <c r="N265" i="1" s="1"/>
  <c r="N225" i="1" a="1"/>
  <c r="N225" i="1" s="1"/>
  <c r="N217" i="1" a="1"/>
  <c r="N217" i="1" s="1"/>
  <c r="N112" i="1" a="1"/>
  <c r="N112" i="1" s="1"/>
  <c r="N107" i="1" a="1"/>
  <c r="N107" i="1" s="1"/>
  <c r="N103" i="1" a="1"/>
  <c r="N103" i="1" s="1"/>
  <c r="N99" i="1" a="1"/>
  <c r="N99" i="1" s="1"/>
  <c r="N95" i="1" a="1"/>
  <c r="N95" i="1" s="1"/>
  <c r="N91" i="1" a="1"/>
  <c r="N91" i="1" s="1"/>
  <c r="N87" i="1" a="1"/>
  <c r="N87" i="1" s="1"/>
  <c r="N83" i="1" a="1"/>
  <c r="N83" i="1" s="1"/>
  <c r="N79" i="1" a="1"/>
  <c r="N79" i="1" s="1"/>
  <c r="N75" i="1" a="1"/>
  <c r="N75" i="1" s="1"/>
  <c r="N71" i="1" a="1"/>
  <c r="N71" i="1" s="1"/>
  <c r="N67" i="1" a="1"/>
  <c r="N67" i="1" s="1"/>
  <c r="N63" i="1" a="1"/>
  <c r="N63" i="1" s="1"/>
  <c r="N59" i="1" a="1"/>
  <c r="N59" i="1" s="1"/>
  <c r="N55" i="1" a="1"/>
  <c r="N55" i="1" s="1"/>
  <c r="N51" i="1" a="1"/>
  <c r="N51" i="1" s="1"/>
  <c r="N2" i="1" a="1"/>
  <c r="N2" i="1" s="1"/>
  <c r="N6" i="1" a="1"/>
  <c r="N6" i="1" s="1"/>
  <c r="N10" i="1" a="1"/>
  <c r="N10" i="1" s="1"/>
  <c r="N14" i="1" a="1"/>
  <c r="N14" i="1" s="1"/>
  <c r="N18" i="1" a="1"/>
  <c r="N18" i="1" s="1"/>
  <c r="N22" i="1" a="1"/>
  <c r="N22" i="1" s="1"/>
  <c r="N26" i="1" a="1"/>
  <c r="N26" i="1" s="1"/>
  <c r="N30" i="1" a="1"/>
  <c r="N30" i="1" s="1"/>
  <c r="N34" i="1" a="1"/>
  <c r="N34" i="1" s="1"/>
  <c r="N38" i="1" a="1"/>
  <c r="N38" i="1" s="1"/>
  <c r="N42" i="1" a="1"/>
  <c r="N42" i="1" s="1"/>
  <c r="N46" i="1" a="1"/>
  <c r="N46" i="1" s="1"/>
  <c r="N274" i="1" a="1"/>
  <c r="N274" i="1" s="1"/>
  <c r="N282" i="1" a="1"/>
  <c r="N282" i="1" s="1"/>
  <c r="N291" i="1" a="1"/>
  <c r="N291" i="1" s="1"/>
  <c r="N295" i="1" a="1"/>
  <c r="N295" i="1" s="1"/>
  <c r="N299" i="1" a="1"/>
  <c r="N299" i="1" s="1"/>
  <c r="N303" i="1" a="1"/>
  <c r="N303" i="1" s="1"/>
  <c r="N307" i="1" a="1"/>
  <c r="N307" i="1" s="1"/>
  <c r="N311" i="1" a="1"/>
  <c r="N311" i="1" s="1"/>
  <c r="N315" i="1" a="1"/>
  <c r="N315" i="1" s="1"/>
  <c r="N319" i="1" a="1"/>
  <c r="N319" i="1" s="1"/>
  <c r="N211" i="1" a="1"/>
  <c r="N211" i="1" s="1"/>
  <c r="N272" i="1" a="1"/>
  <c r="N272" i="1" s="1"/>
  <c r="N262" i="1" a="1"/>
  <c r="N262" i="1" s="1"/>
  <c r="N254" i="1" a="1"/>
  <c r="N254" i="1" s="1"/>
  <c r="N246" i="1" a="1"/>
  <c r="N246" i="1" s="1"/>
  <c r="N238" i="1" a="1"/>
  <c r="N238" i="1" s="1"/>
  <c r="N230" i="1" a="1"/>
  <c r="N230" i="1" s="1"/>
  <c r="N222" i="1" a="1"/>
  <c r="N222" i="1" s="1"/>
  <c r="N214" i="1" a="1"/>
  <c r="N214" i="1" s="1"/>
  <c r="N168" i="1" a="1"/>
  <c r="N168" i="1" s="1"/>
  <c r="N164" i="1" a="1"/>
  <c r="N164" i="1" s="1"/>
  <c r="N160" i="1" a="1"/>
  <c r="N160" i="1" s="1"/>
  <c r="N206" i="1" a="1"/>
  <c r="N206" i="1" s="1"/>
  <c r="N202" i="1" a="1"/>
  <c r="N202" i="1" s="1"/>
  <c r="N198" i="1" a="1"/>
  <c r="N198" i="1" s="1"/>
  <c r="N194" i="1" a="1"/>
  <c r="N194" i="1" s="1"/>
  <c r="N190" i="1" a="1"/>
  <c r="N190" i="1" s="1"/>
  <c r="N247" i="1" a="1"/>
  <c r="N247" i="1" s="1"/>
  <c r="N215" i="1" a="1"/>
  <c r="N215" i="1" s="1"/>
  <c r="N175" i="1" a="1"/>
  <c r="N175" i="1" s="1"/>
  <c r="N156" i="1" a="1"/>
  <c r="N156" i="1" s="1"/>
  <c r="N152" i="1" a="1"/>
  <c r="N152" i="1" s="1"/>
  <c r="N148" i="1" a="1"/>
  <c r="N148" i="1" s="1"/>
  <c r="N144" i="1" a="1"/>
  <c r="N144" i="1" s="1"/>
  <c r="N140" i="1" a="1"/>
  <c r="N140" i="1" s="1"/>
  <c r="N136" i="1" a="1"/>
  <c r="N136" i="1" s="1"/>
  <c r="N132" i="1" a="1"/>
  <c r="N132" i="1" s="1"/>
  <c r="N128" i="1" a="1"/>
  <c r="N128" i="1" s="1"/>
  <c r="N124" i="1" a="1"/>
  <c r="N124" i="1" s="1"/>
  <c r="N120" i="1" a="1"/>
  <c r="N120" i="1" s="1"/>
  <c r="N116" i="1" a="1"/>
  <c r="N116" i="1" s="1"/>
  <c r="N270" i="1" a="1"/>
  <c r="N270" i="1" s="1"/>
  <c r="N237" i="1" a="1"/>
  <c r="N237" i="1" s="1"/>
  <c r="N188" i="1" a="1"/>
  <c r="N188" i="1" s="1"/>
  <c r="N171" i="1" a="1"/>
  <c r="N171" i="1" s="1"/>
  <c r="N243" i="1" a="1"/>
  <c r="N243" i="1" s="1"/>
  <c r="N185" i="1" a="1"/>
  <c r="N185" i="1" s="1"/>
  <c r="N233" i="1" a="1"/>
  <c r="N233" i="1" s="1"/>
  <c r="N182" i="1" a="1"/>
  <c r="N182" i="1" s="1"/>
  <c r="N186" i="1" a="1"/>
  <c r="N186" i="1" s="1"/>
  <c r="N110" i="1" a="1"/>
  <c r="N110" i="1" s="1"/>
  <c r="N106" i="1" a="1"/>
  <c r="N106" i="1" s="1"/>
  <c r="N102" i="1" a="1"/>
  <c r="N102" i="1" s="1"/>
  <c r="N98" i="1" a="1"/>
  <c r="N98" i="1" s="1"/>
  <c r="N94" i="1" a="1"/>
  <c r="N94" i="1" s="1"/>
  <c r="N90" i="1" a="1"/>
  <c r="N90" i="1" s="1"/>
  <c r="N86" i="1" a="1"/>
  <c r="N86" i="1" s="1"/>
  <c r="N82" i="1" a="1"/>
  <c r="N82" i="1" s="1"/>
  <c r="N78" i="1" a="1"/>
  <c r="N78" i="1" s="1"/>
  <c r="N74" i="1" a="1"/>
  <c r="N74" i="1" s="1"/>
  <c r="N70" i="1" a="1"/>
  <c r="N70" i="1" s="1"/>
  <c r="N66" i="1" a="1"/>
  <c r="N66" i="1" s="1"/>
  <c r="N62" i="1" a="1"/>
  <c r="N62" i="1" s="1"/>
  <c r="N58" i="1" a="1"/>
  <c r="N58" i="1" s="1"/>
  <c r="N54" i="1" a="1"/>
  <c r="N54" i="1" s="1"/>
  <c r="N50" i="1" a="1"/>
  <c r="N50" i="1" s="1"/>
  <c r="N3" i="1" a="1"/>
  <c r="N3" i="1" s="1"/>
  <c r="N7" i="1" a="1"/>
  <c r="N7" i="1" s="1"/>
  <c r="N11" i="1" a="1"/>
  <c r="N11" i="1" s="1"/>
  <c r="N15" i="1" a="1"/>
  <c r="N15" i="1" s="1"/>
  <c r="N19" i="1" a="1"/>
  <c r="N19" i="1" s="1"/>
  <c r="N23" i="1" a="1"/>
  <c r="N23" i="1" s="1"/>
  <c r="N27" i="1" a="1"/>
  <c r="N27" i="1" s="1"/>
  <c r="N31" i="1" a="1"/>
  <c r="N31" i="1" s="1"/>
  <c r="N35" i="1" a="1"/>
  <c r="N35" i="1" s="1"/>
  <c r="N39" i="1" a="1"/>
  <c r="N39" i="1" s="1"/>
  <c r="N43" i="1" a="1"/>
  <c r="N43" i="1" s="1"/>
  <c r="N47" i="1" a="1"/>
  <c r="N47" i="1" s="1"/>
  <c r="N276" i="1" a="1"/>
  <c r="N276" i="1" s="1"/>
  <c r="N284" i="1" a="1"/>
  <c r="N284" i="1" s="1"/>
  <c r="N292" i="1" a="1"/>
  <c r="N292" i="1" s="1"/>
  <c r="N296" i="1" a="1"/>
  <c r="N296" i="1" s="1"/>
  <c r="N300" i="1" a="1"/>
  <c r="N300" i="1" s="1"/>
  <c r="N304" i="1" a="1"/>
  <c r="N304" i="1" s="1"/>
  <c r="N308" i="1" a="1"/>
  <c r="N308" i="1" s="1"/>
  <c r="N312" i="1" a="1"/>
  <c r="N312" i="1" s="1"/>
  <c r="N316" i="1" a="1"/>
  <c r="N316" i="1" s="1"/>
  <c r="N320" i="1" a="1"/>
  <c r="N320" i="1" s="1"/>
  <c r="N324" i="1" a="1"/>
  <c r="N324" i="1" s="1"/>
  <c r="N328" i="1" a="1"/>
  <c r="N328" i="1" s="1"/>
  <c r="N332" i="1" a="1"/>
  <c r="N332" i="1" s="1"/>
  <c r="N336" i="1" a="1"/>
  <c r="N336" i="1" s="1"/>
  <c r="N340" i="1" a="1"/>
  <c r="N340" i="1" s="1"/>
  <c r="N344" i="1" a="1"/>
  <c r="N344" i="1" s="1"/>
  <c r="N348" i="1" a="1"/>
  <c r="N348" i="1" s="1"/>
  <c r="N210" i="1" a="1"/>
  <c r="N210" i="1" s="1"/>
  <c r="N268" i="1" a="1"/>
  <c r="N268" i="1" s="1"/>
  <c r="N260" i="1" a="1"/>
  <c r="N260" i="1" s="1"/>
  <c r="N252" i="1" a="1"/>
  <c r="N252" i="1" s="1"/>
  <c r="N244" i="1" a="1"/>
  <c r="N244" i="1" s="1"/>
  <c r="N236" i="1" a="1"/>
  <c r="N236" i="1" s="1"/>
  <c r="N228" i="1" a="1"/>
  <c r="N228" i="1" s="1"/>
  <c r="N220" i="1" a="1"/>
  <c r="N220" i="1" s="1"/>
  <c r="N212" i="1" a="1"/>
  <c r="N212" i="1" s="1"/>
  <c r="N167" i="1" a="1"/>
  <c r="N167" i="1" s="1"/>
  <c r="N163" i="1" a="1"/>
  <c r="N163" i="1" s="1"/>
  <c r="N159" i="1" a="1"/>
  <c r="N159" i="1" s="1"/>
  <c r="N205" i="1" a="1"/>
  <c r="N205" i="1" s="1"/>
  <c r="N201" i="1" a="1"/>
  <c r="N201" i="1" s="1"/>
  <c r="N197" i="1" a="1"/>
  <c r="N197" i="1" s="1"/>
  <c r="N193" i="1" a="1"/>
  <c r="N193" i="1" s="1"/>
  <c r="N189" i="1" a="1"/>
  <c r="N189" i="1" s="1"/>
  <c r="N239" i="1" a="1"/>
  <c r="N239" i="1" s="1"/>
  <c r="N187" i="1" a="1"/>
  <c r="N187" i="1" s="1"/>
  <c r="N173" i="1" a="1"/>
  <c r="N173" i="1" s="1"/>
  <c r="N155" i="1" a="1"/>
  <c r="N155" i="1" s="1"/>
  <c r="N151" i="1" a="1"/>
  <c r="N151" i="1" s="1"/>
  <c r="N147" i="1" a="1"/>
  <c r="N147" i="1" s="1"/>
  <c r="N143" i="1" a="1"/>
  <c r="N143" i="1" s="1"/>
  <c r="N139" i="1" a="1"/>
  <c r="N139" i="1" s="1"/>
  <c r="N135" i="1" a="1"/>
  <c r="N135" i="1" s="1"/>
  <c r="N131" i="1" a="1"/>
  <c r="N131" i="1" s="1"/>
  <c r="N127" i="1" a="1"/>
  <c r="N127" i="1" s="1"/>
  <c r="N123" i="1" a="1"/>
  <c r="N123" i="1" s="1"/>
  <c r="N119" i="1" a="1"/>
  <c r="N119" i="1" s="1"/>
  <c r="N115" i="1" a="1"/>
  <c r="N115" i="1" s="1"/>
  <c r="N261" i="1" a="1"/>
  <c r="N261" i="1" s="1"/>
  <c r="N229" i="1" a="1"/>
  <c r="N229" i="1" s="1"/>
  <c r="N184" i="1" a="1"/>
  <c r="N184" i="1" s="1"/>
  <c r="N267" i="1" a="1"/>
  <c r="N267" i="1" s="1"/>
  <c r="N235" i="1" a="1"/>
  <c r="N235" i="1" s="1"/>
  <c r="N181" i="1" a="1"/>
  <c r="N181" i="1" s="1"/>
  <c r="N178" i="1" a="1"/>
  <c r="N178" i="1" s="1"/>
  <c r="N111" i="1" a="1"/>
  <c r="N111" i="1" s="1"/>
  <c r="N241" i="1" a="1"/>
  <c r="N241" i="1" s="1"/>
  <c r="N109" i="1" a="1"/>
  <c r="N109" i="1" s="1"/>
  <c r="N105" i="1" a="1"/>
  <c r="N105" i="1" s="1"/>
  <c r="N101" i="1" a="1"/>
  <c r="N101" i="1" s="1"/>
  <c r="N97" i="1" a="1"/>
  <c r="N97" i="1" s="1"/>
  <c r="N93" i="1" a="1"/>
  <c r="N93" i="1" s="1"/>
  <c r="N89" i="1" a="1"/>
  <c r="N89" i="1" s="1"/>
  <c r="N85" i="1" a="1"/>
  <c r="N85" i="1" s="1"/>
  <c r="N81" i="1" a="1"/>
  <c r="N81" i="1" s="1"/>
  <c r="N77" i="1" a="1"/>
  <c r="N77" i="1" s="1"/>
  <c r="N73" i="1" a="1"/>
  <c r="N73" i="1" s="1"/>
  <c r="N69" i="1" a="1"/>
  <c r="N69" i="1" s="1"/>
  <c r="N65" i="1" a="1"/>
  <c r="N65" i="1" s="1"/>
  <c r="N61" i="1" a="1"/>
  <c r="N61" i="1" s="1"/>
  <c r="N57" i="1" a="1"/>
  <c r="N57" i="1" s="1"/>
  <c r="N53" i="1" a="1"/>
  <c r="N53" i="1" s="1"/>
  <c r="N49" i="1" a="1"/>
  <c r="N49" i="1" s="1"/>
  <c r="N4" i="1" a="1"/>
  <c r="N4" i="1" s="1"/>
  <c r="N8" i="1" a="1"/>
  <c r="N8" i="1" s="1"/>
  <c r="N12" i="1" a="1"/>
  <c r="N12" i="1" s="1"/>
  <c r="N16" i="1" a="1"/>
  <c r="N16" i="1" s="1"/>
  <c r="N20" i="1" a="1"/>
  <c r="N20" i="1" s="1"/>
  <c r="N32" i="1" a="1"/>
  <c r="N32" i="1" s="1"/>
  <c r="N301" i="1" a="1"/>
  <c r="N301" i="1" s="1"/>
  <c r="N317" i="1" a="1"/>
  <c r="N317" i="1" s="1"/>
  <c r="N327" i="1" a="1"/>
  <c r="N327" i="1" s="1"/>
  <c r="N335" i="1" a="1"/>
  <c r="N335" i="1" s="1"/>
  <c r="N343" i="1" a="1"/>
  <c r="N343" i="1" s="1"/>
  <c r="N349" i="1" a="1"/>
  <c r="N349" i="1" s="1"/>
  <c r="N353" i="1" a="1"/>
  <c r="N353" i="1" s="1"/>
  <c r="N357" i="1" a="1"/>
  <c r="N357" i="1" s="1"/>
  <c r="N361" i="1" a="1"/>
  <c r="N361" i="1" s="1"/>
  <c r="N365" i="1" a="1"/>
  <c r="N365" i="1" s="1"/>
  <c r="N369" i="1" a="1"/>
  <c r="N369" i="1" s="1"/>
  <c r="N373" i="1" a="1"/>
  <c r="N373" i="1" s="1"/>
  <c r="N377" i="1" a="1"/>
  <c r="N377" i="1" s="1"/>
  <c r="N381" i="1" a="1"/>
  <c r="N381" i="1" s="1"/>
  <c r="N385" i="1" a="1"/>
  <c r="N385" i="1" s="1"/>
  <c r="N389" i="1" a="1"/>
  <c r="N389" i="1" s="1"/>
  <c r="N393" i="1" a="1"/>
  <c r="N393" i="1" s="1"/>
  <c r="N397" i="1" a="1"/>
  <c r="N397" i="1" s="1"/>
  <c r="N401" i="1" a="1"/>
  <c r="N401" i="1" s="1"/>
  <c r="N405" i="1" a="1"/>
  <c r="N405" i="1" s="1"/>
  <c r="N409" i="1" a="1"/>
  <c r="N409" i="1" s="1"/>
  <c r="N695" i="1" a="1"/>
  <c r="N695" i="1" s="1"/>
  <c r="N687" i="1" a="1"/>
  <c r="N687" i="1" s="1"/>
  <c r="N679" i="1" a="1"/>
  <c r="N679" i="1" s="1"/>
  <c r="N671" i="1" a="1"/>
  <c r="N671" i="1" s="1"/>
  <c r="N663" i="1" a="1"/>
  <c r="N663" i="1" s="1"/>
  <c r="N698" i="1" a="1"/>
  <c r="N698" i="1" s="1"/>
  <c r="N666" i="1" a="1"/>
  <c r="N666" i="1" s="1"/>
  <c r="N653" i="1" a="1"/>
  <c r="N653" i="1" s="1"/>
  <c r="N645" i="1" a="1"/>
  <c r="N645" i="1" s="1"/>
  <c r="N637" i="1" a="1"/>
  <c r="N637" i="1" s="1"/>
  <c r="N629" i="1" a="1"/>
  <c r="N629" i="1" s="1"/>
  <c r="N621" i="1" a="1"/>
  <c r="N621" i="1" s="1"/>
  <c r="N613" i="1" a="1"/>
  <c r="N613" i="1" s="1"/>
  <c r="N668" i="1" a="1"/>
  <c r="N668" i="1" s="1"/>
  <c r="N670" i="1" a="1"/>
  <c r="N670" i="1" s="1"/>
  <c r="N654" i="1" a="1"/>
  <c r="N654" i="1" s="1"/>
  <c r="N646" i="1" a="1"/>
  <c r="N646" i="1" s="1"/>
  <c r="N638" i="1" a="1"/>
  <c r="N638" i="1" s="1"/>
  <c r="N630" i="1" a="1"/>
  <c r="N630" i="1" s="1"/>
  <c r="N622" i="1" a="1"/>
  <c r="N622" i="1" s="1"/>
  <c r="N696" i="1" a="1"/>
  <c r="N696" i="1" s="1"/>
  <c r="N607" i="1" a="1"/>
  <c r="N607" i="1" s="1"/>
  <c r="N612" i="1" a="1"/>
  <c r="N612" i="1" s="1"/>
  <c r="N603" i="1" a="1"/>
  <c r="N603" i="1" s="1"/>
  <c r="N595" i="1" a="1"/>
  <c r="N595" i="1" s="1"/>
  <c r="N587" i="1" a="1"/>
  <c r="N587" i="1" s="1"/>
  <c r="N688" i="1" a="1"/>
  <c r="N688" i="1" s="1"/>
  <c r="N598" i="1" a="1"/>
  <c r="N598" i="1" s="1"/>
  <c r="N590" i="1" a="1"/>
  <c r="N590" i="1" s="1"/>
  <c r="N582" i="1" a="1"/>
  <c r="N582" i="1" s="1"/>
  <c r="N575" i="1" a="1"/>
  <c r="N575" i="1" s="1"/>
  <c r="N567" i="1" a="1"/>
  <c r="N567" i="1" s="1"/>
  <c r="N559" i="1" a="1"/>
  <c r="N559" i="1" s="1"/>
  <c r="N551" i="1" a="1"/>
  <c r="N551" i="1" s="1"/>
  <c r="N543" i="1" a="1"/>
  <c r="N543" i="1" s="1"/>
  <c r="N535" i="1" a="1"/>
  <c r="N535" i="1" s="1"/>
  <c r="N578" i="1" a="1"/>
  <c r="N578" i="1" s="1"/>
  <c r="N570" i="1" a="1"/>
  <c r="N570" i="1" s="1"/>
  <c r="N562" i="1" a="1"/>
  <c r="N562" i="1" s="1"/>
  <c r="N554" i="1" a="1"/>
  <c r="N554" i="1" s="1"/>
  <c r="N546" i="1" a="1"/>
  <c r="N546" i="1" s="1"/>
  <c r="N538" i="1" a="1"/>
  <c r="N538" i="1" s="1"/>
  <c r="N530" i="1" a="1"/>
  <c r="N530" i="1" s="1"/>
  <c r="N520" i="1" a="1"/>
  <c r="N520" i="1" s="1"/>
  <c r="N525" i="1" a="1"/>
  <c r="N525" i="1" s="1"/>
  <c r="N517" i="1" a="1"/>
  <c r="N517" i="1" s="1"/>
  <c r="N509" i="1" a="1"/>
  <c r="N509" i="1" s="1"/>
  <c r="N501" i="1" a="1"/>
  <c r="N501" i="1" s="1"/>
  <c r="N493" i="1" a="1"/>
  <c r="N493" i="1" s="1"/>
  <c r="N485" i="1" a="1"/>
  <c r="N485" i="1" s="1"/>
  <c r="N477" i="1" a="1"/>
  <c r="N477" i="1" s="1"/>
  <c r="N469" i="1" a="1"/>
  <c r="N469" i="1" s="1"/>
  <c r="N461" i="1" a="1"/>
  <c r="N461" i="1" s="1"/>
  <c r="N453" i="1" a="1"/>
  <c r="N453" i="1" s="1"/>
  <c r="N445" i="1" a="1"/>
  <c r="N445" i="1" s="1"/>
  <c r="N514" i="1" a="1"/>
  <c r="N514" i="1" s="1"/>
  <c r="N506" i="1" a="1"/>
  <c r="N506" i="1" s="1"/>
  <c r="N498" i="1" a="1"/>
  <c r="N498" i="1" s="1"/>
  <c r="N490" i="1" a="1"/>
  <c r="N490" i="1" s="1"/>
  <c r="N482" i="1" a="1"/>
  <c r="N482" i="1" s="1"/>
  <c r="N474" i="1" a="1"/>
  <c r="N474" i="1" s="1"/>
  <c r="N466" i="1" a="1"/>
  <c r="N466" i="1" s="1"/>
  <c r="N458" i="1" a="1"/>
  <c r="N458" i="1" s="1"/>
  <c r="N36" i="1" a="1"/>
  <c r="N36" i="1" s="1"/>
  <c r="N278" i="1" a="1"/>
  <c r="N278" i="1" s="1"/>
  <c r="N289" i="1" a="1"/>
  <c r="N289" i="1" s="1"/>
  <c r="N305" i="1" a="1"/>
  <c r="N305" i="1" s="1"/>
  <c r="N321" i="1" a="1"/>
  <c r="N321" i="1" s="1"/>
  <c r="N329" i="1" a="1"/>
  <c r="N329" i="1" s="1"/>
  <c r="N337" i="1" a="1"/>
  <c r="N337" i="1" s="1"/>
  <c r="N345" i="1" a="1"/>
  <c r="N345" i="1" s="1"/>
  <c r="N350" i="1" a="1"/>
  <c r="N350" i="1" s="1"/>
  <c r="N354" i="1" a="1"/>
  <c r="N354" i="1" s="1"/>
  <c r="N358" i="1" a="1"/>
  <c r="N358" i="1" s="1"/>
  <c r="N362" i="1" a="1"/>
  <c r="N362" i="1" s="1"/>
  <c r="N366" i="1" a="1"/>
  <c r="N366" i="1" s="1"/>
  <c r="N370" i="1" a="1"/>
  <c r="N370" i="1" s="1"/>
  <c r="N374" i="1" a="1"/>
  <c r="N374" i="1" s="1"/>
  <c r="N378" i="1" a="1"/>
  <c r="N378" i="1" s="1"/>
  <c r="N382" i="1" a="1"/>
  <c r="N382" i="1" s="1"/>
  <c r="N386" i="1" a="1"/>
  <c r="N386" i="1" s="1"/>
  <c r="N390" i="1" a="1"/>
  <c r="N390" i="1" s="1"/>
  <c r="N394" i="1" a="1"/>
  <c r="N394" i="1" s="1"/>
  <c r="N398" i="1" a="1"/>
  <c r="N398" i="1" s="1"/>
  <c r="N402" i="1" a="1"/>
  <c r="N402" i="1" s="1"/>
  <c r="N406" i="1" a="1"/>
  <c r="N406" i="1" s="1"/>
  <c r="N410" i="1" a="1"/>
  <c r="N410" i="1" s="1"/>
  <c r="N693" i="1" a="1"/>
  <c r="N693" i="1" s="1"/>
  <c r="N685" i="1" a="1"/>
  <c r="N685" i="1" s="1"/>
  <c r="N677" i="1" a="1"/>
  <c r="N677" i="1" s="1"/>
  <c r="N669" i="1" a="1"/>
  <c r="N669" i="1" s="1"/>
  <c r="N661" i="1" a="1"/>
  <c r="N661" i="1" s="1"/>
  <c r="N690" i="1" a="1"/>
  <c r="N690" i="1" s="1"/>
  <c r="N664" i="1" a="1"/>
  <c r="N664" i="1" s="1"/>
  <c r="N651" i="1" a="1"/>
  <c r="N651" i="1" s="1"/>
  <c r="N643" i="1" a="1"/>
  <c r="N643" i="1" s="1"/>
  <c r="N635" i="1" a="1"/>
  <c r="N635" i="1" s="1"/>
  <c r="N627" i="1" a="1"/>
  <c r="N627" i="1" s="1"/>
  <c r="N619" i="1" a="1"/>
  <c r="N619" i="1" s="1"/>
  <c r="N692" i="1" a="1"/>
  <c r="N692" i="1" s="1"/>
  <c r="N694" i="1" a="1"/>
  <c r="N694" i="1" s="1"/>
  <c r="N662" i="1" a="1"/>
  <c r="N662" i="1" s="1"/>
  <c r="N652" i="1" a="1"/>
  <c r="N652" i="1" s="1"/>
  <c r="N644" i="1" a="1"/>
  <c r="N644" i="1" s="1"/>
  <c r="N636" i="1" a="1"/>
  <c r="N636" i="1" s="1"/>
  <c r="N628" i="1" a="1"/>
  <c r="N628" i="1" s="1"/>
  <c r="N620" i="1" a="1"/>
  <c r="N620" i="1" s="1"/>
  <c r="N614" i="1" a="1"/>
  <c r="N614" i="1" s="1"/>
  <c r="N605" i="1" a="1"/>
  <c r="N605" i="1" s="1"/>
  <c r="N610" i="1" a="1"/>
  <c r="N610" i="1" s="1"/>
  <c r="N601" i="1" a="1"/>
  <c r="N601" i="1" s="1"/>
  <c r="N593" i="1" a="1"/>
  <c r="N593" i="1" s="1"/>
  <c r="N585" i="1" a="1"/>
  <c r="N585" i="1" s="1"/>
  <c r="N604" i="1" a="1"/>
  <c r="N604" i="1" s="1"/>
  <c r="N596" i="1" a="1"/>
  <c r="N596" i="1" s="1"/>
  <c r="N588" i="1" a="1"/>
  <c r="N588" i="1" s="1"/>
  <c r="N580" i="1" a="1"/>
  <c r="N580" i="1" s="1"/>
  <c r="N573" i="1" a="1"/>
  <c r="N573" i="1" s="1"/>
  <c r="N565" i="1" a="1"/>
  <c r="N565" i="1" s="1"/>
  <c r="N557" i="1" a="1"/>
  <c r="N557" i="1" s="1"/>
  <c r="N549" i="1" a="1"/>
  <c r="N549" i="1" s="1"/>
  <c r="N541" i="1" a="1"/>
  <c r="N541" i="1" s="1"/>
  <c r="N533" i="1" a="1"/>
  <c r="N533" i="1" s="1"/>
  <c r="N576" i="1" a="1"/>
  <c r="N576" i="1" s="1"/>
  <c r="N568" i="1" a="1"/>
  <c r="N568" i="1" s="1"/>
  <c r="N560" i="1" a="1"/>
  <c r="N560" i="1" s="1"/>
  <c r="N552" i="1" a="1"/>
  <c r="N552" i="1" s="1"/>
  <c r="N544" i="1" a="1"/>
  <c r="N544" i="1" s="1"/>
  <c r="N536" i="1" a="1"/>
  <c r="N536" i="1" s="1"/>
  <c r="N526" i="1" a="1"/>
  <c r="N526" i="1" s="1"/>
  <c r="N518" i="1" a="1"/>
  <c r="N518" i="1" s="1"/>
  <c r="N523" i="1" a="1"/>
  <c r="N523" i="1" s="1"/>
  <c r="N515" i="1" a="1"/>
  <c r="N515" i="1" s="1"/>
  <c r="N507" i="1" a="1"/>
  <c r="N507" i="1" s="1"/>
  <c r="N499" i="1" a="1"/>
  <c r="N499" i="1" s="1"/>
  <c r="N491" i="1" a="1"/>
  <c r="N491" i="1" s="1"/>
  <c r="N483" i="1" a="1"/>
  <c r="N483" i="1" s="1"/>
  <c r="N475" i="1" a="1"/>
  <c r="N475" i="1" s="1"/>
  <c r="N467" i="1" a="1"/>
  <c r="N467" i="1" s="1"/>
  <c r="N459" i="1" a="1"/>
  <c r="N459" i="1" s="1"/>
  <c r="N24" i="1" a="1"/>
  <c r="N24" i="1" s="1"/>
  <c r="N40" i="1" a="1"/>
  <c r="N40" i="1" s="1"/>
  <c r="N286" i="1" a="1"/>
  <c r="N286" i="1" s="1"/>
  <c r="N293" i="1" a="1"/>
  <c r="N293" i="1" s="1"/>
  <c r="N309" i="1" a="1"/>
  <c r="N309" i="1" s="1"/>
  <c r="N323" i="1" a="1"/>
  <c r="N323" i="1" s="1"/>
  <c r="N331" i="1" a="1"/>
  <c r="N331" i="1" s="1"/>
  <c r="N339" i="1" a="1"/>
  <c r="N339" i="1" s="1"/>
  <c r="N346" i="1" a="1"/>
  <c r="N346" i="1" s="1"/>
  <c r="N351" i="1" a="1"/>
  <c r="N351" i="1" s="1"/>
  <c r="N355" i="1" a="1"/>
  <c r="N355" i="1" s="1"/>
  <c r="N359" i="1" a="1"/>
  <c r="N359" i="1" s="1"/>
  <c r="N363" i="1" a="1"/>
  <c r="N363" i="1" s="1"/>
  <c r="N367" i="1" a="1"/>
  <c r="N367" i="1" s="1"/>
  <c r="N371" i="1" a="1"/>
  <c r="N371" i="1" s="1"/>
  <c r="N375" i="1" a="1"/>
  <c r="N375" i="1" s="1"/>
  <c r="N379" i="1" a="1"/>
  <c r="N379" i="1" s="1"/>
  <c r="N383" i="1" a="1"/>
  <c r="N383" i="1" s="1"/>
  <c r="N387" i="1" a="1"/>
  <c r="N387" i="1" s="1"/>
  <c r="N391" i="1" a="1"/>
  <c r="N391" i="1" s="1"/>
  <c r="N395" i="1" a="1"/>
  <c r="N395" i="1" s="1"/>
  <c r="N399" i="1" a="1"/>
  <c r="N399" i="1" s="1"/>
  <c r="N403" i="1" a="1"/>
  <c r="N403" i="1" s="1"/>
  <c r="N407" i="1" a="1"/>
  <c r="N407" i="1" s="1"/>
  <c r="N411" i="1" a="1"/>
  <c r="N411" i="1" s="1"/>
  <c r="N699" i="1" a="1"/>
  <c r="N699" i="1" s="1"/>
  <c r="N691" i="1" a="1"/>
  <c r="N691" i="1" s="1"/>
  <c r="N683" i="1" a="1"/>
  <c r="N683" i="1" s="1"/>
  <c r="N675" i="1" a="1"/>
  <c r="N675" i="1" s="1"/>
  <c r="N667" i="1" a="1"/>
  <c r="N667" i="1" s="1"/>
  <c r="N659" i="1" a="1"/>
  <c r="N659" i="1" s="1"/>
  <c r="N682" i="1" a="1"/>
  <c r="N682" i="1" s="1"/>
  <c r="N660" i="1" a="1"/>
  <c r="N660" i="1" s="1"/>
  <c r="N649" i="1" a="1"/>
  <c r="N649" i="1" s="1"/>
  <c r="N641" i="1" a="1"/>
  <c r="N641" i="1" s="1"/>
  <c r="N633" i="1" a="1"/>
  <c r="N633" i="1" s="1"/>
  <c r="N625" i="1" a="1"/>
  <c r="N625" i="1" s="1"/>
  <c r="N617" i="1" a="1"/>
  <c r="N617" i="1" s="1"/>
  <c r="N684" i="1" a="1"/>
  <c r="N684" i="1" s="1"/>
  <c r="N686" i="1" a="1"/>
  <c r="N686" i="1" s="1"/>
  <c r="N658" i="1" a="1"/>
  <c r="N658" i="1" s="1"/>
  <c r="N650" i="1" a="1"/>
  <c r="N650" i="1" s="1"/>
  <c r="N642" i="1" a="1"/>
  <c r="N642" i="1" s="1"/>
  <c r="N634" i="1" a="1"/>
  <c r="N634" i="1" s="1"/>
  <c r="N626" i="1" a="1"/>
  <c r="N626" i="1" s="1"/>
  <c r="N618" i="1" a="1"/>
  <c r="N618" i="1" s="1"/>
  <c r="N611" i="1" a="1"/>
  <c r="N611" i="1" s="1"/>
  <c r="N672" i="1" a="1"/>
  <c r="N672" i="1" s="1"/>
  <c r="N608" i="1" a="1"/>
  <c r="N608" i="1" s="1"/>
  <c r="N599" i="1" a="1"/>
  <c r="N599" i="1" s="1"/>
  <c r="N591" i="1" a="1"/>
  <c r="N591" i="1" s="1"/>
  <c r="N583" i="1" a="1"/>
  <c r="N583" i="1" s="1"/>
  <c r="N602" i="1" a="1"/>
  <c r="N602" i="1" s="1"/>
  <c r="N594" i="1" a="1"/>
  <c r="N594" i="1" s="1"/>
  <c r="N586" i="1" a="1"/>
  <c r="N586" i="1" s="1"/>
  <c r="N579" i="1" a="1"/>
  <c r="N579" i="1" s="1"/>
  <c r="N571" i="1" a="1"/>
  <c r="N571" i="1" s="1"/>
  <c r="N563" i="1" a="1"/>
  <c r="N563" i="1" s="1"/>
  <c r="N555" i="1" a="1"/>
  <c r="N555" i="1" s="1"/>
  <c r="N547" i="1" a="1"/>
  <c r="N547" i="1" s="1"/>
  <c r="N539" i="1" a="1"/>
  <c r="N539" i="1" s="1"/>
  <c r="N531" i="1" a="1"/>
  <c r="N531" i="1" s="1"/>
  <c r="N574" i="1" a="1"/>
  <c r="N574" i="1" s="1"/>
  <c r="N566" i="1" a="1"/>
  <c r="N566" i="1" s="1"/>
  <c r="N558" i="1" a="1"/>
  <c r="N558" i="1" s="1"/>
  <c r="N550" i="1" a="1"/>
  <c r="N550" i="1" s="1"/>
  <c r="N542" i="1" a="1"/>
  <c r="N542" i="1" s="1"/>
  <c r="N534" i="1" a="1"/>
  <c r="N534" i="1" s="1"/>
  <c r="N524" i="1" a="1"/>
  <c r="N524" i="1" s="1"/>
  <c r="N528" i="1" a="1"/>
  <c r="N528" i="1" s="1"/>
  <c r="N521" i="1" a="1"/>
  <c r="N521" i="1" s="1"/>
  <c r="N513" i="1" a="1"/>
  <c r="N513" i="1" s="1"/>
  <c r="N505" i="1" a="1"/>
  <c r="N505" i="1" s="1"/>
  <c r="N497" i="1" a="1"/>
  <c r="N497" i="1" s="1"/>
  <c r="N489" i="1" a="1"/>
  <c r="N489" i="1" s="1"/>
  <c r="N481" i="1" a="1"/>
  <c r="N481" i="1" s="1"/>
  <c r="N473" i="1" a="1"/>
  <c r="N473" i="1" s="1"/>
  <c r="N465" i="1" a="1"/>
  <c r="N465" i="1" s="1"/>
  <c r="N457" i="1" a="1"/>
  <c r="N457" i="1" s="1"/>
  <c r="N28" i="1" a="1"/>
  <c r="N28" i="1" s="1"/>
  <c r="N44" i="1" a="1"/>
  <c r="N44" i="1" s="1"/>
  <c r="N297" i="1" a="1"/>
  <c r="N297" i="1" s="1"/>
  <c r="N313" i="1" a="1"/>
  <c r="N313" i="1" s="1"/>
  <c r="N325" i="1" a="1"/>
  <c r="N325" i="1" s="1"/>
  <c r="N333" i="1" a="1"/>
  <c r="N333" i="1" s="1"/>
  <c r="N341" i="1" a="1"/>
  <c r="N341" i="1" s="1"/>
  <c r="N347" i="1" a="1"/>
  <c r="N347" i="1" s="1"/>
  <c r="N352" i="1" a="1"/>
  <c r="N352" i="1" s="1"/>
  <c r="N356" i="1" a="1"/>
  <c r="N356" i="1" s="1"/>
  <c r="N360" i="1" a="1"/>
  <c r="N360" i="1" s="1"/>
  <c r="N364" i="1" a="1"/>
  <c r="N364" i="1" s="1"/>
  <c r="N368" i="1" a="1"/>
  <c r="N368" i="1" s="1"/>
  <c r="N372" i="1" a="1"/>
  <c r="N372" i="1" s="1"/>
  <c r="N376" i="1" a="1"/>
  <c r="N376" i="1" s="1"/>
  <c r="N380" i="1" a="1"/>
  <c r="N380" i="1" s="1"/>
  <c r="N384" i="1" a="1"/>
  <c r="N384" i="1" s="1"/>
  <c r="N388" i="1" a="1"/>
  <c r="N388" i="1" s="1"/>
  <c r="N392" i="1" a="1"/>
  <c r="N392" i="1" s="1"/>
  <c r="N396" i="1" a="1"/>
  <c r="N396" i="1" s="1"/>
  <c r="N400" i="1" a="1"/>
  <c r="N400" i="1" s="1"/>
  <c r="N404" i="1" a="1"/>
  <c r="N404" i="1" s="1"/>
  <c r="N408" i="1" a="1"/>
  <c r="N408" i="1" s="1"/>
  <c r="N697" i="1" a="1"/>
  <c r="N697" i="1" s="1"/>
  <c r="N689" i="1" a="1"/>
  <c r="N689" i="1" s="1"/>
  <c r="N681" i="1" a="1"/>
  <c r="N681" i="1" s="1"/>
  <c r="N673" i="1" a="1"/>
  <c r="N673" i="1" s="1"/>
  <c r="N665" i="1" a="1"/>
  <c r="N665" i="1" s="1"/>
  <c r="N657" i="1" a="1"/>
  <c r="N657" i="1" s="1"/>
  <c r="N674" i="1" a="1"/>
  <c r="N674" i="1" s="1"/>
  <c r="N655" i="1" a="1"/>
  <c r="N655" i="1" s="1"/>
  <c r="N647" i="1" a="1"/>
  <c r="N647" i="1" s="1"/>
  <c r="N639" i="1" a="1"/>
  <c r="N639" i="1" s="1"/>
  <c r="N631" i="1" a="1"/>
  <c r="N631" i="1" s="1"/>
  <c r="N623" i="1" a="1"/>
  <c r="N623" i="1" s="1"/>
  <c r="N615" i="1" a="1"/>
  <c r="N615" i="1" s="1"/>
  <c r="N676" i="1" a="1"/>
  <c r="N676" i="1" s="1"/>
  <c r="N678" i="1" a="1"/>
  <c r="N678" i="1" s="1"/>
  <c r="N656" i="1" a="1"/>
  <c r="N656" i="1" s="1"/>
  <c r="N648" i="1" a="1"/>
  <c r="N648" i="1" s="1"/>
  <c r="N640" i="1" a="1"/>
  <c r="N640" i="1" s="1"/>
  <c r="N632" i="1" a="1"/>
  <c r="N632" i="1" s="1"/>
  <c r="N624" i="1" a="1"/>
  <c r="N624" i="1" s="1"/>
  <c r="N616" i="1" a="1"/>
  <c r="N616" i="1" s="1"/>
  <c r="N609" i="1" a="1"/>
  <c r="N609" i="1" s="1"/>
  <c r="N680" i="1" a="1"/>
  <c r="N680" i="1" s="1"/>
  <c r="N606" i="1" a="1"/>
  <c r="N606" i="1" s="1"/>
  <c r="N597" i="1" a="1"/>
  <c r="N597" i="1" s="1"/>
  <c r="N589" i="1" a="1"/>
  <c r="N589" i="1" s="1"/>
  <c r="N581" i="1" a="1"/>
  <c r="N581" i="1" s="1"/>
  <c r="N600" i="1" a="1"/>
  <c r="N600" i="1" s="1"/>
  <c r="N592" i="1" a="1"/>
  <c r="N592" i="1" s="1"/>
  <c r="N584" i="1" a="1"/>
  <c r="N584" i="1" s="1"/>
  <c r="N577" i="1" a="1"/>
  <c r="N577" i="1" s="1"/>
  <c r="N569" i="1" a="1"/>
  <c r="N569" i="1" s="1"/>
  <c r="N561" i="1" a="1"/>
  <c r="N561" i="1" s="1"/>
  <c r="N553" i="1" a="1"/>
  <c r="N553" i="1" s="1"/>
  <c r="N545" i="1" a="1"/>
  <c r="N545" i="1" s="1"/>
  <c r="N537" i="1" a="1"/>
  <c r="N537" i="1" s="1"/>
  <c r="N556" i="1" a="1"/>
  <c r="N556" i="1" s="1"/>
  <c r="N522" i="1" a="1"/>
  <c r="N522" i="1" s="1"/>
  <c r="N503" i="1" a="1"/>
  <c r="N503" i="1" s="1"/>
  <c r="N471" i="1" a="1"/>
  <c r="N471" i="1" s="1"/>
  <c r="N449" i="1" a="1"/>
  <c r="N449" i="1" s="1"/>
  <c r="N516" i="1" a="1"/>
  <c r="N516" i="1" s="1"/>
  <c r="N504" i="1" a="1"/>
  <c r="N504" i="1" s="1"/>
  <c r="N494" i="1" a="1"/>
  <c r="N494" i="1" s="1"/>
  <c r="N484" i="1" a="1"/>
  <c r="N484" i="1" s="1"/>
  <c r="N472" i="1" a="1"/>
  <c r="N472" i="1" s="1"/>
  <c r="N462" i="1" a="1"/>
  <c r="N462" i="1" s="1"/>
  <c r="N452" i="1" a="1"/>
  <c r="N452" i="1" s="1"/>
  <c r="N444" i="1" a="1"/>
  <c r="N444" i="1" s="1"/>
  <c r="N432" i="1" a="1"/>
  <c r="N432" i="1" s="1"/>
  <c r="N424" i="1" a="1"/>
  <c r="N424" i="1" s="1"/>
  <c r="N416" i="1" a="1"/>
  <c r="N416" i="1" s="1"/>
  <c r="N438" i="1" a="1"/>
  <c r="N438" i="1" s="1"/>
  <c r="N431" i="1" a="1"/>
  <c r="N431" i="1" s="1"/>
  <c r="N423" i="1" a="1"/>
  <c r="N423" i="1" s="1"/>
  <c r="N415" i="1" a="1"/>
  <c r="N415" i="1" s="1"/>
  <c r="N275" i="1" a="1"/>
  <c r="N275" i="1" s="1"/>
  <c r="N283" i="1" a="1"/>
  <c r="N283" i="1" s="1"/>
  <c r="N529" i="1" a="1"/>
  <c r="N529" i="1" s="1"/>
  <c r="N548" i="1" a="1"/>
  <c r="N548" i="1" s="1"/>
  <c r="N527" i="1" a="1"/>
  <c r="N527" i="1" s="1"/>
  <c r="N495" i="1" a="1"/>
  <c r="N495" i="1" s="1"/>
  <c r="N463" i="1" a="1"/>
  <c r="N463" i="1" s="1"/>
  <c r="N447" i="1" a="1"/>
  <c r="N447" i="1" s="1"/>
  <c r="N512" i="1" a="1"/>
  <c r="N512" i="1" s="1"/>
  <c r="N502" i="1" a="1"/>
  <c r="N502" i="1" s="1"/>
  <c r="N492" i="1" a="1"/>
  <c r="N492" i="1" s="1"/>
  <c r="N480" i="1" a="1"/>
  <c r="N480" i="1" s="1"/>
  <c r="N470" i="1" a="1"/>
  <c r="N470" i="1" s="1"/>
  <c r="N460" i="1" a="1"/>
  <c r="N460" i="1" s="1"/>
  <c r="N450" i="1" a="1"/>
  <c r="N450" i="1" s="1"/>
  <c r="N442" i="1" a="1"/>
  <c r="N442" i="1" s="1"/>
  <c r="N430" i="1" a="1"/>
  <c r="N430" i="1" s="1"/>
  <c r="N422" i="1" a="1"/>
  <c r="N422" i="1" s="1"/>
  <c r="N414" i="1" a="1"/>
  <c r="N414" i="1" s="1"/>
  <c r="N437" i="1" a="1"/>
  <c r="N437" i="1" s="1"/>
  <c r="N429" i="1" a="1"/>
  <c r="N429" i="1" s="1"/>
  <c r="N421" i="1" a="1"/>
  <c r="N421" i="1" s="1"/>
  <c r="N269" i="1" a="1"/>
  <c r="N269" i="1" s="1"/>
  <c r="N277" i="1" a="1"/>
  <c r="N277" i="1" s="1"/>
  <c r="N285" i="1" a="1"/>
  <c r="N285" i="1" s="1"/>
  <c r="N572" i="1" a="1"/>
  <c r="N572" i="1" s="1"/>
  <c r="N540" i="1" a="1"/>
  <c r="N540" i="1" s="1"/>
  <c r="N519" i="1" a="1"/>
  <c r="N519" i="1" s="1"/>
  <c r="N487" i="1" a="1"/>
  <c r="N487" i="1" s="1"/>
  <c r="N455" i="1" a="1"/>
  <c r="N455" i="1" s="1"/>
  <c r="N443" i="1" a="1"/>
  <c r="N443" i="1" s="1"/>
  <c r="N510" i="1" a="1"/>
  <c r="N510" i="1" s="1"/>
  <c r="N500" i="1" a="1"/>
  <c r="N500" i="1" s="1"/>
  <c r="N488" i="1" a="1"/>
  <c r="N488" i="1" s="1"/>
  <c r="N478" i="1" a="1"/>
  <c r="N478" i="1" s="1"/>
  <c r="N468" i="1" a="1"/>
  <c r="N468" i="1" s="1"/>
  <c r="N456" i="1" a="1"/>
  <c r="N456" i="1" s="1"/>
  <c r="N448" i="1" a="1"/>
  <c r="N448" i="1" s="1"/>
  <c r="N436" i="1" a="1"/>
  <c r="N436" i="1" s="1"/>
  <c r="N428" i="1" a="1"/>
  <c r="N428" i="1" s="1"/>
  <c r="N420" i="1" a="1"/>
  <c r="N420" i="1" s="1"/>
  <c r="N440" i="1" a="1"/>
  <c r="N440" i="1" s="1"/>
  <c r="N435" i="1" a="1"/>
  <c r="N435" i="1" s="1"/>
  <c r="N427" i="1" a="1"/>
  <c r="N427" i="1" s="1"/>
  <c r="N419" i="1" a="1"/>
  <c r="N419" i="1" s="1"/>
  <c r="N271" i="1" a="1"/>
  <c r="N271" i="1" s="1"/>
  <c r="N279" i="1" a="1"/>
  <c r="N279" i="1" s="1"/>
  <c r="N287" i="1" a="1"/>
  <c r="N287" i="1" s="1"/>
  <c r="N564" i="1" a="1"/>
  <c r="N564" i="1" s="1"/>
  <c r="N532" i="1" a="1"/>
  <c r="N532" i="1" s="1"/>
  <c r="N511" i="1" a="1"/>
  <c r="N511" i="1" s="1"/>
  <c r="N479" i="1" a="1"/>
  <c r="N479" i="1" s="1"/>
  <c r="N451" i="1" a="1"/>
  <c r="N451" i="1" s="1"/>
  <c r="N441" i="1" a="1"/>
  <c r="N441" i="1" s="1"/>
  <c r="N508" i="1" a="1"/>
  <c r="N508" i="1" s="1"/>
  <c r="N496" i="1" a="1"/>
  <c r="N496" i="1" s="1"/>
  <c r="N486" i="1" a="1"/>
  <c r="N486" i="1" s="1"/>
  <c r="N476" i="1" a="1"/>
  <c r="N476" i="1" s="1"/>
  <c r="N464" i="1" a="1"/>
  <c r="N464" i="1" s="1"/>
  <c r="N454" i="1" a="1"/>
  <c r="N454" i="1" s="1"/>
  <c r="N446" i="1" a="1"/>
  <c r="N446" i="1" s="1"/>
  <c r="N434" i="1" a="1"/>
  <c r="N434" i="1" s="1"/>
  <c r="N426" i="1" a="1"/>
  <c r="N426" i="1" s="1"/>
  <c r="N418" i="1" a="1"/>
  <c r="N418" i="1" s="1"/>
  <c r="N439" i="1" a="1"/>
  <c r="N439" i="1" s="1"/>
  <c r="N433" i="1" a="1"/>
  <c r="N433" i="1" s="1"/>
  <c r="N425" i="1" a="1"/>
  <c r="N425" i="1" s="1"/>
  <c r="N417" i="1" a="1"/>
  <c r="N417" i="1" s="1"/>
  <c r="N273" i="1" a="1"/>
  <c r="N273" i="1" s="1"/>
  <c r="N281" i="1" a="1"/>
  <c r="N281" i="1" s="1"/>
  <c r="N413" i="1" a="1"/>
  <c r="N413" i="1" s="1"/>
  <c r="R32" i="1" a="1"/>
  <c r="R32" i="1" s="1"/>
  <c r="R222" i="1" a="1"/>
  <c r="R222" i="1" s="1"/>
  <c r="R30" i="1" a="1"/>
  <c r="R30" i="1" s="1"/>
  <c r="R21" i="1" a="1"/>
  <c r="R21" i="1" s="1"/>
  <c r="R80" i="1" a="1"/>
  <c r="R80" i="1" s="1"/>
  <c r="R58" i="1" a="1"/>
  <c r="R58" i="1" s="1"/>
  <c r="R52" i="1" a="1"/>
  <c r="R52" i="1" s="1"/>
  <c r="R86" i="1" a="1"/>
  <c r="R86" i="1" s="1"/>
  <c r="R106" i="1" a="1"/>
  <c r="R106" i="1" s="1"/>
  <c r="R94" i="1" a="1"/>
  <c r="R94" i="1" s="1"/>
  <c r="R29" i="1" a="1"/>
  <c r="R29" i="1" s="1"/>
  <c r="R43" i="1" a="1"/>
  <c r="R43" i="1" s="1"/>
  <c r="R53" i="1" a="1"/>
  <c r="R53" i="1" s="1"/>
  <c r="R44" i="1" a="1"/>
  <c r="R44" i="1" s="1"/>
  <c r="R66" i="1" a="1"/>
  <c r="R66" i="1" s="1"/>
  <c r="R105" i="1" a="1"/>
  <c r="R105" i="1" s="1"/>
  <c r="R100" i="1" a="1"/>
  <c r="R100" i="1" s="1"/>
  <c r="R152" i="1" a="1"/>
  <c r="R152" i="1" s="1"/>
  <c r="R98" i="1" a="1"/>
  <c r="R98" i="1" s="1"/>
  <c r="R204" i="1" a="1"/>
  <c r="R204" i="1" s="1"/>
  <c r="R171" i="1" a="1"/>
  <c r="R171" i="1" s="1"/>
  <c r="R126" i="1" a="1"/>
  <c r="R126" i="1" s="1"/>
  <c r="R201" i="1" a="1"/>
  <c r="R201" i="1" s="1"/>
  <c r="R104" i="1" a="1"/>
  <c r="R104" i="1" s="1"/>
  <c r="R115" i="1" a="1"/>
  <c r="R115" i="1" s="1"/>
  <c r="R185" i="1" a="1"/>
  <c r="R185" i="1" s="1"/>
  <c r="R144" i="1" a="1"/>
  <c r="R144" i="1" s="1"/>
  <c r="R215" i="1" a="1"/>
  <c r="R215" i="1" s="1"/>
  <c r="R166" i="1" a="1"/>
  <c r="R166" i="1" s="1"/>
  <c r="R218" i="1" a="1"/>
  <c r="R218" i="1" s="1"/>
  <c r="R69" i="1" a="1"/>
  <c r="R69" i="1" s="1"/>
  <c r="R140" i="1" a="1"/>
  <c r="R140" i="1" s="1"/>
  <c r="R151" i="1" a="1"/>
  <c r="R151" i="1" s="1"/>
  <c r="R180" i="1" a="1"/>
  <c r="R180" i="1" s="1"/>
  <c r="R163" i="1" a="1"/>
  <c r="R163" i="1" s="1"/>
  <c r="R134" i="1" a="1"/>
  <c r="R134" i="1" s="1"/>
  <c r="R220" i="1" a="1"/>
  <c r="R220" i="1" s="1"/>
  <c r="R112" i="1" a="1"/>
  <c r="R112" i="1" s="1"/>
  <c r="R107" i="1" a="1"/>
  <c r="R107" i="1" s="1"/>
  <c r="R177" i="1" a="1"/>
  <c r="R177" i="1" s="1"/>
  <c r="R200" i="1" a="1"/>
  <c r="R200" i="1" s="1"/>
  <c r="R183" i="1" a="1"/>
  <c r="R183" i="1" s="1"/>
  <c r="R174" i="1" a="1"/>
  <c r="R174" i="1" s="1"/>
  <c r="R165" i="1" a="1"/>
  <c r="R165" i="1" s="1"/>
  <c r="R698" i="1" a="1"/>
  <c r="R698" i="1" s="1"/>
  <c r="R680" i="1" a="1"/>
  <c r="R680" i="1" s="1"/>
  <c r="R664" i="1" a="1"/>
  <c r="R664" i="1" s="1"/>
  <c r="R648" i="1" a="1"/>
  <c r="R648" i="1" s="1"/>
  <c r="R632" i="1" a="1"/>
  <c r="R632" i="1" s="1"/>
  <c r="R616" i="1" a="1"/>
  <c r="R616" i="1" s="1"/>
  <c r="R695" i="1" a="1"/>
  <c r="R695" i="1" s="1"/>
  <c r="R685" i="1" a="1"/>
  <c r="R685" i="1" s="1"/>
  <c r="R669" i="1" a="1"/>
  <c r="R669" i="1" s="1"/>
  <c r="R653" i="1" a="1"/>
  <c r="R653" i="1" s="1"/>
  <c r="R637" i="1" a="1"/>
  <c r="R637" i="1" s="1"/>
  <c r="R621" i="1" a="1"/>
  <c r="R621" i="1" s="1"/>
  <c r="R691" i="1" a="1"/>
  <c r="R691" i="1" s="1"/>
  <c r="R675" i="1" a="1"/>
  <c r="R675" i="1" s="1"/>
  <c r="R659" i="1" a="1"/>
  <c r="R659" i="1" s="1"/>
  <c r="R643" i="1" a="1"/>
  <c r="R643" i="1" s="1"/>
  <c r="R627" i="1" a="1"/>
  <c r="R627" i="1" s="1"/>
  <c r="R611" i="1" a="1"/>
  <c r="R611" i="1" s="1"/>
  <c r="R682" i="1" a="1"/>
  <c r="R682" i="1" s="1"/>
  <c r="R666" i="1" a="1"/>
  <c r="R666" i="1" s="1"/>
  <c r="R650" i="1" a="1"/>
  <c r="R650" i="1" s="1"/>
  <c r="R634" i="1" a="1"/>
  <c r="R634" i="1" s="1"/>
  <c r="R618" i="1" a="1"/>
  <c r="R618" i="1" s="1"/>
  <c r="R594" i="1" a="1"/>
  <c r="R594" i="1" s="1"/>
  <c r="R577" i="1" a="1"/>
  <c r="R577" i="1" s="1"/>
  <c r="R561" i="1" a="1"/>
  <c r="R561" i="1" s="1"/>
  <c r="R545" i="1" a="1"/>
  <c r="R545" i="1" s="1"/>
  <c r="R521" i="1" a="1"/>
  <c r="R521" i="1" s="1"/>
  <c r="R505" i="1" a="1"/>
  <c r="R505" i="1" s="1"/>
  <c r="R602" i="1" a="1"/>
  <c r="R602" i="1" s="1"/>
  <c r="R588" i="1" a="1"/>
  <c r="R588" i="1" s="1"/>
  <c r="R572" i="1" a="1"/>
  <c r="R572" i="1" s="1"/>
  <c r="R556" i="1" a="1"/>
  <c r="R556" i="1" s="1"/>
  <c r="R540" i="1" a="1"/>
  <c r="R540" i="1" s="1"/>
  <c r="R498" i="1" a="1"/>
  <c r="R498" i="1" s="1"/>
  <c r="R600" i="1" a="1"/>
  <c r="R600" i="1" s="1"/>
  <c r="R590" i="1" a="1"/>
  <c r="R590" i="1" s="1"/>
  <c r="R574" i="1" a="1"/>
  <c r="R574" i="1" s="1"/>
  <c r="R558" i="1" a="1"/>
  <c r="R558" i="1" s="1"/>
  <c r="R542" i="1" a="1"/>
  <c r="R542" i="1" s="1"/>
  <c r="R528" i="1" a="1"/>
  <c r="R528" i="1" s="1"/>
  <c r="R606" i="1" a="1"/>
  <c r="R606" i="1" s="1"/>
  <c r="R591" i="1" a="1"/>
  <c r="R591" i="1" s="1"/>
  <c r="R575" i="1" a="1"/>
  <c r="R575" i="1" s="1"/>
  <c r="R559" i="1" a="1"/>
  <c r="R559" i="1" s="1"/>
  <c r="R543" i="1" a="1"/>
  <c r="R543" i="1" s="1"/>
  <c r="R529" i="1" a="1"/>
  <c r="R529" i="1" s="1"/>
  <c r="R506" i="1" a="1"/>
  <c r="R506" i="1" s="1"/>
  <c r="R525" i="1" a="1"/>
  <c r="R525" i="1" s="1"/>
  <c r="R509" i="1" a="1"/>
  <c r="R509" i="1" s="1"/>
  <c r="R499" i="1" a="1"/>
  <c r="R499" i="1" s="1"/>
  <c r="R483" i="1" a="1"/>
  <c r="R483" i="1" s="1"/>
  <c r="R467" i="1" a="1"/>
  <c r="R467" i="1" s="1"/>
  <c r="R443" i="1" a="1"/>
  <c r="R443" i="1" s="1"/>
  <c r="R474" i="1" a="1"/>
  <c r="R474" i="1" s="1"/>
  <c r="R458" i="1" a="1"/>
  <c r="R458" i="1" s="1"/>
  <c r="R449" i="1" a="1"/>
  <c r="R449" i="1" s="1"/>
  <c r="R440" i="1" a="1"/>
  <c r="R440" i="1" s="1"/>
  <c r="R426" i="1" a="1"/>
  <c r="R426" i="1" s="1"/>
  <c r="R405" i="1" a="1"/>
  <c r="R405" i="1" s="1"/>
  <c r="R516" i="1" a="1"/>
  <c r="R516" i="1" s="1"/>
  <c r="R496" i="1" a="1"/>
  <c r="R496" i="1" s="1"/>
  <c r="R480" i="1" a="1"/>
  <c r="R480" i="1" s="1"/>
  <c r="R464" i="1" a="1"/>
  <c r="R464" i="1" s="1"/>
  <c r="R439" i="1" a="1"/>
  <c r="R439" i="1" s="1"/>
  <c r="R478" i="1" a="1"/>
  <c r="R478" i="1" s="1"/>
  <c r="R462" i="1" a="1"/>
  <c r="R462" i="1" s="1"/>
  <c r="R452" i="1" a="1"/>
  <c r="R452" i="1" s="1"/>
  <c r="R438" i="1" a="1"/>
  <c r="R438" i="1" s="1"/>
  <c r="R429" i="1" a="1"/>
  <c r="R429" i="1" s="1"/>
  <c r="R413" i="1" a="1"/>
  <c r="R413" i="1" s="1"/>
  <c r="R384" i="1" a="1"/>
  <c r="R384" i="1" s="1"/>
  <c r="R362" i="1" a="1"/>
  <c r="R362" i="1" s="1"/>
  <c r="R342" i="1" a="1"/>
  <c r="R342" i="1" s="1"/>
  <c r="R422" i="1" a="1"/>
  <c r="R422" i="1" s="1"/>
  <c r="R401" i="1" a="1"/>
  <c r="R401" i="1" s="1"/>
  <c r="R377" i="1" a="1"/>
  <c r="R377" i="1" s="1"/>
  <c r="R407" i="1" a="1"/>
  <c r="R407" i="1" s="1"/>
  <c r="R391" i="1" a="1"/>
  <c r="R391" i="1" s="1"/>
  <c r="R373" i="1" a="1"/>
  <c r="R373" i="1" s="1"/>
  <c r="R338" i="1" a="1"/>
  <c r="R338" i="1" s="1"/>
  <c r="R425" i="1" a="1"/>
  <c r="R425" i="1" s="1"/>
  <c r="R404" i="1" a="1"/>
  <c r="R404" i="1" s="1"/>
  <c r="R381" i="1" a="1"/>
  <c r="R381" i="1" s="1"/>
  <c r="R332" i="1" a="1"/>
  <c r="R332" i="1" s="1"/>
  <c r="R361" i="1" a="1"/>
  <c r="R361" i="1" s="1"/>
  <c r="R281" i="1" a="1"/>
  <c r="R281" i="1" s="1"/>
  <c r="R316" i="1" a="1"/>
  <c r="R316" i="1" s="1"/>
  <c r="R308" i="1" a="1"/>
  <c r="R308" i="1" s="1"/>
  <c r="R300" i="1" a="1"/>
  <c r="R300" i="1" s="1"/>
  <c r="R292" i="1" a="1"/>
  <c r="R292" i="1" s="1"/>
  <c r="R284" i="1" a="1"/>
  <c r="R284" i="1" s="1"/>
  <c r="R403" i="1" a="1"/>
  <c r="R403" i="1" s="1"/>
  <c r="R379" i="1" a="1"/>
  <c r="R379" i="1" s="1"/>
  <c r="R363" i="1" a="1"/>
  <c r="R363" i="1" s="1"/>
  <c r="R243" i="1" a="1"/>
  <c r="R243" i="1" s="1"/>
  <c r="R337" i="1" a="1"/>
  <c r="R337" i="1" s="1"/>
  <c r="R321" i="1" a="1"/>
  <c r="R321" i="1" s="1"/>
  <c r="R305" i="1" a="1"/>
  <c r="R305" i="1" s="1"/>
  <c r="R289" i="1" a="1"/>
  <c r="R289" i="1" s="1"/>
  <c r="R331" i="1" a="1"/>
  <c r="R331" i="1" s="1"/>
  <c r="R264" i="1" a="1"/>
  <c r="R264" i="1" s="1"/>
  <c r="R280" i="1" a="1"/>
  <c r="R280" i="1" s="1"/>
  <c r="R272" i="1" a="1"/>
  <c r="R272" i="1" s="1"/>
  <c r="R375" i="1" a="1"/>
  <c r="R375" i="1" s="1"/>
  <c r="R343" i="1" a="1"/>
  <c r="R343" i="1" s="1"/>
  <c r="R319" i="1" a="1"/>
  <c r="R319" i="1" s="1"/>
  <c r="R287" i="1" a="1"/>
  <c r="R287" i="1" s="1"/>
  <c r="R255" i="1" a="1"/>
  <c r="R255" i="1" s="1"/>
  <c r="R262" i="1" a="1"/>
  <c r="R262" i="1" s="1"/>
  <c r="R253" i="1" a="1"/>
  <c r="R253" i="1" s="1"/>
  <c r="R315" i="1" a="1"/>
  <c r="R315" i="1" s="1"/>
  <c r="R283" i="1" a="1"/>
  <c r="R283" i="1" s="1"/>
  <c r="R252" i="1" a="1"/>
  <c r="R252" i="1" s="1"/>
  <c r="R242" i="1" a="1"/>
  <c r="R242" i="1" s="1"/>
  <c r="R233" i="1" a="1"/>
  <c r="R233" i="1" s="1"/>
  <c r="R219" i="1" a="1"/>
  <c r="R219" i="1" s="1"/>
  <c r="R231" i="1" a="1"/>
  <c r="R231" i="1" s="1"/>
  <c r="R238" i="1" a="1"/>
  <c r="R238" i="1" s="1"/>
  <c r="R229" i="1" a="1"/>
  <c r="R229" i="1" s="1"/>
  <c r="R9" i="1" a="1"/>
  <c r="R9" i="1" s="1"/>
  <c r="R116" i="1" a="1"/>
  <c r="R116" i="1" s="1"/>
  <c r="R42" i="1" a="1"/>
  <c r="R42" i="1" s="1"/>
  <c r="R133" i="1" a="1"/>
  <c r="R133" i="1" s="1"/>
  <c r="R19" i="1" a="1"/>
  <c r="R19" i="1" s="1"/>
  <c r="R57" i="1" a="1"/>
  <c r="R57" i="1" s="1"/>
  <c r="R10" i="1" a="1"/>
  <c r="R10" i="1" s="1"/>
  <c r="R6" i="1" a="1"/>
  <c r="R6" i="1" s="1"/>
  <c r="R101" i="1" a="1"/>
  <c r="R101" i="1" s="1"/>
  <c r="R16" i="1" a="1"/>
  <c r="R16" i="1" s="1"/>
  <c r="R56" i="1" a="1"/>
  <c r="R56" i="1" s="1"/>
  <c r="R90" i="1" a="1"/>
  <c r="R90" i="1" s="1"/>
  <c r="R88" i="1" a="1"/>
  <c r="R88" i="1" s="1"/>
  <c r="R121" i="1" a="1"/>
  <c r="R121" i="1" s="1"/>
  <c r="R111" i="1" a="1"/>
  <c r="R111" i="1" s="1"/>
  <c r="R161" i="1" a="1"/>
  <c r="R161" i="1" s="1"/>
  <c r="R158" i="1" a="1"/>
  <c r="R158" i="1" s="1"/>
  <c r="R91" i="1" a="1"/>
  <c r="R91" i="1" s="1"/>
  <c r="R187" i="1" a="1"/>
  <c r="R187" i="1" s="1"/>
  <c r="R142" i="1" a="1"/>
  <c r="R142" i="1" s="1"/>
  <c r="R198" i="1" a="1"/>
  <c r="R198" i="1" s="1"/>
  <c r="R120" i="1" a="1"/>
  <c r="R120" i="1" s="1"/>
  <c r="R131" i="1" a="1"/>
  <c r="R131" i="1" s="1"/>
  <c r="R176" i="1" a="1"/>
  <c r="R176" i="1" s="1"/>
  <c r="R175" i="1" a="1"/>
  <c r="R175" i="1" s="1"/>
  <c r="R114" i="1" a="1"/>
  <c r="R114" i="1" s="1"/>
  <c r="R156" i="1" a="1"/>
  <c r="R156" i="1" s="1"/>
  <c r="R186" i="1" a="1"/>
  <c r="R186" i="1" s="1"/>
  <c r="R95" i="1" a="1"/>
  <c r="R95" i="1" s="1"/>
  <c r="R103" i="1" a="1"/>
  <c r="R103" i="1" s="1"/>
  <c r="R173" i="1" a="1"/>
  <c r="R173" i="1" s="1"/>
  <c r="R196" i="1" a="1"/>
  <c r="R196" i="1" s="1"/>
  <c r="R179" i="1" a="1"/>
  <c r="R179" i="1" s="1"/>
  <c r="R150" i="1" a="1"/>
  <c r="R150" i="1" s="1"/>
  <c r="R213" i="1" a="1"/>
  <c r="R213" i="1" s="1"/>
  <c r="R128" i="1" a="1"/>
  <c r="R128" i="1" s="1"/>
  <c r="R123" i="1" a="1"/>
  <c r="R123" i="1" s="1"/>
  <c r="R193" i="1" a="1"/>
  <c r="R193" i="1" s="1"/>
  <c r="R216" i="1" a="1"/>
  <c r="R216" i="1" s="1"/>
  <c r="R207" i="1" a="1"/>
  <c r="R207" i="1" s="1"/>
  <c r="R195" i="1" a="1"/>
  <c r="R195" i="1" s="1"/>
  <c r="R223" i="1" a="1"/>
  <c r="R223" i="1" s="1"/>
  <c r="R697" i="1" a="1"/>
  <c r="R697" i="1" s="1"/>
  <c r="R679" i="1" a="1"/>
  <c r="R679" i="1" s="1"/>
  <c r="R663" i="1" a="1"/>
  <c r="R663" i="1" s="1"/>
  <c r="R647" i="1" a="1"/>
  <c r="R647" i="1" s="1"/>
  <c r="R631" i="1" a="1"/>
  <c r="R631" i="1" s="1"/>
  <c r="R615" i="1" a="1"/>
  <c r="R615" i="1" s="1"/>
  <c r="R694" i="1" a="1"/>
  <c r="R694" i="1" s="1"/>
  <c r="R678" i="1" a="1"/>
  <c r="R678" i="1" s="1"/>
  <c r="R662" i="1" a="1"/>
  <c r="R662" i="1" s="1"/>
  <c r="R646" i="1" a="1"/>
  <c r="R646" i="1" s="1"/>
  <c r="R630" i="1" a="1"/>
  <c r="R630" i="1" s="1"/>
  <c r="R614" i="1" a="1"/>
  <c r="R614" i="1" s="1"/>
  <c r="R684" i="1" a="1"/>
  <c r="R684" i="1" s="1"/>
  <c r="R668" i="1" a="1"/>
  <c r="R668" i="1" s="1"/>
  <c r="R652" i="1" a="1"/>
  <c r="R652" i="1" s="1"/>
  <c r="R636" i="1" a="1"/>
  <c r="R636" i="1" s="1"/>
  <c r="R620" i="1" a="1"/>
  <c r="R620" i="1" s="1"/>
  <c r="R699" i="1" a="1"/>
  <c r="R699" i="1" s="1"/>
  <c r="R681" i="1" a="1"/>
  <c r="R681" i="1" s="1"/>
  <c r="R665" i="1" a="1"/>
  <c r="R665" i="1" s="1"/>
  <c r="R649" i="1" a="1"/>
  <c r="R649" i="1" s="1"/>
  <c r="R633" i="1" a="1"/>
  <c r="R633" i="1" s="1"/>
  <c r="R617" i="1" a="1"/>
  <c r="R617" i="1" s="1"/>
  <c r="R592" i="1" a="1"/>
  <c r="R592" i="1" s="1"/>
  <c r="R576" i="1" a="1"/>
  <c r="R576" i="1" s="1"/>
  <c r="R560" i="1" a="1"/>
  <c r="R560" i="1" s="1"/>
  <c r="R544" i="1" a="1"/>
  <c r="R544" i="1" s="1"/>
  <c r="R518" i="1" a="1"/>
  <c r="R518" i="1" s="1"/>
  <c r="R494" i="1" a="1"/>
  <c r="R494" i="1" s="1"/>
  <c r="R601" i="1" a="1"/>
  <c r="R601" i="1" s="1"/>
  <c r="R583" i="1" a="1"/>
  <c r="R583" i="1" s="1"/>
  <c r="R567" i="1" a="1"/>
  <c r="R567" i="1" s="1"/>
  <c r="R551" i="1" a="1"/>
  <c r="R551" i="1" s="1"/>
  <c r="R535" i="1" a="1"/>
  <c r="R535" i="1" s="1"/>
  <c r="R493" i="1" a="1"/>
  <c r="R493" i="1" s="1"/>
  <c r="R599" i="1" a="1"/>
  <c r="R599" i="1" s="1"/>
  <c r="R585" i="1" a="1"/>
  <c r="R585" i="1" s="1"/>
  <c r="R569" i="1" a="1"/>
  <c r="R569" i="1" s="1"/>
  <c r="R553" i="1" a="1"/>
  <c r="R553" i="1" s="1"/>
  <c r="R537" i="1" a="1"/>
  <c r="R537" i="1" s="1"/>
  <c r="R502" i="1" a="1"/>
  <c r="R502" i="1" s="1"/>
  <c r="R605" i="1" a="1"/>
  <c r="R605" i="1" s="1"/>
  <c r="R586" i="1" a="1"/>
  <c r="R586" i="1" s="1"/>
  <c r="R570" i="1" a="1"/>
  <c r="R570" i="1" s="1"/>
  <c r="R554" i="1" a="1"/>
  <c r="R554" i="1" s="1"/>
  <c r="R538" i="1" a="1"/>
  <c r="R538" i="1" s="1"/>
  <c r="R526" i="1" a="1"/>
  <c r="R526" i="1" s="1"/>
  <c r="R501" i="1" a="1"/>
  <c r="R501" i="1" s="1"/>
  <c r="R524" i="1" a="1"/>
  <c r="R524" i="1" s="1"/>
  <c r="R508" i="1" a="1"/>
  <c r="R508" i="1" s="1"/>
  <c r="R492" i="1" a="1"/>
  <c r="R492" i="1" s="1"/>
  <c r="R476" i="1" a="1"/>
  <c r="R476" i="1" s="1"/>
  <c r="R460" i="1" a="1"/>
  <c r="R460" i="1" s="1"/>
  <c r="R435" i="1" a="1"/>
  <c r="R435" i="1" s="1"/>
  <c r="R473" i="1" a="1"/>
  <c r="R473" i="1" s="1"/>
  <c r="R457" i="1" a="1"/>
  <c r="R457" i="1" s="1"/>
  <c r="R448" i="1" a="1"/>
  <c r="R448" i="1" s="1"/>
  <c r="R434" i="1" a="1"/>
  <c r="R434" i="1" s="1"/>
  <c r="R421" i="1" a="1"/>
  <c r="R421" i="1" s="1"/>
  <c r="R527" i="1" a="1"/>
  <c r="R527" i="1" s="1"/>
  <c r="R511" i="1" a="1"/>
  <c r="R511" i="1" s="1"/>
  <c r="R495" i="1" a="1"/>
  <c r="R495" i="1" s="1"/>
  <c r="R479" i="1" a="1"/>
  <c r="R479" i="1" s="1"/>
  <c r="R463" i="1" a="1"/>
  <c r="R463" i="1" s="1"/>
  <c r="R410" i="1" a="1"/>
  <c r="R410" i="1" s="1"/>
  <c r="R477" i="1" a="1"/>
  <c r="R477" i="1" s="1"/>
  <c r="R461" i="1" a="1"/>
  <c r="R461" i="1" s="1"/>
  <c r="R446" i="1" a="1"/>
  <c r="R446" i="1" s="1"/>
  <c r="R437" i="1" a="1"/>
  <c r="R437" i="1" s="1"/>
  <c r="R424" i="1" a="1"/>
  <c r="R424" i="1" s="1"/>
  <c r="R400" i="1" a="1"/>
  <c r="R400" i="1" s="1"/>
  <c r="R383" i="1" a="1"/>
  <c r="R383" i="1" s="1"/>
  <c r="R360" i="1" a="1"/>
  <c r="R360" i="1" s="1"/>
  <c r="R334" i="1" a="1"/>
  <c r="R334" i="1" s="1"/>
  <c r="R417" i="1" a="1"/>
  <c r="R417" i="1" s="1"/>
  <c r="R396" i="1" a="1"/>
  <c r="R396" i="1" s="1"/>
  <c r="R344" i="1" a="1"/>
  <c r="R344" i="1" s="1"/>
  <c r="R402" i="1" a="1"/>
  <c r="R402" i="1" s="1"/>
  <c r="R386" i="1" a="1"/>
  <c r="R386" i="1" s="1"/>
  <c r="R365" i="1" a="1"/>
  <c r="R365" i="1" s="1"/>
  <c r="R330" i="1" a="1"/>
  <c r="R330" i="1" s="1"/>
  <c r="R420" i="1" a="1"/>
  <c r="R420" i="1" s="1"/>
  <c r="R398" i="1" a="1"/>
  <c r="R398" i="1" s="1"/>
  <c r="R378" i="1" a="1"/>
  <c r="R378" i="1" s="1"/>
  <c r="R372" i="1" a="1"/>
  <c r="R372" i="1" s="1"/>
  <c r="R356" i="1" a="1"/>
  <c r="R356" i="1" s="1"/>
  <c r="R273" i="1" a="1"/>
  <c r="R273" i="1" s="1"/>
  <c r="R314" i="1" a="1"/>
  <c r="R314" i="1" s="1"/>
  <c r="R306" i="1" a="1"/>
  <c r="R306" i="1" s="1"/>
  <c r="R298" i="1" a="1"/>
  <c r="R298" i="1" s="1"/>
  <c r="R290" i="1" a="1"/>
  <c r="R290" i="1" s="1"/>
  <c r="R427" i="1" a="1"/>
  <c r="R427" i="1" s="1"/>
  <c r="R395" i="1" a="1"/>
  <c r="R395" i="1" s="1"/>
  <c r="R374" i="1" a="1"/>
  <c r="R374" i="1" s="1"/>
  <c r="R358" i="1" a="1"/>
  <c r="R358" i="1" s="1"/>
  <c r="R349" i="1" a="1"/>
  <c r="R349" i="1" s="1"/>
  <c r="R333" i="1" a="1"/>
  <c r="R333" i="1" s="1"/>
  <c r="R317" i="1" a="1"/>
  <c r="R317" i="1" s="1"/>
  <c r="R301" i="1" a="1"/>
  <c r="R301" i="1" s="1"/>
  <c r="R285" i="1" a="1"/>
  <c r="R285" i="1" s="1"/>
  <c r="R328" i="1" a="1"/>
  <c r="R328" i="1" s="1"/>
  <c r="R257" i="1" a="1"/>
  <c r="R257" i="1" s="1"/>
  <c r="R278" i="1" a="1"/>
  <c r="R278" i="1" s="1"/>
  <c r="R266" i="1" a="1"/>
  <c r="R266" i="1" s="1"/>
  <c r="R367" i="1" a="1"/>
  <c r="R367" i="1" s="1"/>
  <c r="R335" i="1" a="1"/>
  <c r="R335" i="1" s="1"/>
  <c r="R311" i="1" a="1"/>
  <c r="R311" i="1" s="1"/>
  <c r="R279" i="1" a="1"/>
  <c r="R279" i="1" s="1"/>
  <c r="R270" i="1" a="1"/>
  <c r="R270" i="1" s="1"/>
  <c r="R261" i="1" a="1"/>
  <c r="R261" i="1" s="1"/>
  <c r="R251" i="1" a="1"/>
  <c r="R251" i="1" s="1"/>
  <c r="R307" i="1" a="1"/>
  <c r="R307" i="1" s="1"/>
  <c r="R275" i="1" a="1"/>
  <c r="R275" i="1" s="1"/>
  <c r="R250" i="1" a="1"/>
  <c r="R250" i="1" s="1"/>
  <c r="R241" i="1" a="1"/>
  <c r="R241" i="1" s="1"/>
  <c r="R232" i="1" a="1"/>
  <c r="R232" i="1" s="1"/>
  <c r="R210" i="1" a="1"/>
  <c r="R210" i="1" s="1"/>
  <c r="R246" i="1" a="1"/>
  <c r="R246" i="1" s="1"/>
  <c r="R237" i="1" a="1"/>
  <c r="R237" i="1" s="1"/>
  <c r="R228" i="1" a="1"/>
  <c r="R228" i="1" s="1"/>
  <c r="R39" i="1" a="1"/>
  <c r="R39" i="1" s="1"/>
  <c r="R61" i="1" a="1"/>
  <c r="R61" i="1" s="1"/>
  <c r="R48" i="1" a="1"/>
  <c r="R48" i="1" s="1"/>
  <c r="R7" i="1" a="1"/>
  <c r="R7" i="1" s="1"/>
  <c r="R20" i="1" a="1"/>
  <c r="R20" i="1" s="1"/>
  <c r="R81" i="1" a="1"/>
  <c r="R81" i="1" s="1"/>
  <c r="R5" i="1" a="1"/>
  <c r="R5" i="1" s="1"/>
  <c r="R64" i="1" a="1"/>
  <c r="R64" i="1" s="1"/>
  <c r="R71" i="1" a="1"/>
  <c r="R71" i="1" s="1"/>
  <c r="R27" i="1" a="1"/>
  <c r="R27" i="1" s="1"/>
  <c r="R68" i="1" a="1"/>
  <c r="R68" i="1" s="1"/>
  <c r="R13" i="1" a="1"/>
  <c r="R13" i="1" s="1"/>
  <c r="R4" i="1" a="1"/>
  <c r="R4" i="1" s="1"/>
  <c r="R14" i="1" a="1"/>
  <c r="R14" i="1" s="1"/>
  <c r="R50" i="1" a="1"/>
  <c r="R50" i="1" s="1"/>
  <c r="R60" i="1" a="1"/>
  <c r="R60" i="1" s="1"/>
  <c r="R85" i="1" a="1"/>
  <c r="R85" i="1" s="1"/>
  <c r="R109" i="1" a="1"/>
  <c r="R109" i="1" s="1"/>
  <c r="R26" i="1" a="1"/>
  <c r="R26" i="1" s="1"/>
  <c r="R28" i="1" a="1"/>
  <c r="R28" i="1" s="1"/>
  <c r="R34" i="1" a="1"/>
  <c r="R34" i="1" s="1"/>
  <c r="R67" i="1" a="1"/>
  <c r="R67" i="1" s="1"/>
  <c r="R82" i="1" a="1"/>
  <c r="R82" i="1" s="1"/>
  <c r="R113" i="1" a="1"/>
  <c r="R113" i="1" s="1"/>
  <c r="R75" i="1" a="1"/>
  <c r="R75" i="1" s="1"/>
  <c r="R33" i="1" a="1"/>
  <c r="R33" i="1" s="1"/>
  <c r="R35" i="1" a="1"/>
  <c r="R35" i="1" s="1"/>
  <c r="R45" i="1" a="1"/>
  <c r="R45" i="1" s="1"/>
  <c r="R51" i="1" a="1"/>
  <c r="R51" i="1" s="1"/>
  <c r="R84" i="1" a="1"/>
  <c r="R84" i="1" s="1"/>
  <c r="R117" i="1" a="1"/>
  <c r="R117" i="1" s="1"/>
  <c r="R18" i="1" a="1"/>
  <c r="R18" i="1" s="1"/>
  <c r="R12" i="1" a="1"/>
  <c r="R12" i="1" s="1"/>
  <c r="R46" i="1" a="1"/>
  <c r="R46" i="1" s="1"/>
  <c r="R72" i="1" a="1"/>
  <c r="R72" i="1" s="1"/>
  <c r="R73" i="1" a="1"/>
  <c r="R73" i="1" s="1"/>
  <c r="R65" i="1" a="1"/>
  <c r="R65" i="1" s="1"/>
  <c r="R145" i="1" a="1"/>
  <c r="R145" i="1" s="1"/>
  <c r="R127" i="1" a="1"/>
  <c r="R127" i="1" s="1"/>
  <c r="R181" i="1" a="1"/>
  <c r="R181" i="1" s="1"/>
  <c r="R172" i="1" a="1"/>
  <c r="R172" i="1" s="1"/>
  <c r="R159" i="1" a="1"/>
  <c r="R159" i="1" s="1"/>
  <c r="R162" i="1" a="1"/>
  <c r="R162" i="1" s="1"/>
  <c r="R153" i="1" a="1"/>
  <c r="R153" i="1" s="1"/>
  <c r="R136" i="1" a="1"/>
  <c r="R136" i="1" s="1"/>
  <c r="R147" i="1" a="1"/>
  <c r="R147" i="1" s="1"/>
  <c r="R192" i="1" a="1"/>
  <c r="R192" i="1" s="1"/>
  <c r="R191" i="1" a="1"/>
  <c r="R191" i="1" s="1"/>
  <c r="R130" i="1" a="1"/>
  <c r="R130" i="1" s="1"/>
  <c r="R205" i="1" a="1"/>
  <c r="R205" i="1" s="1"/>
  <c r="R202" i="1" a="1"/>
  <c r="R202" i="1" s="1"/>
  <c r="R108" i="1" a="1"/>
  <c r="R108" i="1" s="1"/>
  <c r="R119" i="1" a="1"/>
  <c r="R119" i="1" s="1"/>
  <c r="R189" i="1" a="1"/>
  <c r="R189" i="1" s="1"/>
  <c r="R212" i="1" a="1"/>
  <c r="R212" i="1" s="1"/>
  <c r="R203" i="1" a="1"/>
  <c r="R203" i="1" s="1"/>
  <c r="R170" i="1" a="1"/>
  <c r="R170" i="1" s="1"/>
  <c r="R190" i="1" a="1"/>
  <c r="R190" i="1" s="1"/>
  <c r="R92" i="1" a="1"/>
  <c r="R92" i="1" s="1"/>
  <c r="R139" i="1" a="1"/>
  <c r="R139" i="1" s="1"/>
  <c r="R168" i="1" a="1"/>
  <c r="R168" i="1" s="1"/>
  <c r="R154" i="1" a="1"/>
  <c r="R154" i="1" s="1"/>
  <c r="R122" i="1" a="1"/>
  <c r="R122" i="1" s="1"/>
  <c r="R221" i="1" a="1"/>
  <c r="R221" i="1" s="1"/>
  <c r="R217" i="1" a="1"/>
  <c r="R217" i="1" s="1"/>
  <c r="R688" i="1" a="1"/>
  <c r="R688" i="1" s="1"/>
  <c r="R672" i="1" a="1"/>
  <c r="R672" i="1" s="1"/>
  <c r="R656" i="1" a="1"/>
  <c r="R656" i="1" s="1"/>
  <c r="R640" i="1" a="1"/>
  <c r="R640" i="1" s="1"/>
  <c r="R624" i="1" a="1"/>
  <c r="R624" i="1" s="1"/>
  <c r="R610" i="1" a="1"/>
  <c r="R610" i="1" s="1"/>
  <c r="R693" i="1" a="1"/>
  <c r="R693" i="1" s="1"/>
  <c r="R677" i="1" a="1"/>
  <c r="R677" i="1" s="1"/>
  <c r="R661" i="1" a="1"/>
  <c r="R661" i="1" s="1"/>
  <c r="R645" i="1" a="1"/>
  <c r="R645" i="1" s="1"/>
  <c r="R629" i="1" a="1"/>
  <c r="R629" i="1" s="1"/>
  <c r="R613" i="1" a="1"/>
  <c r="R613" i="1" s="1"/>
  <c r="R683" i="1" a="1"/>
  <c r="R683" i="1" s="1"/>
  <c r="R667" i="1" a="1"/>
  <c r="R667" i="1" s="1"/>
  <c r="R651" i="1" a="1"/>
  <c r="R651" i="1" s="1"/>
  <c r="R635" i="1" a="1"/>
  <c r="R635" i="1" s="1"/>
  <c r="R619" i="1" a="1"/>
  <c r="R619" i="1" s="1"/>
  <c r="R690" i="1" a="1"/>
  <c r="R690" i="1" s="1"/>
  <c r="R674" i="1" a="1"/>
  <c r="R674" i="1" s="1"/>
  <c r="R658" i="1" a="1"/>
  <c r="R658" i="1" s="1"/>
  <c r="R642" i="1" a="1"/>
  <c r="R642" i="1" s="1"/>
  <c r="R626" i="1" a="1"/>
  <c r="R626" i="1" s="1"/>
  <c r="R604" i="1" a="1"/>
  <c r="R604" i="1" s="1"/>
  <c r="R587" i="1" a="1"/>
  <c r="R587" i="1" s="1"/>
  <c r="R571" i="1" a="1"/>
  <c r="R571" i="1" s="1"/>
  <c r="R555" i="1" a="1"/>
  <c r="R555" i="1" s="1"/>
  <c r="R539" i="1" a="1"/>
  <c r="R539" i="1" s="1"/>
  <c r="R515" i="1" a="1"/>
  <c r="R515" i="1" s="1"/>
  <c r="R489" i="1" a="1"/>
  <c r="R489" i="1" s="1"/>
  <c r="R595" i="1" a="1"/>
  <c r="R595" i="1" s="1"/>
  <c r="R578" i="1" a="1"/>
  <c r="R578" i="1" s="1"/>
  <c r="R562" i="1" a="1"/>
  <c r="R562" i="1" s="1"/>
  <c r="R546" i="1" a="1"/>
  <c r="R546" i="1" s="1"/>
  <c r="R513" i="1" a="1"/>
  <c r="R513" i="1" s="1"/>
  <c r="R608" i="1" a="1"/>
  <c r="R608" i="1" s="1"/>
  <c r="R597" i="1" a="1"/>
  <c r="R597" i="1" s="1"/>
  <c r="R584" i="1" a="1"/>
  <c r="R584" i="1" s="1"/>
  <c r="R568" i="1" a="1"/>
  <c r="R568" i="1" s="1"/>
  <c r="R552" i="1" a="1"/>
  <c r="R552" i="1" s="1"/>
  <c r="R536" i="1" a="1"/>
  <c r="R536" i="1" s="1"/>
  <c r="R497" i="1" a="1"/>
  <c r="R497" i="1" s="1"/>
  <c r="R598" i="1" a="1"/>
  <c r="R598" i="1" s="1"/>
  <c r="R581" i="1" a="1"/>
  <c r="R581" i="1" s="1"/>
  <c r="R565" i="1" a="1"/>
  <c r="R565" i="1" s="1"/>
  <c r="R549" i="1" a="1"/>
  <c r="R549" i="1" s="1"/>
  <c r="R533" i="1" a="1"/>
  <c r="R533" i="1" s="1"/>
  <c r="R523" i="1" a="1"/>
  <c r="R523" i="1" s="1"/>
  <c r="R490" i="1" a="1"/>
  <c r="R490" i="1" s="1"/>
  <c r="R519" i="1" a="1"/>
  <c r="R519" i="1" s="1"/>
  <c r="R507" i="1" a="1"/>
  <c r="R507" i="1" s="1"/>
  <c r="R491" i="1" a="1"/>
  <c r="R491" i="1" s="1"/>
  <c r="R475" i="1" a="1"/>
  <c r="R475" i="1" s="1"/>
  <c r="R459" i="1" a="1"/>
  <c r="R459" i="1" s="1"/>
  <c r="R482" i="1" a="1"/>
  <c r="R482" i="1" s="1"/>
  <c r="R466" i="1" a="1"/>
  <c r="R466" i="1" s="1"/>
  <c r="R456" i="1" a="1"/>
  <c r="R456" i="1" s="1"/>
  <c r="R442" i="1" a="1"/>
  <c r="R442" i="1" s="1"/>
  <c r="R433" i="1" a="1"/>
  <c r="R433" i="1" s="1"/>
  <c r="R416" i="1" a="1"/>
  <c r="R416" i="1" s="1"/>
  <c r="R522" i="1" a="1"/>
  <c r="R522" i="1" s="1"/>
  <c r="R504" i="1" a="1"/>
  <c r="R504" i="1" s="1"/>
  <c r="R488" i="1" a="1"/>
  <c r="R488" i="1" s="1"/>
  <c r="R472" i="1" a="1"/>
  <c r="R472" i="1" s="1"/>
  <c r="R455" i="1" a="1"/>
  <c r="R455" i="1" s="1"/>
  <c r="R399" i="1" a="1"/>
  <c r="R399" i="1" s="1"/>
  <c r="R470" i="1" a="1"/>
  <c r="R470" i="1" s="1"/>
  <c r="R454" i="1" a="1"/>
  <c r="R454" i="1" s="1"/>
  <c r="R445" i="1" a="1"/>
  <c r="R445" i="1" s="1"/>
  <c r="R436" i="1" a="1"/>
  <c r="R436" i="1" s="1"/>
  <c r="R423" i="1" a="1"/>
  <c r="R423" i="1" s="1"/>
  <c r="R394" i="1" a="1"/>
  <c r="R394" i="1" s="1"/>
  <c r="R370" i="1" a="1"/>
  <c r="R370" i="1" s="1"/>
  <c r="R354" i="1" a="1"/>
  <c r="R354" i="1" s="1"/>
  <c r="R326" i="1" a="1"/>
  <c r="R326" i="1" s="1"/>
  <c r="R412" i="1" a="1"/>
  <c r="R412" i="1" s="1"/>
  <c r="R390" i="1" a="1"/>
  <c r="R390" i="1" s="1"/>
  <c r="R336" i="1" a="1"/>
  <c r="R336" i="1" s="1"/>
  <c r="R397" i="1" a="1"/>
  <c r="R397" i="1" s="1"/>
  <c r="R382" i="1" a="1"/>
  <c r="R382" i="1" s="1"/>
  <c r="R357" i="1" a="1"/>
  <c r="R357" i="1" s="1"/>
  <c r="R322" i="1" a="1"/>
  <c r="R322" i="1" s="1"/>
  <c r="R414" i="1" a="1"/>
  <c r="R414" i="1" s="1"/>
  <c r="R393" i="1" a="1"/>
  <c r="R393" i="1" s="1"/>
  <c r="R348" i="1" a="1"/>
  <c r="R348" i="1" s="1"/>
  <c r="R371" i="1" a="1"/>
  <c r="R371" i="1" s="1"/>
  <c r="R355" i="1" a="1"/>
  <c r="R355" i="1" s="1"/>
  <c r="R320" i="1" a="1"/>
  <c r="R320" i="1" s="1"/>
  <c r="R312" i="1" a="1"/>
  <c r="R312" i="1" s="1"/>
  <c r="R304" i="1" a="1"/>
  <c r="R304" i="1" s="1"/>
  <c r="R296" i="1" a="1"/>
  <c r="R296" i="1" s="1"/>
  <c r="R288" i="1" a="1"/>
  <c r="R288" i="1" s="1"/>
  <c r="R419" i="1" a="1"/>
  <c r="R419" i="1" s="1"/>
  <c r="R387" i="1" a="1"/>
  <c r="R387" i="1" s="1"/>
  <c r="R369" i="1" a="1"/>
  <c r="R369" i="1" s="1"/>
  <c r="R353" i="1" a="1"/>
  <c r="R353" i="1" s="1"/>
  <c r="R345" i="1" a="1"/>
  <c r="R345" i="1" s="1"/>
  <c r="R329" i="1" a="1"/>
  <c r="R329" i="1" s="1"/>
  <c r="R313" i="1" a="1"/>
  <c r="R313" i="1" s="1"/>
  <c r="R297" i="1" a="1"/>
  <c r="R297" i="1" s="1"/>
  <c r="R347" i="1" a="1"/>
  <c r="R347" i="1" s="1"/>
  <c r="R323" i="1" a="1"/>
  <c r="R323" i="1" s="1"/>
  <c r="R256" i="1" a="1"/>
  <c r="R256" i="1" s="1"/>
  <c r="R276" i="1" a="1"/>
  <c r="R276" i="1" s="1"/>
  <c r="R258" i="1" a="1"/>
  <c r="R258" i="1" s="1"/>
  <c r="R359" i="1" a="1"/>
  <c r="R359" i="1" s="1"/>
  <c r="R325" i="1" a="1"/>
  <c r="R325" i="1" s="1"/>
  <c r="R303" i="1" a="1"/>
  <c r="R303" i="1" s="1"/>
  <c r="R271" i="1" a="1"/>
  <c r="R271" i="1" s="1"/>
  <c r="R269" i="1" a="1"/>
  <c r="R269" i="1" s="1"/>
  <c r="R260" i="1" a="1"/>
  <c r="R260" i="1" s="1"/>
  <c r="R235" i="1" a="1"/>
  <c r="R235" i="1" s="1"/>
  <c r="R299" i="1" a="1"/>
  <c r="R299" i="1" s="1"/>
  <c r="R267" i="1" a="1"/>
  <c r="R267" i="1" s="1"/>
  <c r="R249" i="1" a="1"/>
  <c r="R249" i="1" s="1"/>
  <c r="R240" i="1" a="1"/>
  <c r="R240" i="1" s="1"/>
  <c r="R226" i="1" a="1"/>
  <c r="R226" i="1" s="1"/>
  <c r="R247" i="1" a="1"/>
  <c r="R247" i="1" s="1"/>
  <c r="R245" i="1" a="1"/>
  <c r="R245" i="1" s="1"/>
  <c r="R236" i="1" a="1"/>
  <c r="R236" i="1" s="1"/>
  <c r="R224" i="1" a="1"/>
  <c r="R224" i="1" s="1"/>
  <c r="R24" i="1" a="1"/>
  <c r="R24" i="1" s="1"/>
  <c r="R77" i="1" a="1"/>
  <c r="R77" i="1" s="1"/>
  <c r="R74" i="1" a="1"/>
  <c r="R74" i="1" s="1"/>
  <c r="R11" i="1" a="1"/>
  <c r="R11" i="1" s="1"/>
  <c r="R47" i="1" a="1"/>
  <c r="R47" i="1" s="1"/>
  <c r="R76" i="1" a="1"/>
  <c r="R76" i="1" s="1"/>
  <c r="R55" i="1" a="1"/>
  <c r="R55" i="1" s="1"/>
  <c r="R78" i="1" a="1"/>
  <c r="R78" i="1" s="1"/>
  <c r="R137" i="1" a="1"/>
  <c r="R137" i="1" s="1"/>
  <c r="R36" i="1" a="1"/>
  <c r="R36" i="1" s="1"/>
  <c r="R93" i="1" a="1"/>
  <c r="R93" i="1" s="1"/>
  <c r="R25" i="1" a="1"/>
  <c r="R25" i="1" s="1"/>
  <c r="R41" i="1" a="1"/>
  <c r="R41" i="1" s="1"/>
  <c r="R22" i="1" a="1"/>
  <c r="R22" i="1" s="1"/>
  <c r="R63" i="1" a="1"/>
  <c r="R63" i="1" s="1"/>
  <c r="R23" i="1" a="1"/>
  <c r="R23" i="1" s="1"/>
  <c r="R125" i="1" a="1"/>
  <c r="R125" i="1" s="1"/>
  <c r="R37" i="1" a="1"/>
  <c r="R37" i="1" s="1"/>
  <c r="R38" i="1" a="1"/>
  <c r="R38" i="1" s="1"/>
  <c r="R54" i="1" a="1"/>
  <c r="R54" i="1" s="1"/>
  <c r="R40" i="1" a="1"/>
  <c r="R40" i="1" s="1"/>
  <c r="R89" i="1" a="1"/>
  <c r="R89" i="1" s="1"/>
  <c r="R129" i="1" a="1"/>
  <c r="R129" i="1" s="1"/>
  <c r="R132" i="1" a="1"/>
  <c r="R132" i="1" s="1"/>
  <c r="R17" i="1" a="1"/>
  <c r="R17" i="1" s="1"/>
  <c r="R31" i="1" a="1"/>
  <c r="R31" i="1" s="1"/>
  <c r="R49" i="1" a="1"/>
  <c r="R49" i="1" s="1"/>
  <c r="R70" i="1" a="1"/>
  <c r="R70" i="1" s="1"/>
  <c r="R99" i="1" a="1"/>
  <c r="R99" i="1" s="1"/>
  <c r="R149" i="1" a="1"/>
  <c r="R149" i="1" s="1"/>
  <c r="R8" i="1" a="1"/>
  <c r="R8" i="1" s="1"/>
  <c r="R15" i="1" a="1"/>
  <c r="R15" i="1" s="1"/>
  <c r="R62" i="1" a="1"/>
  <c r="R62" i="1" s="1"/>
  <c r="R59" i="1" a="1"/>
  <c r="R59" i="1" s="1"/>
  <c r="R97" i="1" a="1"/>
  <c r="R97" i="1" s="1"/>
  <c r="R110" i="1" a="1"/>
  <c r="R110" i="1" s="1"/>
  <c r="R79" i="1" a="1"/>
  <c r="R79" i="1" s="1"/>
  <c r="R143" i="1" a="1"/>
  <c r="R143" i="1" s="1"/>
  <c r="R197" i="1" a="1"/>
  <c r="R197" i="1" s="1"/>
  <c r="R188" i="1" a="1"/>
  <c r="R188" i="1" s="1"/>
  <c r="R148" i="1" a="1"/>
  <c r="R148" i="1" s="1"/>
  <c r="R102" i="1" a="1"/>
  <c r="R102" i="1" s="1"/>
  <c r="R178" i="1" a="1"/>
  <c r="R178" i="1" s="1"/>
  <c r="R83" i="1" a="1"/>
  <c r="R83" i="1" s="1"/>
  <c r="R87" i="1" a="1"/>
  <c r="R87" i="1" s="1"/>
  <c r="R169" i="1" a="1"/>
  <c r="R169" i="1" s="1"/>
  <c r="R208" i="1" a="1"/>
  <c r="R208" i="1" s="1"/>
  <c r="R199" i="1" a="1"/>
  <c r="R199" i="1" s="1"/>
  <c r="R146" i="1" a="1"/>
  <c r="R146" i="1" s="1"/>
  <c r="R182" i="1" a="1"/>
  <c r="R182" i="1" s="1"/>
  <c r="R141" i="1" a="1"/>
  <c r="R141" i="1" s="1"/>
  <c r="R124" i="1" a="1"/>
  <c r="R124" i="1" s="1"/>
  <c r="R135" i="1" a="1"/>
  <c r="R135" i="1" s="1"/>
  <c r="R164" i="1" a="1"/>
  <c r="R164" i="1" s="1"/>
  <c r="R157" i="1" a="1"/>
  <c r="R157" i="1" s="1"/>
  <c r="R118" i="1" a="1"/>
  <c r="R118" i="1" s="1"/>
  <c r="R209" i="1" a="1"/>
  <c r="R209" i="1" s="1"/>
  <c r="R206" i="1" a="1"/>
  <c r="R206" i="1" s="1"/>
  <c r="R96" i="1" a="1"/>
  <c r="R96" i="1" s="1"/>
  <c r="R155" i="1" a="1"/>
  <c r="R155" i="1" s="1"/>
  <c r="R184" i="1" a="1"/>
  <c r="R184" i="1" s="1"/>
  <c r="R167" i="1" a="1"/>
  <c r="R167" i="1" s="1"/>
  <c r="R138" i="1" a="1"/>
  <c r="R138" i="1" s="1"/>
  <c r="R160" i="1" a="1"/>
  <c r="R160" i="1" s="1"/>
  <c r="R194" i="1" a="1"/>
  <c r="R194" i="1" s="1"/>
  <c r="R687" i="1" a="1"/>
  <c r="R687" i="1" s="1"/>
  <c r="R671" i="1" a="1"/>
  <c r="R671" i="1" s="1"/>
  <c r="R655" i="1" a="1"/>
  <c r="R655" i="1" s="1"/>
  <c r="R639" i="1" a="1"/>
  <c r="R639" i="1" s="1"/>
  <c r="R623" i="1" a="1"/>
  <c r="R623" i="1" s="1"/>
  <c r="R696" i="1" a="1"/>
  <c r="R696" i="1" s="1"/>
  <c r="R686" i="1" a="1"/>
  <c r="R686" i="1" s="1"/>
  <c r="R670" i="1" a="1"/>
  <c r="R670" i="1" s="1"/>
  <c r="R654" i="1" a="1"/>
  <c r="R654" i="1" s="1"/>
  <c r="R638" i="1" a="1"/>
  <c r="R638" i="1" s="1"/>
  <c r="R622" i="1" a="1"/>
  <c r="R622" i="1" s="1"/>
  <c r="R692" i="1" a="1"/>
  <c r="R692" i="1" s="1"/>
  <c r="R676" i="1" a="1"/>
  <c r="R676" i="1" s="1"/>
  <c r="R660" i="1" a="1"/>
  <c r="R660" i="1" s="1"/>
  <c r="R644" i="1" a="1"/>
  <c r="R644" i="1" s="1"/>
  <c r="R628" i="1" a="1"/>
  <c r="R628" i="1" s="1"/>
  <c r="R612" i="1" a="1"/>
  <c r="R612" i="1" s="1"/>
  <c r="R689" i="1" a="1"/>
  <c r="R689" i="1" s="1"/>
  <c r="R673" i="1" a="1"/>
  <c r="R673" i="1" s="1"/>
  <c r="R657" i="1" a="1"/>
  <c r="R657" i="1" s="1"/>
  <c r="R641" i="1" a="1"/>
  <c r="R641" i="1" s="1"/>
  <c r="R625" i="1" a="1"/>
  <c r="R625" i="1" s="1"/>
  <c r="R603" i="1" a="1"/>
  <c r="R603" i="1" s="1"/>
  <c r="R582" i="1" a="1"/>
  <c r="R582" i="1" s="1"/>
  <c r="R566" i="1" a="1"/>
  <c r="R566" i="1" s="1"/>
  <c r="R550" i="1" a="1"/>
  <c r="R550" i="1" s="1"/>
  <c r="R534" i="1" a="1"/>
  <c r="R534" i="1" s="1"/>
  <c r="R512" i="1" a="1"/>
  <c r="R512" i="1" s="1"/>
  <c r="R609" i="1" a="1"/>
  <c r="R609" i="1" s="1"/>
  <c r="R589" i="1" a="1"/>
  <c r="R589" i="1" s="1"/>
  <c r="R573" i="1" a="1"/>
  <c r="R573" i="1" s="1"/>
  <c r="R557" i="1" a="1"/>
  <c r="R557" i="1" s="1"/>
  <c r="R541" i="1" a="1"/>
  <c r="R541" i="1" s="1"/>
  <c r="R510" i="1" a="1"/>
  <c r="R510" i="1" s="1"/>
  <c r="R607" i="1" a="1"/>
  <c r="R607" i="1" s="1"/>
  <c r="R596" i="1" a="1"/>
  <c r="R596" i="1" s="1"/>
  <c r="R579" i="1" a="1"/>
  <c r="R579" i="1" s="1"/>
  <c r="R563" i="1" a="1"/>
  <c r="R563" i="1" s="1"/>
  <c r="R547" i="1" a="1"/>
  <c r="R547" i="1" s="1"/>
  <c r="R531" i="1" a="1"/>
  <c r="R531" i="1" s="1"/>
  <c r="R486" i="1" a="1"/>
  <c r="R486" i="1" s="1"/>
  <c r="R593" i="1" a="1"/>
  <c r="R593" i="1" s="1"/>
  <c r="R580" i="1" a="1"/>
  <c r="R580" i="1" s="1"/>
  <c r="R564" i="1" a="1"/>
  <c r="R564" i="1" s="1"/>
  <c r="R548" i="1" a="1"/>
  <c r="R548" i="1" s="1"/>
  <c r="R532" i="1" a="1"/>
  <c r="R532" i="1" s="1"/>
  <c r="R520" i="1" a="1"/>
  <c r="R520" i="1" s="1"/>
  <c r="R530" i="1" a="1"/>
  <c r="R530" i="1" s="1"/>
  <c r="R514" i="1" a="1"/>
  <c r="R514" i="1" s="1"/>
  <c r="R500" i="1" a="1"/>
  <c r="R500" i="1" s="1"/>
  <c r="R484" i="1" a="1"/>
  <c r="R484" i="1" s="1"/>
  <c r="R468" i="1" a="1"/>
  <c r="R468" i="1" s="1"/>
  <c r="R451" i="1" a="1"/>
  <c r="R451" i="1" s="1"/>
  <c r="R481" i="1" a="1"/>
  <c r="R481" i="1" s="1"/>
  <c r="R465" i="1" a="1"/>
  <c r="R465" i="1" s="1"/>
  <c r="R450" i="1" a="1"/>
  <c r="R450" i="1" s="1"/>
  <c r="R441" i="1" a="1"/>
  <c r="R441" i="1" s="1"/>
  <c r="R432" i="1" a="1"/>
  <c r="R432" i="1" s="1"/>
  <c r="R415" i="1" a="1"/>
  <c r="R415" i="1" s="1"/>
  <c r="R517" i="1" a="1"/>
  <c r="R517" i="1" s="1"/>
  <c r="R503" i="1" a="1"/>
  <c r="R503" i="1" s="1"/>
  <c r="R487" i="1" a="1"/>
  <c r="R487" i="1" s="1"/>
  <c r="R471" i="1" a="1"/>
  <c r="R471" i="1" s="1"/>
  <c r="R447" i="1" a="1"/>
  <c r="R447" i="1" s="1"/>
  <c r="R485" i="1" a="1"/>
  <c r="R485" i="1" s="1"/>
  <c r="R469" i="1" a="1"/>
  <c r="R469" i="1" s="1"/>
  <c r="R453" i="1" a="1"/>
  <c r="R453" i="1" s="1"/>
  <c r="R444" i="1" a="1"/>
  <c r="R444" i="1" s="1"/>
  <c r="R431" i="1" a="1"/>
  <c r="R431" i="1" s="1"/>
  <c r="R418" i="1" a="1"/>
  <c r="R418" i="1" s="1"/>
  <c r="R389" i="1" a="1"/>
  <c r="R389" i="1" s="1"/>
  <c r="R368" i="1" a="1"/>
  <c r="R368" i="1" s="1"/>
  <c r="R352" i="1" a="1"/>
  <c r="R352" i="1" s="1"/>
  <c r="R428" i="1" a="1"/>
  <c r="R428" i="1" s="1"/>
  <c r="R406" i="1" a="1"/>
  <c r="R406" i="1" s="1"/>
  <c r="R385" i="1" a="1"/>
  <c r="R385" i="1" s="1"/>
  <c r="R408" i="1" a="1"/>
  <c r="R408" i="1" s="1"/>
  <c r="R392" i="1" a="1"/>
  <c r="R392" i="1" s="1"/>
  <c r="R376" i="1" a="1"/>
  <c r="R376" i="1" s="1"/>
  <c r="R346" i="1" a="1"/>
  <c r="R346" i="1" s="1"/>
  <c r="R430" i="1" a="1"/>
  <c r="R430" i="1" s="1"/>
  <c r="R409" i="1" a="1"/>
  <c r="R409" i="1" s="1"/>
  <c r="R388" i="1" a="1"/>
  <c r="R388" i="1" s="1"/>
  <c r="R340" i="1" a="1"/>
  <c r="R340" i="1" s="1"/>
  <c r="R366" i="1" a="1"/>
  <c r="R366" i="1" s="1"/>
  <c r="R350" i="1" a="1"/>
  <c r="R350" i="1" s="1"/>
  <c r="R318" i="1" a="1"/>
  <c r="R318" i="1" s="1"/>
  <c r="R310" i="1" a="1"/>
  <c r="R310" i="1" s="1"/>
  <c r="R302" i="1" a="1"/>
  <c r="R302" i="1" s="1"/>
  <c r="R294" i="1" a="1"/>
  <c r="R294" i="1" s="1"/>
  <c r="R286" i="1" a="1"/>
  <c r="R286" i="1" s="1"/>
  <c r="R411" i="1" a="1"/>
  <c r="R411" i="1" s="1"/>
  <c r="R380" i="1" a="1"/>
  <c r="R380" i="1" s="1"/>
  <c r="R364" i="1" a="1"/>
  <c r="R364" i="1" s="1"/>
  <c r="R277" i="1" a="1"/>
  <c r="R277" i="1" s="1"/>
  <c r="R341" i="1" a="1"/>
  <c r="R341" i="1" s="1"/>
  <c r="R327" i="1" a="1"/>
  <c r="R327" i="1" s="1"/>
  <c r="R309" i="1" a="1"/>
  <c r="R309" i="1" s="1"/>
  <c r="R293" i="1" a="1"/>
  <c r="R293" i="1" s="1"/>
  <c r="R339" i="1" a="1"/>
  <c r="R339" i="1" s="1"/>
  <c r="R265" i="1" a="1"/>
  <c r="R265" i="1" s="1"/>
  <c r="R282" i="1" a="1"/>
  <c r="R282" i="1" s="1"/>
  <c r="R274" i="1" a="1"/>
  <c r="R274" i="1" s="1"/>
  <c r="R227" i="1" a="1"/>
  <c r="R227" i="1" s="1"/>
  <c r="R351" i="1" a="1"/>
  <c r="R351" i="1" s="1"/>
  <c r="R324" i="1" a="1"/>
  <c r="R324" i="1" s="1"/>
  <c r="R295" i="1" a="1"/>
  <c r="R295" i="1" s="1"/>
  <c r="R263" i="1" a="1"/>
  <c r="R263" i="1" s="1"/>
  <c r="R268" i="1" a="1"/>
  <c r="R268" i="1" s="1"/>
  <c r="R254" i="1" a="1"/>
  <c r="R254" i="1" s="1"/>
  <c r="R214" i="1" a="1"/>
  <c r="R214" i="1" s="1"/>
  <c r="R291" i="1" a="1"/>
  <c r="R291" i="1" s="1"/>
  <c r="R259" i="1" a="1"/>
  <c r="R259" i="1" s="1"/>
  <c r="R248" i="1" a="1"/>
  <c r="R248" i="1" s="1"/>
  <c r="R234" i="1" a="1"/>
  <c r="R234" i="1" s="1"/>
  <c r="R225" i="1" a="1"/>
  <c r="R225" i="1" s="1"/>
  <c r="R239" i="1" a="1"/>
  <c r="R239" i="1" s="1"/>
  <c r="R244" i="1" a="1"/>
  <c r="R244" i="1" s="1"/>
  <c r="R230" i="1" a="1"/>
  <c r="R230" i="1" s="1"/>
  <c r="R3" i="1" a="1"/>
  <c r="R3" i="1" s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D2" i="53"/>
  <c r="O21" i="52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H34" i="53"/>
  <c r="B48" i="53"/>
  <c r="C7" i="53"/>
  <c r="I7" i="53"/>
  <c r="G48" i="53"/>
  <c r="H33" i="53"/>
  <c r="I47" i="53"/>
  <c r="H18" i="53"/>
  <c r="J7" i="53"/>
  <c r="D30" i="53"/>
  <c r="J47" i="53"/>
  <c r="G14" i="53"/>
  <c r="J24" i="53"/>
  <c r="B49" i="53"/>
  <c r="B28" i="53"/>
  <c r="C30" i="53"/>
  <c r="G19" i="53"/>
  <c r="J32" i="53"/>
  <c r="J10" i="53"/>
  <c r="G33" i="53"/>
  <c r="D8" i="53"/>
  <c r="G45" i="53"/>
  <c r="I22" i="53"/>
  <c r="G24" i="53"/>
  <c r="G17" i="53"/>
  <c r="J15" i="53"/>
  <c r="H10" i="53"/>
  <c r="G44" i="53"/>
  <c r="H14" i="53"/>
  <c r="D38" i="53"/>
  <c r="J20" i="53"/>
  <c r="J34" i="53"/>
  <c r="I37" i="53"/>
  <c r="B17" i="53"/>
  <c r="J37" i="53"/>
  <c r="I17" i="53"/>
  <c r="I20" i="53"/>
  <c r="C42" i="53"/>
  <c r="I48" i="53"/>
  <c r="J38" i="53"/>
  <c r="C38" i="53"/>
  <c r="B42" i="53"/>
  <c r="D43" i="53"/>
  <c r="C23" i="53"/>
  <c r="J13" i="53"/>
  <c r="B20" i="53"/>
  <c r="D29" i="53"/>
  <c r="H49" i="53"/>
  <c r="D7" i="53"/>
  <c r="H22" i="53"/>
  <c r="J22" i="53"/>
  <c r="I12" i="53"/>
  <c r="C8" i="53"/>
  <c r="G47" i="53"/>
  <c r="G34" i="53"/>
  <c r="D47" i="53"/>
  <c r="C22" i="53"/>
  <c r="G39" i="53"/>
  <c r="J45" i="53"/>
  <c r="B39" i="53"/>
  <c r="G10" i="53"/>
  <c r="D9" i="53"/>
  <c r="H20" i="53"/>
  <c r="B33" i="53"/>
  <c r="B24" i="53"/>
  <c r="C29" i="53"/>
  <c r="I34" i="53"/>
  <c r="C28" i="53"/>
  <c r="H9" i="53"/>
  <c r="H24" i="53"/>
  <c r="I42" i="53"/>
  <c r="G22" i="53"/>
  <c r="J42" i="53"/>
  <c r="G30" i="53"/>
  <c r="C37" i="53"/>
  <c r="B44" i="53"/>
  <c r="J25" i="53"/>
  <c r="J40" i="53"/>
  <c r="I39" i="53"/>
  <c r="D22" i="53"/>
  <c r="J12" i="53"/>
  <c r="D18" i="53"/>
  <c r="D48" i="53"/>
  <c r="D40" i="53"/>
  <c r="H13" i="53"/>
  <c r="H25" i="53"/>
  <c r="H50" i="53"/>
  <c r="D20" i="53"/>
  <c r="D14" i="53"/>
  <c r="G35" i="53"/>
  <c r="B50" i="53"/>
  <c r="H35" i="53"/>
  <c r="B14" i="53"/>
  <c r="B10" i="53"/>
  <c r="C34" i="53"/>
  <c r="G7" i="53"/>
  <c r="G49" i="53"/>
  <c r="D27" i="53"/>
  <c r="B30" i="53"/>
  <c r="G23" i="53"/>
  <c r="B34" i="53"/>
  <c r="J33" i="53"/>
  <c r="I38" i="53"/>
  <c r="G37" i="53"/>
  <c r="J9" i="53"/>
  <c r="C47" i="53"/>
  <c r="C32" i="53"/>
  <c r="C20" i="53"/>
  <c r="H47" i="53"/>
  <c r="J28" i="53"/>
  <c r="J23" i="53"/>
  <c r="I25" i="53"/>
  <c r="I28" i="53"/>
  <c r="I40" i="53"/>
  <c r="H23" i="53"/>
  <c r="D32" i="53"/>
  <c r="H28" i="53"/>
  <c r="C33" i="53"/>
  <c r="B9" i="53"/>
  <c r="H32" i="53"/>
  <c r="I50" i="53"/>
  <c r="B27" i="53"/>
  <c r="B35" i="53"/>
  <c r="D37" i="53"/>
  <c r="I8" i="53"/>
  <c r="H8" i="53"/>
  <c r="D50" i="53"/>
  <c r="G43" i="53"/>
  <c r="C15" i="53"/>
  <c r="I15" i="53"/>
  <c r="I44" i="53"/>
  <c r="H27" i="53"/>
  <c r="G28" i="53"/>
  <c r="I18" i="53"/>
  <c r="J17" i="53"/>
  <c r="B29" i="53"/>
  <c r="G13" i="53"/>
  <c r="C25" i="53"/>
  <c r="D34" i="53"/>
  <c r="C9" i="53"/>
  <c r="D25" i="53"/>
  <c r="I33" i="53"/>
  <c r="J50" i="53"/>
  <c r="B15" i="53"/>
  <c r="I10" i="53"/>
  <c r="B25" i="53"/>
  <c r="G25" i="53"/>
  <c r="D44" i="53"/>
  <c r="C27" i="53"/>
  <c r="C17" i="53"/>
  <c r="D49" i="53"/>
  <c r="B19" i="53"/>
  <c r="D23" i="53"/>
  <c r="C50" i="53"/>
  <c r="I49" i="53"/>
  <c r="H37" i="53"/>
  <c r="J48" i="53"/>
  <c r="C40" i="53"/>
  <c r="J35" i="53"/>
  <c r="C48" i="53"/>
  <c r="D28" i="53"/>
  <c r="J29" i="53"/>
  <c r="J19" i="53"/>
  <c r="B32" i="53"/>
  <c r="H44" i="53"/>
  <c r="J30" i="53"/>
  <c r="H45" i="53"/>
  <c r="I27" i="53"/>
  <c r="B18" i="53"/>
  <c r="B7" i="53"/>
  <c r="J49" i="53"/>
  <c r="G38" i="53"/>
  <c r="I32" i="53"/>
  <c r="G42" i="53"/>
  <c r="B23" i="53"/>
  <c r="D45" i="53"/>
  <c r="H43" i="53"/>
  <c r="I30" i="53"/>
  <c r="I43" i="53"/>
  <c r="G40" i="53"/>
  <c r="J18" i="53"/>
  <c r="D19" i="53"/>
  <c r="J14" i="53"/>
  <c r="H12" i="53"/>
  <c r="C12" i="53"/>
  <c r="I23" i="53"/>
  <c r="G18" i="53"/>
  <c r="G15" i="53"/>
  <c r="H17" i="53"/>
  <c r="D12" i="53"/>
  <c r="G50" i="53"/>
  <c r="I45" i="53"/>
  <c r="C24" i="53"/>
  <c r="B37" i="53"/>
  <c r="D13" i="53"/>
  <c r="J8" i="53"/>
  <c r="I13" i="53"/>
  <c r="H39" i="53"/>
  <c r="D35" i="53"/>
  <c r="J27" i="53"/>
  <c r="I24" i="53"/>
  <c r="C44" i="53"/>
  <c r="B45" i="53"/>
  <c r="D10" i="53"/>
  <c r="H29" i="53"/>
  <c r="G27" i="53"/>
  <c r="J39" i="53"/>
  <c r="D39" i="53"/>
  <c r="D15" i="53"/>
  <c r="J44" i="53"/>
  <c r="H30" i="53"/>
  <c r="I14" i="53"/>
  <c r="C43" i="53"/>
  <c r="C39" i="53"/>
  <c r="B22" i="53"/>
  <c r="D33" i="53"/>
  <c r="I29" i="53"/>
  <c r="B43" i="53"/>
  <c r="B40" i="53"/>
  <c r="D24" i="53"/>
  <c r="B38" i="53"/>
  <c r="D17" i="53"/>
  <c r="D42" i="53"/>
  <c r="I19" i="53"/>
  <c r="C18" i="53"/>
  <c r="J43" i="53"/>
  <c r="C14" i="53"/>
  <c r="C13" i="53"/>
  <c r="G20" i="53"/>
  <c r="B47" i="53"/>
  <c r="C45" i="53"/>
  <c r="G32" i="53"/>
  <c r="H42" i="53"/>
  <c r="H40" i="53"/>
  <c r="B13" i="53"/>
  <c r="H48" i="53"/>
  <c r="B12" i="53"/>
  <c r="H19" i="53"/>
  <c r="H15" i="53"/>
  <c r="H7" i="53"/>
  <c r="C19" i="53"/>
  <c r="G29" i="53"/>
  <c r="B8" i="53"/>
  <c r="H38" i="53"/>
  <c r="C35" i="53"/>
  <c r="G12" i="53"/>
  <c r="I35" i="53"/>
  <c r="C10" i="53"/>
  <c r="F47" i="53" l="1"/>
  <c r="E47" i="53"/>
  <c r="L30" i="53"/>
  <c r="K30" i="53"/>
  <c r="F9" i="53"/>
  <c r="E9" i="53"/>
  <c r="L49" i="53"/>
  <c r="K49" i="53"/>
  <c r="L48" i="53"/>
  <c r="K48" i="53"/>
  <c r="F45" i="53"/>
  <c r="E45" i="53"/>
  <c r="L18" i="53"/>
  <c r="K18" i="53"/>
  <c r="L29" i="53"/>
  <c r="K29" i="53"/>
  <c r="E10" i="53"/>
  <c r="F10" i="53"/>
  <c r="L23" i="53"/>
  <c r="K23" i="53"/>
  <c r="F15" i="53"/>
  <c r="E15" i="53"/>
  <c r="L39" i="53"/>
  <c r="K39" i="53"/>
  <c r="F34" i="53"/>
  <c r="E34" i="53"/>
  <c r="E50" i="53"/>
  <c r="F50" i="53"/>
  <c r="F25" i="53"/>
  <c r="E25" i="53"/>
  <c r="L14" i="53"/>
  <c r="K14" i="53"/>
  <c r="L34" i="53"/>
  <c r="K34" i="53"/>
  <c r="L9" i="53"/>
  <c r="K9" i="53"/>
  <c r="F40" i="53"/>
  <c r="E40" i="53"/>
  <c r="L28" i="53"/>
  <c r="K28" i="53"/>
  <c r="L47" i="53"/>
  <c r="K47" i="53"/>
  <c r="L33" i="53"/>
  <c r="K33" i="53"/>
  <c r="F49" i="53"/>
  <c r="E49" i="53"/>
  <c r="F29" i="53"/>
  <c r="E29" i="53"/>
  <c r="L35" i="53"/>
  <c r="K35" i="53"/>
  <c r="F14" i="53"/>
  <c r="E14" i="53"/>
  <c r="F19" i="53"/>
  <c r="E19" i="53"/>
  <c r="K50" i="53"/>
  <c r="L50" i="53"/>
  <c r="L15" i="53"/>
  <c r="K15" i="53"/>
  <c r="F44" i="53"/>
  <c r="E44" i="53"/>
  <c r="L42" i="53"/>
  <c r="K42" i="53"/>
  <c r="L20" i="53"/>
  <c r="K20" i="53"/>
  <c r="L40" i="53"/>
  <c r="K40" i="53"/>
  <c r="F33" i="53"/>
  <c r="E33" i="53"/>
  <c r="F48" i="53"/>
  <c r="E48" i="53"/>
  <c r="F30" i="53"/>
  <c r="E30" i="53"/>
  <c r="K45" i="53"/>
  <c r="L45" i="53"/>
  <c r="K43" i="53"/>
  <c r="L43" i="53"/>
  <c r="F23" i="53"/>
  <c r="E23" i="53"/>
  <c r="L27" i="53"/>
  <c r="K27" i="53"/>
  <c r="L24" i="53"/>
  <c r="K24" i="53"/>
  <c r="K22" i="53"/>
  <c r="L22" i="53"/>
  <c r="K19" i="53"/>
  <c r="L19" i="53"/>
  <c r="F20" i="53"/>
  <c r="E20" i="53"/>
  <c r="L44" i="53"/>
  <c r="K44" i="53"/>
  <c r="F37" i="53"/>
  <c r="E37" i="53"/>
  <c r="F35" i="53"/>
  <c r="E35" i="53"/>
  <c r="F27" i="53"/>
  <c r="E27" i="53"/>
  <c r="F38" i="53"/>
  <c r="E38" i="53"/>
  <c r="L25" i="53"/>
  <c r="K25" i="53"/>
  <c r="F28" i="53"/>
  <c r="E28" i="53"/>
  <c r="K37" i="53"/>
  <c r="L37" i="53"/>
  <c r="L8" i="53"/>
  <c r="K8" i="53"/>
  <c r="E18" i="53"/>
  <c r="F18" i="53"/>
  <c r="F24" i="53"/>
  <c r="E24" i="53"/>
  <c r="K38" i="53"/>
  <c r="L38" i="53"/>
  <c r="F39" i="53"/>
  <c r="E39" i="53"/>
  <c r="L10" i="53"/>
  <c r="K10" i="53"/>
  <c r="E42" i="53"/>
  <c r="F32" i="53"/>
  <c r="F42" i="53"/>
  <c r="E32" i="53"/>
  <c r="F22" i="53"/>
  <c r="E12" i="53"/>
  <c r="E43" i="53"/>
  <c r="E17" i="53"/>
  <c r="K17" i="53"/>
  <c r="L12" i="53"/>
  <c r="L32" i="53"/>
  <c r="E22" i="53"/>
  <c r="F12" i="53"/>
  <c r="F43" i="53"/>
  <c r="F17" i="53"/>
  <c r="L17" i="53"/>
  <c r="K12" i="53"/>
  <c r="K32" i="53"/>
  <c r="K13" i="53"/>
  <c r="L13" i="53"/>
  <c r="E13" i="53"/>
  <c r="F13" i="53"/>
  <c r="K7" i="53"/>
  <c r="L7" i="53"/>
  <c r="F7" i="53"/>
  <c r="E7" i="53"/>
  <c r="F8" i="53"/>
  <c r="E8" i="53"/>
</calcChain>
</file>

<file path=xl/sharedStrings.xml><?xml version="1.0" encoding="utf-8"?>
<sst xmlns="http://schemas.openxmlformats.org/spreadsheetml/2006/main" count="592" uniqueCount="479">
  <si>
    <t>Nom prénom</t>
  </si>
  <si>
    <t>Nom</t>
  </si>
  <si>
    <t>Prénom</t>
  </si>
  <si>
    <t>club</t>
  </si>
  <si>
    <t>Club</t>
  </si>
  <si>
    <t>Tableau supplémentaire</t>
  </si>
  <si>
    <t>CS M 30/3</t>
  </si>
  <si>
    <t>FT NC M</t>
  </si>
  <si>
    <t>FT4 M</t>
  </si>
  <si>
    <t>FT3 M</t>
  </si>
  <si>
    <t>CLUB TULIPE NOIRE HAZEBROUCK</t>
  </si>
  <si>
    <t>TC BAILLEUL</t>
  </si>
  <si>
    <t>TC LUMBRES</t>
  </si>
  <si>
    <t>TC LESTREM</t>
  </si>
  <si>
    <t>BARRAS</t>
  </si>
  <si>
    <t>Arthur</t>
  </si>
  <si>
    <t>NC</t>
  </si>
  <si>
    <t>BARROIS</t>
  </si>
  <si>
    <t>Nicolas</t>
  </si>
  <si>
    <t>ASSOCIATION TENNIS WIZERNOISE</t>
  </si>
  <si>
    <t>TC MERVILLE</t>
  </si>
  <si>
    <t>30/5</t>
  </si>
  <si>
    <t>TC HERLIES</t>
  </si>
  <si>
    <t>TC STEENVOORDE</t>
  </si>
  <si>
    <t>AT BETHUNE</t>
  </si>
  <si>
    <t>30/4</t>
  </si>
  <si>
    <t>ETOILE SPORTIVE ARQUES</t>
  </si>
  <si>
    <t>TC FLANDRE-LYS</t>
  </si>
  <si>
    <t>TC SAINT- MARTIN-AU-LAERT</t>
  </si>
  <si>
    <t>MOULLE</t>
  </si>
  <si>
    <t>TC VENDIN</t>
  </si>
  <si>
    <t>TC AIRE-SUR-LA-LYS</t>
  </si>
  <si>
    <t>TC RICHEBOURG - LA COUTURE</t>
  </si>
  <si>
    <t>ES ISBERGUES</t>
  </si>
  <si>
    <t>TC SAINT-OMER</t>
  </si>
  <si>
    <t>TC DOUCHY LES MINES</t>
  </si>
  <si>
    <t>TC DOUAI</t>
  </si>
  <si>
    <t>DEBLOCK</t>
  </si>
  <si>
    <t>CLUB TENNIS LEO LAGRANGE FOURMIES-WIGNEHIES</t>
  </si>
  <si>
    <t>LA MADELEINE T.C.</t>
  </si>
  <si>
    <t>TC LILLOIS LILLE METROPOLE</t>
  </si>
  <si>
    <t>TC COMINES</t>
  </si>
  <si>
    <t>LIGUE HAUTS DE FRANCE TENNIS</t>
  </si>
  <si>
    <t>BAILLEUL</t>
  </si>
  <si>
    <t>ARC SPORTS LOISIRS</t>
  </si>
  <si>
    <t>TC RENESCURE-BLARINGHEM</t>
  </si>
  <si>
    <t>TC BERCK</t>
  </si>
  <si>
    <t>FAIURE</t>
  </si>
  <si>
    <t>théo</t>
  </si>
  <si>
    <t>OSM LOMMOIS</t>
  </si>
  <si>
    <t>TC LESQUIN</t>
  </si>
  <si>
    <t>TC PAYS DE CASSEL</t>
  </si>
  <si>
    <t>TC AUCHEL</t>
  </si>
  <si>
    <t>TC BRUAY LA BUISSIERE</t>
  </si>
  <si>
    <t>LAVERSIN</t>
  </si>
  <si>
    <t>TC METEREN</t>
  </si>
  <si>
    <t>TC COULOGNE</t>
  </si>
  <si>
    <t>IRIS TC LAMBERSART</t>
  </si>
  <si>
    <t>CS M 30/1</t>
  </si>
  <si>
    <t>TC COUDEKERQUE BRANCHE</t>
  </si>
  <si>
    <t>MOREY</t>
  </si>
  <si>
    <t>TC ERQUINGHEM</t>
  </si>
  <si>
    <t>PERLEIN</t>
  </si>
  <si>
    <t>Adrien</t>
  </si>
  <si>
    <t>TC MARCQ-EN-BAROEUL</t>
  </si>
  <si>
    <t>TC CALONNE-RICOUART</t>
  </si>
  <si>
    <t>TC RONCHIN</t>
  </si>
  <si>
    <t>NEW LAWN TC LAMBERSART</t>
  </si>
  <si>
    <t>A.S NERIS</t>
  </si>
  <si>
    <t>Dominique</t>
  </si>
  <si>
    <t>TENNIS CLUB DE NIEPPE</t>
  </si>
  <si>
    <t>LA RAQUETTE DE VILLENEUVE D'ASCQ</t>
  </si>
  <si>
    <t>ISBERGU</t>
  </si>
  <si>
    <t>TC FLANDRES - CROIX</t>
  </si>
  <si>
    <t>TC BOURBOURG</t>
  </si>
  <si>
    <t>EVRARD</t>
  </si>
  <si>
    <t>Valentine</t>
  </si>
  <si>
    <t>TOURSEL</t>
  </si>
  <si>
    <t>Eugénie</t>
  </si>
  <si>
    <t>Anne</t>
  </si>
  <si>
    <t>Soline</t>
  </si>
  <si>
    <t>Delphine</t>
  </si>
  <si>
    <t>OLYMPIQUE GRANDE-SYNTHE</t>
  </si>
  <si>
    <t>Court 1</t>
  </si>
  <si>
    <t>Court 2</t>
  </si>
  <si>
    <t>horaire</t>
  </si>
  <si>
    <t>tableau</t>
  </si>
  <si>
    <t>Joueurs</t>
  </si>
  <si>
    <t>clas.</t>
  </si>
  <si>
    <t>vainqueur</t>
  </si>
  <si>
    <t>OK?</t>
  </si>
  <si>
    <t>résultat</t>
  </si>
  <si>
    <t>9h00</t>
  </si>
  <si>
    <t>10h30</t>
  </si>
  <si>
    <t>12h00</t>
  </si>
  <si>
    <t>13h30</t>
  </si>
  <si>
    <t>15h00</t>
  </si>
  <si>
    <t>16h30</t>
  </si>
  <si>
    <t>18h00</t>
  </si>
  <si>
    <t>19h30</t>
  </si>
  <si>
    <t>21h00</t>
  </si>
  <si>
    <t>Court 3</t>
  </si>
  <si>
    <t>Court 4</t>
  </si>
  <si>
    <t>Tableau</t>
  </si>
  <si>
    <t>SM</t>
  </si>
  <si>
    <t>ok</t>
  </si>
  <si>
    <t>SD</t>
  </si>
  <si>
    <t>mess</t>
  </si>
  <si>
    <t>HAZ MASTER TOUR 2018</t>
  </si>
  <si>
    <t>Horaires</t>
  </si>
  <si>
    <t>Cat</t>
  </si>
  <si>
    <t>JOUEUR 1</t>
  </si>
  <si>
    <t>class</t>
  </si>
  <si>
    <t>V</t>
  </si>
  <si>
    <t>SCORE</t>
  </si>
  <si>
    <t>JOUEUR 2</t>
  </si>
  <si>
    <t>A.S. CORBEIL ESSONNES</t>
  </si>
  <si>
    <t>CORBEIL</t>
  </si>
  <si>
    <t>AS BONDY</t>
  </si>
  <si>
    <t>BONDY</t>
  </si>
  <si>
    <t>AS ETAPLES TC</t>
  </si>
  <si>
    <t>ETAPL</t>
  </si>
  <si>
    <t>ARCOPAL</t>
  </si>
  <si>
    <t>AS VICTOR HUGO : CROIX</t>
  </si>
  <si>
    <t>CROIX</t>
  </si>
  <si>
    <t>WIZERNE</t>
  </si>
  <si>
    <t>BETHUNE</t>
  </si>
  <si>
    <t>AT MOUVAUX</t>
  </si>
  <si>
    <t>MOUVAU</t>
  </si>
  <si>
    <t>AUBIERE TENNIS CLUB</t>
  </si>
  <si>
    <t>AUBIERE</t>
  </si>
  <si>
    <t>BLAGNAC TENNIS CLUB</t>
  </si>
  <si>
    <t>BLAGNAC</t>
  </si>
  <si>
    <t>BOULOGNE BILLANCOURT (TC)</t>
  </si>
  <si>
    <t>BOU BILL</t>
  </si>
  <si>
    <t>BOURG EN BRESSE (TC DE)</t>
  </si>
  <si>
    <t>BOURG EN BRESSE</t>
  </si>
  <si>
    <t>BRESSUIRE T.C.</t>
  </si>
  <si>
    <t>BRESSUI</t>
  </si>
  <si>
    <t>C.S. BRETIGNY</t>
  </si>
  <si>
    <t>BRETIGNY</t>
  </si>
  <si>
    <t>CESSON-SEVIGNE TENNIS CLUB</t>
  </si>
  <si>
    <t>CESSON</t>
  </si>
  <si>
    <t>CLERMONT CLUB DE TENNIS</t>
  </si>
  <si>
    <t>CLERMONT</t>
  </si>
  <si>
    <t>CLUB ETRANGERS FEDERATION</t>
  </si>
  <si>
    <t>ETRANGER</t>
  </si>
  <si>
    <t>FOURMIE</t>
  </si>
  <si>
    <t>HAZEBRO</t>
  </si>
  <si>
    <t>CORMEILLAIS (ACS)</t>
  </si>
  <si>
    <t>CORMEI</t>
  </si>
  <si>
    <t>COULOGNE</t>
  </si>
  <si>
    <t>COUNTRY CLUB AIXOIS</t>
  </si>
  <si>
    <t>AIXPROV</t>
  </si>
  <si>
    <t>DIJON A.S.P.T.T.</t>
  </si>
  <si>
    <t>DIJON</t>
  </si>
  <si>
    <t>E.S. MASSY</t>
  </si>
  <si>
    <t>MASSY</t>
  </si>
  <si>
    <t>EAUBONNE (CSM)</t>
  </si>
  <si>
    <t>EAUBO</t>
  </si>
  <si>
    <t>ENTENTE TC GUESNAIN</t>
  </si>
  <si>
    <t>GUESN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</si>
  <si>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</si>
  <si>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</si>
  <si>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</si>
  <si>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</si>
  <si>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</si>
  <si>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</si>
  <si>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</si>
  <si>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</si>
  <si>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</si>
  <si>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</si>
  <si>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</si>
  <si>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</si>
  <si>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</si>
  <si>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</si>
  <si>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</si>
  <si>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</si>
  <si>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LAMBERS</t>
  </si>
  <si>
    <t>ISSY-LES-M. BEAUVOIR (TC)</t>
  </si>
  <si>
    <t>ISSYLM</t>
  </si>
  <si>
    <t>ISTRES SPORTS TENNIS</t>
  </si>
  <si>
    <t>ISTRES</t>
  </si>
  <si>
    <t>MADEL</t>
  </si>
  <si>
    <t>LEVALLOIS SPORTING CLUB TENNIS</t>
  </si>
  <si>
    <t>LEVALL</t>
  </si>
  <si>
    <t>LIGUE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</si>
  <si>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</si>
  <si>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</si>
  <si>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</si>
  <si>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</si>
  <si>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</si>
  <si>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</si>
  <si>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</si>
  <si>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</si>
  <si>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</si>
  <si>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</si>
  <si>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</si>
  <si>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MONTROUGE (CA)</t>
  </si>
  <si>
    <t>MONTROU</t>
  </si>
  <si>
    <t>MONTROUGE (SMTC)</t>
  </si>
  <si>
    <t xml:space="preserve">NEW LAWN </t>
  </si>
  <si>
    <t>NERIS</t>
  </si>
  <si>
    <t>O.C.&amp; LOIS.NEUVILLE-EN-FERRAIN</t>
  </si>
  <si>
    <t>NEUVIL</t>
  </si>
  <si>
    <t>GDESYNT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</si>
  <si>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</si>
  <si>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</si>
  <si>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</si>
  <si>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</si>
  <si>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</si>
  <si>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</si>
  <si>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</si>
  <si>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</si>
  <si>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</si>
  <si>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</si>
  <si>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</si>
  <si>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ST AMAND</t>
  </si>
  <si>
    <t>SAINT MALO TC JA</t>
  </si>
  <si>
    <t>ST MALO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</si>
  <si>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</si>
  <si>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</si>
  <si>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</si>
  <si>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</si>
  <si>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</si>
  <si>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</si>
  <si>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</si>
  <si>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</si>
  <si>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</si>
  <si>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</si>
  <si>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</si>
  <si>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</si>
  <si>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</si>
  <si>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ST GERMAIN TPB VAL D'EUROPE PAYS CRECOIS</t>
  </si>
  <si>
    <t>ST GERM</t>
  </si>
  <si>
    <t>STE GENEVIEVE S.T.C.</t>
  </si>
  <si>
    <t>ST GENEV</t>
  </si>
  <si>
    <t>T.C. BONNELLES BULLION</t>
  </si>
  <si>
    <t>BONNELL</t>
  </si>
  <si>
    <t>BOURBOURG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</si>
  <si>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</si>
  <si>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</si>
  <si>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</si>
  <si>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</si>
  <si>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</si>
  <si>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</si>
  <si>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</si>
  <si>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T.C. VILLEBON</t>
  </si>
  <si>
    <t>VILLEBON</t>
  </si>
  <si>
    <t>T.C.M. CHILLY-MAZARIN</t>
  </si>
  <si>
    <t>CHILLY M</t>
  </si>
  <si>
    <t>AIRE/L</t>
  </si>
  <si>
    <t>TC ARC INTERNATIONAL</t>
  </si>
  <si>
    <t>ARC</t>
  </si>
  <si>
    <t>AUCHEL</t>
  </si>
  <si>
    <t>BERCK</t>
  </si>
  <si>
    <t>TC BLERIOT-PLAGE</t>
  </si>
  <si>
    <t>BLERIO</t>
  </si>
  <si>
    <t>TC BOULOGNE-SUR-MER</t>
  </si>
  <si>
    <t>BOUL/M</t>
  </si>
  <si>
    <t>BRUAY</t>
  </si>
  <si>
    <t>CALONNE</t>
  </si>
  <si>
    <t>TC CARVIN</t>
  </si>
  <si>
    <t>CARVIN</t>
  </si>
  <si>
    <t>COMINES</t>
  </si>
  <si>
    <t>COUDEK</t>
  </si>
  <si>
    <t>TC COURRIERES</t>
  </si>
  <si>
    <t>COURRIE</t>
  </si>
  <si>
    <t>TC DE CRUZY</t>
  </si>
  <si>
    <t>CRUZY</t>
  </si>
  <si>
    <t>DOUCHY</t>
  </si>
  <si>
    <t>ERQUING</t>
  </si>
  <si>
    <t>TC ESQUELBECQ</t>
  </si>
  <si>
    <t>ESQUELB</t>
  </si>
  <si>
    <t>FLAN LYS</t>
  </si>
  <si>
    <t>FLAN CROI</t>
  </si>
  <si>
    <t>TC FLEURBAIX</t>
  </si>
  <si>
    <t>FLEURBAIX</t>
  </si>
  <si>
    <t>HERLI</t>
  </si>
  <si>
    <t>TC LA CHAPELLE D'ARMENTIERES</t>
  </si>
  <si>
    <t>CHAP AR</t>
  </si>
  <si>
    <t>TC LE TOUQUET</t>
  </si>
  <si>
    <t>TOUQUET</t>
  </si>
  <si>
    <t>LESQUIN</t>
  </si>
  <si>
    <t>LESTREM</t>
  </si>
  <si>
    <t>LILLE</t>
  </si>
  <si>
    <t>TC LOON-PLAGE</t>
  </si>
  <si>
    <t>LOONPL</t>
  </si>
  <si>
    <t>LUMBRES</t>
  </si>
  <si>
    <t>MARCQ</t>
  </si>
  <si>
    <t>MERVILL</t>
  </si>
  <si>
    <t>METEREN</t>
  </si>
  <si>
    <t>TC MUNICIPAL DENAIN</t>
  </si>
  <si>
    <t>DENAIN</t>
  </si>
  <si>
    <t>CASSEL</t>
  </si>
  <si>
    <t>TC PERREUX</t>
  </si>
  <si>
    <t>PERREU</t>
  </si>
  <si>
    <t>TC PHALEMPIN</t>
  </si>
  <si>
    <t>PHALEMP</t>
  </si>
  <si>
    <t>RENESCURE</t>
  </si>
  <si>
    <t>RICHEB</t>
  </si>
  <si>
    <t>RICHEBOUR</t>
  </si>
  <si>
    <t>RONCHIN</t>
  </si>
  <si>
    <t>TC RONCQ</t>
  </si>
  <si>
    <t>RONCQ</t>
  </si>
  <si>
    <t>TC SAILLY-SUR-LA-LYS</t>
  </si>
  <si>
    <t>SAILLY/L</t>
  </si>
  <si>
    <t>St MARTIN</t>
  </si>
  <si>
    <t>St OMER</t>
  </si>
  <si>
    <t>TC SAINT-SAULVE</t>
  </si>
  <si>
    <t>STSAULV</t>
  </si>
  <si>
    <t>TC SEBOURG</t>
  </si>
  <si>
    <t>SEBOURG</t>
  </si>
  <si>
    <t>STEEN</t>
  </si>
  <si>
    <t>TC TETEGHEM</t>
  </si>
  <si>
    <t>TETEGHEM</t>
  </si>
  <si>
    <t>TC THIAIS BELLE EPINE</t>
  </si>
  <si>
    <t>THIAIS</t>
  </si>
  <si>
    <t>TC TREMBLAYSIEN</t>
  </si>
  <si>
    <t>TREMBL</t>
  </si>
  <si>
    <t>VENDIN</t>
  </si>
  <si>
    <t>TCL LA WANTZENAU</t>
  </si>
  <si>
    <t>WANTZE</t>
  </si>
  <si>
    <t>TENNIS CLUB BRUNSTATT</t>
  </si>
  <si>
    <t>BRUNSTA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</si>
  <si>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</si>
  <si>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</si>
  <si>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</si>
  <si>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</si>
  <si>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</si>
  <si>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</si>
  <si>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</si>
  <si>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</si>
  <si>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</si>
  <si>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</si>
  <si>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</si>
  <si>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</si>
  <si>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</si>
  <si>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</si>
  <si>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</si>
  <si>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</si>
  <si>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</si>
  <si>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</si>
  <si>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</si>
  <si>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</si>
  <si>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</si>
  <si>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</si>
  <si>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</si>
  <si>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</si>
  <si>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</si>
  <si>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</si>
  <si>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WATTRELOS TC</t>
  </si>
  <si>
    <t>WATTREL</t>
  </si>
  <si>
    <t>WATTRELOS</t>
  </si>
  <si>
    <t>YONNE NORD T.C.</t>
  </si>
  <si>
    <t>YONNE</t>
  </si>
  <si>
    <t>TC LIEVIN</t>
  </si>
  <si>
    <t>13h00</t>
  </si>
  <si>
    <t>arrivé</t>
  </si>
  <si>
    <t>FT4SD</t>
  </si>
  <si>
    <t>FTNCSD</t>
  </si>
  <si>
    <t>FT3SD</t>
  </si>
  <si>
    <t>vert</t>
  </si>
  <si>
    <t>orange</t>
  </si>
  <si>
    <t>jaune</t>
  </si>
  <si>
    <t>CSSM304</t>
  </si>
  <si>
    <t>CSSM302</t>
  </si>
  <si>
    <t>FTNCSM</t>
  </si>
  <si>
    <t>FT4SM</t>
  </si>
  <si>
    <t>FT3SM</t>
  </si>
  <si>
    <t>CSSD</t>
  </si>
  <si>
    <t>Classt Simple</t>
  </si>
  <si>
    <t>Tél. Mob.</t>
  </si>
  <si>
    <t>TC STEENWERCK</t>
  </si>
  <si>
    <t>COMITE NORD TENNIS</t>
  </si>
  <si>
    <t>TC LA GARDE</t>
  </si>
  <si>
    <t>AMIENS ATHLETIC CLUB</t>
  </si>
  <si>
    <t>L'ETANG-SALE TENNIS-CLUB</t>
  </si>
  <si>
    <t>STEENW</t>
  </si>
  <si>
    <t>COMITE</t>
  </si>
  <si>
    <t>LA GARDE</t>
  </si>
  <si>
    <t>AMIENS</t>
  </si>
  <si>
    <t>ETANG SALE</t>
  </si>
  <si>
    <t>TC AUDRUICQ</t>
  </si>
  <si>
    <t>AUDRUICQ</t>
  </si>
  <si>
    <t>DECAMPS</t>
  </si>
  <si>
    <t>SC BOURBOURG</t>
  </si>
  <si>
    <t>TC TROYES</t>
  </si>
  <si>
    <t>PARIS JEAN BOUIN</t>
  </si>
  <si>
    <t>WILLIAM TENNIS CLUB</t>
  </si>
  <si>
    <t>T.C. MENNECY</t>
  </si>
  <si>
    <t>MELUN TC VAL DE SEINE</t>
  </si>
  <si>
    <t>ST BARTH TENNIS</t>
  </si>
  <si>
    <t>CHAMPAGNE SUR SEINE TENNIS CLUB</t>
  </si>
  <si>
    <t>LAGORD TENNIS SQUASH</t>
  </si>
  <si>
    <t>TC GRASSE</t>
  </si>
  <si>
    <t>AMICALE MANIN SPORT PARIS EST</t>
  </si>
  <si>
    <t>TENNIS CLUB WISSOUS 91</t>
  </si>
  <si>
    <t>T.C. DES LOGES ST GERMAIN</t>
  </si>
  <si>
    <t>CLUB ADMINISTRATIF FFT(ETRANGER)</t>
  </si>
  <si>
    <t>MONETEAU A.T.</t>
  </si>
  <si>
    <t>US FONTENAY</t>
  </si>
  <si>
    <t>RUEIL ATHLETIC CLUB</t>
  </si>
  <si>
    <t>COMP POMPADOUR TENNIS</t>
  </si>
  <si>
    <t>NICE  LAWN TENNIS CLUB</t>
  </si>
  <si>
    <t>TENNIS PARC ARLESIEN</t>
  </si>
  <si>
    <t>T.C.  DE STRASBOURG</t>
  </si>
  <si>
    <t>ACADEMIE TENNIS PERFORMANCE</t>
  </si>
  <si>
    <t>DOUAI</t>
  </si>
  <si>
    <t>TROYES</t>
  </si>
  <si>
    <t>WILLIAM</t>
  </si>
  <si>
    <t>LIEVIN</t>
  </si>
  <si>
    <t>MENNECY</t>
  </si>
  <si>
    <t>MELUN</t>
  </si>
  <si>
    <t>ST BARTH</t>
  </si>
  <si>
    <t>CHAMP/SEINE</t>
  </si>
  <si>
    <t>LAGORD</t>
  </si>
  <si>
    <t>GRASSE</t>
  </si>
  <si>
    <t>PARIS MANIN</t>
  </si>
  <si>
    <t>WISSOUS</t>
  </si>
  <si>
    <t>TC LOGES</t>
  </si>
  <si>
    <t>MONETEAU</t>
  </si>
  <si>
    <t>RUEIL</t>
  </si>
  <si>
    <t>FONTENAY</t>
  </si>
  <si>
    <t>NICE</t>
  </si>
  <si>
    <t>POMPADOUR</t>
  </si>
  <si>
    <t>ARLES</t>
  </si>
  <si>
    <t>MOURAT</t>
  </si>
  <si>
    <t>DEGEORGES</t>
  </si>
  <si>
    <t>anaïs</t>
  </si>
  <si>
    <t>BOUSSEKEY</t>
  </si>
  <si>
    <t>Claudine</t>
  </si>
  <si>
    <t>Emma</t>
  </si>
  <si>
    <t>FOUREZ</t>
  </si>
  <si>
    <t>Servane</t>
  </si>
  <si>
    <t>LAUWERIER</t>
  </si>
  <si>
    <t>SPORTING TENNIS CACHAN</t>
  </si>
  <si>
    <t>TENNIS SQUASH BADMINTON VALENCIENNES</t>
  </si>
  <si>
    <t>CORBAS (TENNIS CLUB DE)</t>
  </si>
  <si>
    <t>TC DE CARQUEFOU</t>
  </si>
  <si>
    <t>MERU TENNIS CLUB</t>
  </si>
  <si>
    <t>CORMONTREUIL TC</t>
  </si>
  <si>
    <t>AZUR TENNIS CLUB D'ASNIERES</t>
  </si>
  <si>
    <t>PAPE (TENNIS CLUB DE LA)</t>
  </si>
  <si>
    <t>ES RAINCY TENNIS</t>
  </si>
  <si>
    <t>CHERBOURG AS-BR TENNIS</t>
  </si>
  <si>
    <t>LYON (TENNIS CLUB DE)</t>
  </si>
  <si>
    <t>REIMS EUROPE CLUB</t>
  </si>
  <si>
    <t>ASPTT MONTPELLIER</t>
  </si>
  <si>
    <t>TENNIS ENTENTE YONNAISE</t>
  </si>
  <si>
    <t>CACHAN</t>
  </si>
  <si>
    <t>CARQUEFOU</t>
  </si>
  <si>
    <t>YONNAISE</t>
  </si>
  <si>
    <t>VALEN</t>
  </si>
  <si>
    <t>CORBAS</t>
  </si>
  <si>
    <t>LYON</t>
  </si>
  <si>
    <t>MERU</t>
  </si>
  <si>
    <t>CORMONT</t>
  </si>
  <si>
    <t>ASNIERES</t>
  </si>
  <si>
    <t>PAPE</t>
  </si>
  <si>
    <t>RAINCY</t>
  </si>
  <si>
    <t>CHERBOURG</t>
  </si>
  <si>
    <t>REIMS</t>
  </si>
  <si>
    <t>MONTPEL</t>
  </si>
  <si>
    <t>06.06.06.06</t>
  </si>
  <si>
    <t>06.06.06.07</t>
  </si>
  <si>
    <t>06.06.06.08</t>
  </si>
  <si>
    <t>06.06.06.09</t>
  </si>
  <si>
    <t>06.06.06.10</t>
  </si>
  <si>
    <t>06.06.06.11</t>
  </si>
  <si>
    <t>06.06.06.12</t>
  </si>
  <si>
    <t>06.06.06.13</t>
  </si>
  <si>
    <t>06.06.06.14</t>
  </si>
  <si>
    <t>06.06.06.06.06</t>
  </si>
  <si>
    <t>06.06.06.06.07</t>
  </si>
  <si>
    <t>06.06.06.06.08</t>
  </si>
  <si>
    <t>06.06.06.06.09</t>
  </si>
  <si>
    <t>06.06.06.06.10</t>
  </si>
  <si>
    <t>Cliquer sur la ligne à masquer AVANT de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</si>
</sst>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/m"/>
    <numFmt numFmtId="166" formatCode="ddmmm"/>
  </numFmts>
  <fonts count="28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8"/>
      <color rgb="FF000000"/>
      <name val="Arial"/>
      <family val="2"/>
    </font>
    <font>
      <b/>
      <sz val="24"/>
      <color theme="0"/>
      <name val="Arial"/>
      <family val="2"/>
    </font>
    <font>
      <sz val="12"/>
      <name val="Arial"/>
      <family val="2"/>
    </font>
    <font>
      <b/>
      <sz val="10"/>
      <name val="Arial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99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000000"/>
      </bottom>
      <diagonal/>
    </border>
    <border>
      <left style="thin">
        <color rgb="FFFFFFFF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FFFFFF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FFFFFF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rgb="FFFFFFFF"/>
      </right>
      <top style="thin">
        <color indexed="64"/>
      </top>
      <bottom style="thin">
        <color theme="1"/>
      </bottom>
      <diagonal/>
    </border>
    <border>
      <left style="thin">
        <color auto="1"/>
      </left>
      <right style="dotted">
        <color auto="1"/>
      </right>
      <top style="dashDot">
        <color auto="1"/>
      </top>
      <bottom style="dashDot">
        <color auto="1"/>
      </bottom>
      <diagonal/>
    </border>
    <border>
      <left style="dotted">
        <color auto="1"/>
      </left>
      <right style="dotted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dotted">
        <color auto="1"/>
      </right>
      <top style="dashDot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dashDot">
        <color auto="1"/>
      </bottom>
      <diagonal/>
    </border>
    <border>
      <left style="dotted">
        <color auto="1"/>
      </left>
      <right style="dotted">
        <color auto="1"/>
      </right>
      <top/>
      <bottom style="dashDot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/>
      <bottom style="dashDot">
        <color auto="1"/>
      </bottom>
      <diagonal/>
    </border>
    <border>
      <left style="dotted">
        <color auto="1"/>
      </left>
      <right style="thin">
        <color indexed="64"/>
      </right>
      <top style="dashDot">
        <color auto="1"/>
      </top>
      <bottom style="dashDot">
        <color auto="1"/>
      </bottom>
      <diagonal/>
    </border>
    <border>
      <left style="dotted">
        <color auto="1"/>
      </left>
      <right style="thin">
        <color indexed="64"/>
      </right>
      <top style="dashDot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5">
    <xf numFmtId="0" fontId="0" fillId="0" borderId="0" xfId="0"/>
    <xf numFmtId="49" fontId="0" fillId="0" borderId="0" xfId="0" applyNumberFormat="1" applyBorder="1" applyAlignment="1">
      <alignment horizontal="left" indent="1"/>
    </xf>
    <xf numFmtId="49" fontId="2" fillId="0" borderId="0" xfId="0" applyNumberFormat="1" applyFont="1" applyBorder="1" applyAlignment="1">
      <alignment horizontal="left" indent="1"/>
    </xf>
    <xf numFmtId="49" fontId="0" fillId="0" borderId="0" xfId="0" applyNumberFormat="1" applyFont="1" applyBorder="1" applyAlignment="1">
      <alignment horizontal="left" indent="1"/>
    </xf>
    <xf numFmtId="49" fontId="0" fillId="0" borderId="0" xfId="0" applyNumberFormat="1" applyFont="1" applyFill="1" applyBorder="1" applyAlignment="1">
      <alignment horizontal="left" indent="1"/>
    </xf>
    <xf numFmtId="49" fontId="1" fillId="0" borderId="0" xfId="0" applyNumberFormat="1" applyFont="1" applyBorder="1" applyAlignment="1">
      <alignment horizontal="left" inden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>
      <alignment horizontal="center" vertical="center"/>
    </xf>
    <xf numFmtId="0" fontId="26" fillId="0" borderId="56" xfId="0" applyFont="1" applyBorder="1" applyAlignment="1">
      <alignment horizontal="center" wrapText="1"/>
    </xf>
    <xf numFmtId="0" fontId="19" fillId="0" borderId="0" xfId="0" applyFont="1" applyFill="1" applyBorder="1" applyAlignment="1"/>
    <xf numFmtId="0" fontId="17" fillId="0" borderId="0" xfId="0" applyFont="1" applyFill="1" applyBorder="1" applyAlignment="1"/>
    <xf numFmtId="0" fontId="20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0" xfId="0" applyFill="1" applyBorder="1"/>
    <xf numFmtId="0" fontId="17" fillId="0" borderId="0" xfId="0" applyFont="1" applyFill="1" applyBorder="1" applyAlignment="1" applyProtection="1">
      <alignment vertical="center"/>
      <protection locked="0"/>
    </xf>
    <xf numFmtId="0" fontId="0" fillId="0" borderId="65" xfId="0" applyFill="1" applyBorder="1" applyAlignment="1">
      <alignment horizontal="left"/>
    </xf>
    <xf numFmtId="0" fontId="0" fillId="0" borderId="65" xfId="0" applyFill="1" applyBorder="1" applyAlignment="1">
      <alignment horizontal="center"/>
    </xf>
    <xf numFmtId="0" fontId="1" fillId="0" borderId="65" xfId="0" applyFont="1" applyFill="1" applyBorder="1" applyAlignment="1"/>
    <xf numFmtId="0" fontId="1" fillId="0" borderId="65" xfId="0" applyFont="1" applyFill="1" applyBorder="1" applyProtection="1">
      <protection locked="0"/>
    </xf>
    <xf numFmtId="0" fontId="0" fillId="0" borderId="65" xfId="0" applyFill="1" applyBorder="1"/>
    <xf numFmtId="0" fontId="0" fillId="0" borderId="67" xfId="0" applyFill="1" applyBorder="1"/>
    <xf numFmtId="0" fontId="17" fillId="0" borderId="67" xfId="0" applyFont="1" applyFill="1" applyBorder="1" applyAlignment="1"/>
    <xf numFmtId="0" fontId="1" fillId="14" borderId="64" xfId="0" applyFont="1" applyFill="1" applyBorder="1" applyAlignment="1" applyProtection="1">
      <alignment vertical="center"/>
    </xf>
    <xf numFmtId="0" fontId="1" fillId="14" borderId="64" xfId="0" applyFont="1" applyFill="1" applyBorder="1" applyAlignment="1" applyProtection="1">
      <alignment vertical="center"/>
      <protection locked="0"/>
    </xf>
    <xf numFmtId="0" fontId="17" fillId="14" borderId="66" xfId="0" applyFont="1" applyFill="1" applyBorder="1" applyAlignment="1" applyProtection="1">
      <alignment vertical="center"/>
      <protection locked="0"/>
    </xf>
    <xf numFmtId="0" fontId="19" fillId="11" borderId="65" xfId="0" applyFont="1" applyFill="1" applyBorder="1" applyAlignment="1">
      <alignment horizontal="center" vertical="center"/>
    </xf>
    <xf numFmtId="0" fontId="19" fillId="11" borderId="67" xfId="0" applyFont="1" applyFill="1" applyBorder="1" applyAlignment="1">
      <alignment horizontal="center" vertical="center"/>
    </xf>
    <xf numFmtId="0" fontId="1" fillId="10" borderId="65" xfId="0" applyFont="1" applyFill="1" applyBorder="1" applyAlignment="1"/>
    <xf numFmtId="0" fontId="17" fillId="10" borderId="67" xfId="0" applyFont="1" applyFill="1" applyBorder="1" applyAlignment="1"/>
    <xf numFmtId="0" fontId="1" fillId="13" borderId="65" xfId="0" applyFont="1" applyFill="1" applyBorder="1" applyAlignment="1"/>
    <xf numFmtId="0" fontId="17" fillId="13" borderId="67" xfId="0" applyFont="1" applyFill="1" applyBorder="1" applyAlignment="1"/>
    <xf numFmtId="0" fontId="1" fillId="14" borderId="69" xfId="0" applyFont="1" applyFill="1" applyBorder="1" applyAlignment="1" applyProtection="1">
      <alignment vertical="center"/>
    </xf>
    <xf numFmtId="0" fontId="0" fillId="0" borderId="70" xfId="0" applyFill="1" applyBorder="1" applyAlignment="1">
      <alignment horizontal="left"/>
    </xf>
    <xf numFmtId="0" fontId="0" fillId="0" borderId="70" xfId="0" applyFill="1" applyBorder="1" applyAlignment="1">
      <alignment horizontal="center"/>
    </xf>
    <xf numFmtId="0" fontId="19" fillId="11" borderId="70" xfId="0" applyFont="1" applyFill="1" applyBorder="1" applyAlignment="1">
      <alignment horizontal="center" vertical="center"/>
    </xf>
    <xf numFmtId="0" fontId="1" fillId="0" borderId="70" xfId="0" applyFont="1" applyFill="1" applyBorder="1" applyAlignment="1"/>
    <xf numFmtId="0" fontId="1" fillId="10" borderId="70" xfId="0" applyFont="1" applyFill="1" applyBorder="1" applyAlignment="1"/>
    <xf numFmtId="0" fontId="1" fillId="13" borderId="70" xfId="0" applyFont="1" applyFill="1" applyBorder="1" applyAlignment="1"/>
    <xf numFmtId="0" fontId="1" fillId="0" borderId="70" xfId="0" applyFont="1" applyFill="1" applyBorder="1" applyProtection="1">
      <protection locked="0"/>
    </xf>
    <xf numFmtId="0" fontId="16" fillId="14" borderId="68" xfId="0" applyFont="1" applyFill="1" applyBorder="1" applyAlignment="1" applyProtection="1">
      <alignment vertical="center"/>
      <protection locked="0"/>
    </xf>
    <xf numFmtId="0" fontId="5" fillId="0" borderId="71" xfId="0" applyFont="1" applyFill="1" applyBorder="1" applyAlignment="1">
      <alignment horizontal="center" wrapText="1"/>
    </xf>
    <xf numFmtId="0" fontId="19" fillId="11" borderId="71" xfId="0" applyFont="1" applyFill="1" applyBorder="1" applyAlignment="1">
      <alignment horizontal="center" vertical="center"/>
    </xf>
    <xf numFmtId="0" fontId="1" fillId="10" borderId="73" xfId="0" applyFont="1" applyFill="1" applyBorder="1" applyAlignment="1"/>
    <xf numFmtId="0" fontId="1" fillId="10" borderId="74" xfId="0" applyFont="1" applyFill="1" applyBorder="1" applyAlignment="1"/>
    <xf numFmtId="0" fontId="17" fillId="10" borderId="75" xfId="0" applyFont="1" applyFill="1" applyBorder="1" applyAlignment="1"/>
    <xf numFmtId="0" fontId="0" fillId="0" borderId="0" xfId="0" applyBorder="1" applyAlignment="1">
      <alignment horizontal="left" indent="1"/>
    </xf>
    <xf numFmtId="0" fontId="1" fillId="0" borderId="0" xfId="0" applyFont="1" applyBorder="1" applyAlignment="1">
      <alignment horizontal="left" indent="1"/>
    </xf>
    <xf numFmtId="0" fontId="0" fillId="0" borderId="0" xfId="0" applyFont="1" applyBorder="1" applyAlignment="1">
      <alignment horizontal="left" indent="1"/>
    </xf>
    <xf numFmtId="0" fontId="2" fillId="0" borderId="0" xfId="0" applyFont="1" applyBorder="1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16" fillId="14" borderId="68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/>
    </xf>
    <xf numFmtId="0" fontId="1" fillId="14" borderId="69" xfId="0" applyFont="1" applyFill="1" applyBorder="1" applyAlignment="1" applyProtection="1">
      <alignment horizontal="center" vertical="center"/>
    </xf>
    <xf numFmtId="0" fontId="1" fillId="0" borderId="70" xfId="0" applyFont="1" applyFill="1" applyBorder="1" applyAlignment="1">
      <alignment horizontal="center" vertical="center"/>
    </xf>
    <xf numFmtId="0" fontId="1" fillId="0" borderId="70" xfId="0" applyFont="1" applyFill="1" applyBorder="1" applyAlignment="1">
      <alignment horizontal="center"/>
    </xf>
    <xf numFmtId="0" fontId="1" fillId="10" borderId="70" xfId="0" applyFont="1" applyFill="1" applyBorder="1" applyAlignment="1">
      <alignment horizontal="center"/>
    </xf>
    <xf numFmtId="0" fontId="1" fillId="13" borderId="70" xfId="0" applyFont="1" applyFill="1" applyBorder="1" applyAlignment="1">
      <alignment horizontal="center"/>
    </xf>
    <xf numFmtId="0" fontId="20" fillId="3" borderId="0" xfId="0" applyFont="1" applyFill="1" applyBorder="1" applyAlignment="1">
      <alignment horizontal="center"/>
    </xf>
    <xf numFmtId="0" fontId="1" fillId="14" borderId="64" xfId="0" applyFont="1" applyFill="1" applyBorder="1" applyAlignment="1" applyProtection="1">
      <alignment horizontal="center" vertical="center"/>
    </xf>
    <xf numFmtId="0" fontId="1" fillId="0" borderId="65" xfId="0" applyFont="1" applyFill="1" applyBorder="1" applyAlignment="1">
      <alignment horizontal="center" vertical="center"/>
    </xf>
    <xf numFmtId="0" fontId="1" fillId="0" borderId="65" xfId="0" applyFont="1" applyFill="1" applyBorder="1" applyAlignment="1">
      <alignment horizontal="center"/>
    </xf>
    <xf numFmtId="0" fontId="1" fillId="10" borderId="65" xfId="0" applyFont="1" applyFill="1" applyBorder="1" applyAlignment="1">
      <alignment horizontal="center"/>
    </xf>
    <xf numFmtId="0" fontId="1" fillId="13" borderId="65" xfId="0" applyFont="1" applyFill="1" applyBorder="1" applyAlignment="1">
      <alignment horizontal="center"/>
    </xf>
    <xf numFmtId="0" fontId="1" fillId="14" borderId="64" xfId="0" applyFont="1" applyFill="1" applyBorder="1" applyAlignment="1" applyProtection="1">
      <alignment horizontal="center" vertical="center"/>
      <protection locked="0"/>
    </xf>
    <xf numFmtId="0" fontId="17" fillId="14" borderId="66" xfId="0" applyFont="1" applyFill="1" applyBorder="1" applyAlignment="1" applyProtection="1">
      <alignment horizontal="center" vertical="center"/>
      <protection locked="0"/>
    </xf>
    <xf numFmtId="0" fontId="17" fillId="0" borderId="67" xfId="0" applyFont="1" applyFill="1" applyBorder="1" applyAlignment="1">
      <alignment horizontal="center"/>
    </xf>
    <xf numFmtId="0" fontId="17" fillId="10" borderId="67" xfId="0" applyFont="1" applyFill="1" applyBorder="1" applyAlignment="1">
      <alignment horizontal="center"/>
    </xf>
    <xf numFmtId="0" fontId="17" fillId="13" borderId="67" xfId="0" applyFont="1" applyFill="1" applyBorder="1" applyAlignment="1">
      <alignment horizont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" fillId="0" borderId="67" xfId="0" applyFont="1" applyFill="1" applyBorder="1" applyAlignment="1">
      <alignment horizontal="center" vertical="center"/>
    </xf>
    <xf numFmtId="0" fontId="1" fillId="0" borderId="75" xfId="0" applyFont="1" applyFill="1" applyBorder="1" applyAlignment="1">
      <alignment horizontal="center" vertical="center"/>
    </xf>
    <xf numFmtId="0" fontId="22" fillId="3" borderId="0" xfId="0" applyFont="1" applyFill="1" applyAlignment="1" applyProtection="1">
      <protection locked="0"/>
    </xf>
    <xf numFmtId="0" fontId="21" fillId="3" borderId="0" xfId="0" applyFont="1" applyFill="1" applyAlignment="1" applyProtection="1">
      <protection locked="0"/>
    </xf>
    <xf numFmtId="0" fontId="0" fillId="0" borderId="22" xfId="0" applyFont="1" applyBorder="1" applyAlignment="1" applyProtection="1">
      <protection locked="0"/>
    </xf>
    <xf numFmtId="0" fontId="11" fillId="9" borderId="22" xfId="0" applyFont="1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2" fillId="3" borderId="10" xfId="0" applyFont="1" applyFill="1" applyBorder="1" applyAlignment="1" applyProtection="1">
      <alignment horizontal="center" vertical="center"/>
      <protection locked="0"/>
    </xf>
    <xf numFmtId="0" fontId="22" fillId="3" borderId="7" xfId="0" applyFont="1" applyFill="1" applyBorder="1" applyAlignment="1" applyProtection="1">
      <alignment horizontal="center" vertical="center"/>
      <protection locked="0"/>
    </xf>
    <xf numFmtId="0" fontId="22" fillId="3" borderId="8" xfId="0" applyFont="1" applyFill="1" applyBorder="1" applyAlignment="1" applyProtection="1">
      <alignment horizontal="center" vertical="center"/>
      <protection locked="0"/>
    </xf>
    <xf numFmtId="0" fontId="22" fillId="3" borderId="4" xfId="0" applyFont="1" applyFill="1" applyBorder="1" applyAlignment="1" applyProtection="1">
      <alignment horizontal="center" vertical="center"/>
      <protection locked="0"/>
    </xf>
    <xf numFmtId="0" fontId="22" fillId="3" borderId="6" xfId="0" applyFont="1" applyFill="1" applyBorder="1" applyAlignment="1" applyProtection="1">
      <alignment horizontal="center" vertical="center"/>
      <protection locked="0"/>
    </xf>
    <xf numFmtId="0" fontId="20" fillId="3" borderId="0" xfId="0" applyFont="1" applyFill="1" applyAlignment="1" applyProtection="1">
      <protection locked="0"/>
    </xf>
    <xf numFmtId="0" fontId="20" fillId="3" borderId="0" xfId="0" applyFont="1" applyFill="1" applyBorder="1" applyAlignment="1" applyProtection="1">
      <protection locked="0"/>
    </xf>
    <xf numFmtId="0" fontId="22" fillId="3" borderId="0" xfId="0" applyFont="1" applyFill="1" applyBorder="1" applyAlignment="1" applyProtection="1">
      <alignment horizontal="center" vertical="center"/>
      <protection locked="0"/>
    </xf>
    <xf numFmtId="0" fontId="25" fillId="3" borderId="4" xfId="0" applyFont="1" applyFill="1" applyBorder="1" applyAlignment="1" applyProtection="1">
      <alignment horizontal="center" vertical="center"/>
      <protection locked="0"/>
    </xf>
    <xf numFmtId="0" fontId="25" fillId="3" borderId="7" xfId="0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Protection="1"/>
    <xf numFmtId="0" fontId="2" fillId="0" borderId="55" xfId="0" applyFont="1" applyBorder="1" applyProtection="1"/>
    <xf numFmtId="0" fontId="0" fillId="0" borderId="0" xfId="0" applyFont="1" applyAlignment="1" applyProtection="1"/>
    <xf numFmtId="0" fontId="3" fillId="0" borderId="15" xfId="0" applyFont="1" applyBorder="1" applyProtection="1"/>
    <xf numFmtId="0" fontId="2" fillId="2" borderId="55" xfId="0" applyFont="1" applyFill="1" applyBorder="1" applyProtection="1"/>
    <xf numFmtId="0" fontId="3" fillId="0" borderId="14" xfId="0" applyFont="1" applyBorder="1" applyProtection="1"/>
    <xf numFmtId="0" fontId="8" fillId="6" borderId="22" xfId="0" applyFont="1" applyFill="1" applyBorder="1" applyAlignment="1" applyProtection="1">
      <alignment horizontal="center" vertical="center"/>
    </xf>
    <xf numFmtId="0" fontId="9" fillId="5" borderId="0" xfId="0" applyFont="1" applyFill="1" applyAlignment="1" applyProtection="1">
      <alignment horizontal="center" vertical="center"/>
    </xf>
    <xf numFmtId="0" fontId="9" fillId="5" borderId="19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/>
    </xf>
    <xf numFmtId="0" fontId="10" fillId="0" borderId="22" xfId="0" applyFont="1" applyBorder="1" applyAlignment="1" applyProtection="1">
      <alignment horizontal="center" vertical="center"/>
    </xf>
    <xf numFmtId="0" fontId="10" fillId="0" borderId="23" xfId="0" applyFont="1" applyBorder="1" applyAlignment="1" applyProtection="1">
      <alignment horizontal="center" vertical="center"/>
    </xf>
    <xf numFmtId="0" fontId="9" fillId="5" borderId="50" xfId="0" applyFont="1" applyFill="1" applyBorder="1" applyAlignment="1" applyProtection="1">
      <alignment horizontal="center" vertical="center"/>
    </xf>
    <xf numFmtId="0" fontId="2" fillId="0" borderId="23" xfId="0" applyFont="1" applyBorder="1" applyProtection="1"/>
    <xf numFmtId="0" fontId="2" fillId="0" borderId="48" xfId="0" applyFont="1" applyBorder="1" applyProtection="1"/>
    <xf numFmtId="0" fontId="2" fillId="0" borderId="13" xfId="0" applyFont="1" applyBorder="1" applyProtection="1"/>
    <xf numFmtId="165" fontId="2" fillId="0" borderId="13" xfId="0" applyNumberFormat="1" applyFont="1" applyBorder="1" applyProtection="1"/>
    <xf numFmtId="0" fontId="2" fillId="0" borderId="13" xfId="0" applyFont="1" applyBorder="1" applyAlignment="1" applyProtection="1">
      <alignment horizontal="center" vertical="center"/>
    </xf>
    <xf numFmtId="0" fontId="2" fillId="0" borderId="51" xfId="0" applyFont="1" applyBorder="1" applyProtection="1"/>
    <xf numFmtId="0" fontId="2" fillId="0" borderId="51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/>
    <xf numFmtId="0" fontId="2" fillId="0" borderId="24" xfId="0" applyFont="1" applyBorder="1" applyProtection="1"/>
    <xf numFmtId="0" fontId="11" fillId="7" borderId="22" xfId="0" applyFont="1" applyFill="1" applyBorder="1" applyAlignment="1" applyProtection="1">
      <alignment horizontal="center"/>
    </xf>
    <xf numFmtId="0" fontId="11" fillId="8" borderId="46" xfId="0" applyFont="1" applyFill="1" applyBorder="1" applyAlignment="1" applyProtection="1">
      <alignment horizontal="center"/>
    </xf>
    <xf numFmtId="0" fontId="12" fillId="9" borderId="29" xfId="0" applyFont="1" applyFill="1" applyBorder="1" applyAlignment="1" applyProtection="1">
      <alignment horizontal="center"/>
    </xf>
    <xf numFmtId="0" fontId="11" fillId="9" borderId="30" xfId="0" applyFont="1" applyFill="1" applyBorder="1" applyAlignment="1" applyProtection="1">
      <alignment horizontal="center"/>
    </xf>
    <xf numFmtId="165" fontId="11" fillId="9" borderId="31" xfId="0" applyNumberFormat="1" applyFont="1" applyFill="1" applyBorder="1" applyAlignment="1" applyProtection="1">
      <alignment horizontal="center"/>
    </xf>
    <xf numFmtId="0" fontId="13" fillId="3" borderId="26" xfId="0" applyFont="1" applyFill="1" applyBorder="1" applyAlignment="1" applyProtection="1">
      <alignment horizontal="center" vertical="center"/>
    </xf>
    <xf numFmtId="0" fontId="12" fillId="3" borderId="27" xfId="0" applyNumberFormat="1" applyFont="1" applyFill="1" applyBorder="1" applyAlignment="1" applyProtection="1">
      <alignment horizontal="center"/>
    </xf>
    <xf numFmtId="0" fontId="13" fillId="3" borderId="28" xfId="0" applyFont="1" applyFill="1" applyBorder="1" applyAlignment="1" applyProtection="1">
      <alignment horizontal="center" vertical="center"/>
    </xf>
    <xf numFmtId="0" fontId="11" fillId="9" borderId="31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/>
    <xf numFmtId="0" fontId="11" fillId="8" borderId="28" xfId="0" applyFont="1" applyFill="1" applyBorder="1" applyAlignment="1" applyProtection="1">
      <alignment horizontal="center"/>
    </xf>
    <xf numFmtId="0" fontId="12" fillId="9" borderId="32" xfId="0" applyFont="1" applyFill="1" applyBorder="1" applyAlignment="1" applyProtection="1">
      <alignment horizontal="center"/>
    </xf>
    <xf numFmtId="0" fontId="11" fillId="9" borderId="20" xfId="0" applyFont="1" applyFill="1" applyBorder="1" applyAlignment="1" applyProtection="1">
      <alignment horizontal="center"/>
    </xf>
    <xf numFmtId="165" fontId="11" fillId="9" borderId="25" xfId="0" applyNumberFormat="1" applyFont="1" applyFill="1" applyBorder="1" applyAlignment="1" applyProtection="1">
      <alignment horizontal="center"/>
    </xf>
    <xf numFmtId="0" fontId="12" fillId="9" borderId="33" xfId="0" applyFont="1" applyFill="1" applyBorder="1" applyAlignment="1" applyProtection="1">
      <alignment horizontal="center"/>
    </xf>
    <xf numFmtId="0" fontId="11" fillId="9" borderId="60" xfId="0" applyFont="1" applyFill="1" applyBorder="1" applyAlignment="1" applyProtection="1">
      <alignment horizontal="center"/>
    </xf>
    <xf numFmtId="165" fontId="11" fillId="9" borderId="58" xfId="0" applyNumberFormat="1" applyFont="1" applyFill="1" applyBorder="1" applyAlignment="1" applyProtection="1">
      <alignment horizontal="center"/>
    </xf>
    <xf numFmtId="0" fontId="11" fillId="9" borderId="27" xfId="0" applyFont="1" applyFill="1" applyBorder="1" applyAlignment="1" applyProtection="1">
      <alignment horizontal="center"/>
    </xf>
    <xf numFmtId="0" fontId="11" fillId="9" borderId="28" xfId="0" applyFont="1" applyFill="1" applyBorder="1" applyAlignment="1" applyProtection="1">
      <alignment horizontal="center" vertical="center"/>
    </xf>
    <xf numFmtId="0" fontId="2" fillId="0" borderId="15" xfId="0" applyFont="1" applyBorder="1" applyProtection="1"/>
    <xf numFmtId="0" fontId="11" fillId="7" borderId="57" xfId="0" applyFont="1" applyFill="1" applyBorder="1" applyAlignment="1" applyProtection="1">
      <alignment horizontal="center"/>
    </xf>
    <xf numFmtId="0" fontId="11" fillId="8" borderId="58" xfId="0" applyFont="1" applyFill="1" applyBorder="1" applyAlignment="1" applyProtection="1">
      <alignment horizontal="center"/>
    </xf>
    <xf numFmtId="0" fontId="12" fillId="9" borderId="59" xfId="0" applyFont="1" applyFill="1" applyBorder="1" applyAlignment="1" applyProtection="1">
      <alignment horizontal="center"/>
    </xf>
    <xf numFmtId="0" fontId="13" fillId="3" borderId="59" xfId="0" applyFont="1" applyFill="1" applyBorder="1" applyAlignment="1" applyProtection="1">
      <alignment horizontal="center" vertical="center"/>
    </xf>
    <xf numFmtId="0" fontId="12" fillId="3" borderId="60" xfId="0" applyNumberFormat="1" applyFont="1" applyFill="1" applyBorder="1" applyAlignment="1" applyProtection="1">
      <alignment horizontal="center"/>
    </xf>
    <xf numFmtId="0" fontId="13" fillId="3" borderId="58" xfId="0" applyFont="1" applyFill="1" applyBorder="1" applyAlignment="1" applyProtection="1">
      <alignment horizontal="center" vertical="center"/>
    </xf>
    <xf numFmtId="0" fontId="11" fillId="9" borderId="25" xfId="0" applyFont="1" applyFill="1" applyBorder="1" applyAlignment="1" applyProtection="1">
      <alignment horizontal="center" vertical="center"/>
    </xf>
    <xf numFmtId="0" fontId="12" fillId="9" borderId="30" xfId="0" applyFont="1" applyFill="1" applyBorder="1" applyAlignment="1" applyProtection="1">
      <alignment horizontal="center"/>
    </xf>
    <xf numFmtId="0" fontId="11" fillId="9" borderId="34" xfId="0" applyFont="1" applyFill="1" applyBorder="1" applyAlignment="1" applyProtection="1">
      <alignment horizontal="center"/>
    </xf>
    <xf numFmtId="165" fontId="11" fillId="9" borderId="44" xfId="0" applyNumberFormat="1" applyFont="1" applyFill="1" applyBorder="1" applyAlignment="1" applyProtection="1">
      <alignment horizontal="center"/>
    </xf>
    <xf numFmtId="0" fontId="11" fillId="8" borderId="22" xfId="0" applyFont="1" applyFill="1" applyBorder="1" applyAlignment="1" applyProtection="1">
      <alignment horizontal="center"/>
    </xf>
    <xf numFmtId="0" fontId="15" fillId="3" borderId="26" xfId="0" applyFont="1" applyFill="1" applyBorder="1" applyAlignment="1" applyProtection="1">
      <alignment horizontal="center" vertical="center"/>
    </xf>
    <xf numFmtId="0" fontId="12" fillId="9" borderId="26" xfId="0" applyFont="1" applyFill="1" applyBorder="1" applyAlignment="1" applyProtection="1">
      <alignment horizontal="center"/>
    </xf>
    <xf numFmtId="0" fontId="23" fillId="0" borderId="0" xfId="0" applyFont="1" applyAlignment="1" applyProtection="1"/>
    <xf numFmtId="0" fontId="12" fillId="9" borderId="45" xfId="0" applyFont="1" applyFill="1" applyBorder="1" applyAlignment="1" applyProtection="1">
      <alignment horizontal="center"/>
    </xf>
    <xf numFmtId="0" fontId="11" fillId="9" borderId="46" xfId="0" applyFont="1" applyFill="1" applyBorder="1" applyAlignment="1" applyProtection="1">
      <alignment horizontal="center"/>
    </xf>
    <xf numFmtId="165" fontId="11" fillId="9" borderId="47" xfId="0" applyNumberFormat="1" applyFont="1" applyFill="1" applyBorder="1" applyAlignment="1" applyProtection="1">
      <alignment horizontal="center"/>
    </xf>
    <xf numFmtId="0" fontId="2" fillId="0" borderId="14" xfId="0" applyFont="1" applyBorder="1" applyProtection="1"/>
    <xf numFmtId="0" fontId="5" fillId="0" borderId="14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0" fontId="5" fillId="0" borderId="14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2" fillId="3" borderId="4" xfId="0" applyFont="1" applyFill="1" applyBorder="1" applyAlignment="1" applyProtection="1">
      <alignment horizontal="center" vertical="center"/>
    </xf>
    <xf numFmtId="0" fontId="22" fillId="3" borderId="7" xfId="0" applyFont="1" applyFill="1" applyBorder="1" applyAlignment="1" applyProtection="1">
      <alignment horizontal="center" vertical="center"/>
    </xf>
    <xf numFmtId="0" fontId="16" fillId="10" borderId="71" xfId="0" applyFont="1" applyFill="1" applyBorder="1" applyAlignment="1">
      <alignment horizontal="center" vertical="center"/>
    </xf>
    <xf numFmtId="0" fontId="16" fillId="13" borderId="71" xfId="0" applyFont="1" applyFill="1" applyBorder="1" applyAlignment="1">
      <alignment horizontal="center" vertical="center"/>
    </xf>
    <xf numFmtId="0" fontId="16" fillId="10" borderId="72" xfId="0" applyFont="1" applyFill="1" applyBorder="1" applyAlignment="1">
      <alignment horizontal="center" vertical="center"/>
    </xf>
    <xf numFmtId="0" fontId="20" fillId="3" borderId="2" xfId="0" applyFont="1" applyFill="1" applyBorder="1" applyAlignment="1" applyProtection="1">
      <alignment horizontal="center" vertical="center"/>
      <protection locked="0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0" fontId="22" fillId="3" borderId="3" xfId="0" applyFont="1" applyFill="1" applyBorder="1" applyAlignment="1" applyProtection="1">
      <alignment horizontal="center" vertical="center"/>
      <protection locked="0"/>
    </xf>
    <xf numFmtId="0" fontId="22" fillId="3" borderId="6" xfId="0" applyFont="1" applyFill="1" applyBorder="1" applyAlignment="1" applyProtection="1">
      <alignment horizontal="center" vertical="center"/>
      <protection locked="0"/>
    </xf>
    <xf numFmtId="49" fontId="22" fillId="3" borderId="5" xfId="0" applyNumberFormat="1" applyFont="1" applyFill="1" applyBorder="1" applyAlignment="1" applyProtection="1">
      <alignment horizontal="center" vertical="center"/>
      <protection locked="0"/>
    </xf>
    <xf numFmtId="49" fontId="22" fillId="3" borderId="8" xfId="0" applyNumberFormat="1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Alignment="1" applyProtection="1">
      <alignment horizontal="center" vertical="center"/>
      <protection locked="0"/>
    </xf>
    <xf numFmtId="0" fontId="20" fillId="3" borderId="10" xfId="0" applyFont="1" applyFill="1" applyBorder="1" applyAlignment="1" applyProtection="1">
      <alignment horizontal="center" vertical="center"/>
      <protection locked="0"/>
    </xf>
    <xf numFmtId="0" fontId="20" fillId="12" borderId="52" xfId="0" applyFont="1" applyFill="1" applyBorder="1" applyAlignment="1" applyProtection="1">
      <alignment horizontal="center" vertical="center"/>
      <protection locked="0"/>
    </xf>
    <xf numFmtId="0" fontId="20" fillId="12" borderId="53" xfId="0" applyFont="1" applyFill="1" applyBorder="1" applyAlignment="1" applyProtection="1">
      <alignment horizontal="center" vertical="center"/>
      <protection locked="0"/>
    </xf>
    <xf numFmtId="0" fontId="20" fillId="12" borderId="54" xfId="0" applyFont="1" applyFill="1" applyBorder="1" applyAlignment="1" applyProtection="1">
      <alignment horizontal="center" vertical="center"/>
      <protection locked="0"/>
    </xf>
    <xf numFmtId="164" fontId="23" fillId="3" borderId="0" xfId="0" applyNumberFormat="1" applyFont="1" applyFill="1" applyAlignment="1" applyProtection="1">
      <alignment horizontal="center" vertical="center" textRotation="90"/>
      <protection locked="0"/>
    </xf>
    <xf numFmtId="0" fontId="20" fillId="4" borderId="52" xfId="0" applyFont="1" applyFill="1" applyBorder="1" applyAlignment="1" applyProtection="1">
      <alignment horizontal="center" vertical="center"/>
      <protection locked="0"/>
    </xf>
    <xf numFmtId="0" fontId="20" fillId="4" borderId="53" xfId="0" applyFont="1" applyFill="1" applyBorder="1" applyAlignment="1" applyProtection="1">
      <alignment horizontal="center" vertical="center"/>
      <protection locked="0"/>
    </xf>
    <xf numFmtId="0" fontId="20" fillId="4" borderId="54" xfId="0" applyFont="1" applyFill="1" applyBorder="1" applyAlignment="1" applyProtection="1">
      <alignment horizontal="center" vertical="center"/>
      <protection locked="0"/>
    </xf>
    <xf numFmtId="0" fontId="22" fillId="0" borderId="76" xfId="0" applyFont="1" applyBorder="1" applyAlignment="1" applyProtection="1">
      <alignment horizontal="center" vertical="center" wrapText="1"/>
      <protection locked="0"/>
    </xf>
    <xf numFmtId="0" fontId="22" fillId="0" borderId="77" xfId="0" applyFont="1" applyBorder="1" applyAlignment="1" applyProtection="1">
      <alignment horizontal="center" vertical="center" wrapText="1"/>
      <protection locked="0"/>
    </xf>
    <xf numFmtId="0" fontId="22" fillId="0" borderId="57" xfId="0" applyFont="1" applyBorder="1" applyAlignment="1" applyProtection="1">
      <alignment horizontal="center" vertical="center" wrapText="1"/>
      <protection locked="0"/>
    </xf>
    <xf numFmtId="0" fontId="13" fillId="0" borderId="61" xfId="0" applyFont="1" applyBorder="1" applyAlignment="1" applyProtection="1">
      <alignment horizontal="center"/>
    </xf>
    <xf numFmtId="0" fontId="13" fillId="0" borderId="62" xfId="0" applyFont="1" applyBorder="1" applyAlignment="1" applyProtection="1">
      <alignment horizontal="center"/>
    </xf>
    <xf numFmtId="0" fontId="13" fillId="0" borderId="63" xfId="0" applyFont="1" applyBorder="1" applyAlignment="1" applyProtection="1">
      <alignment horizontal="center"/>
    </xf>
    <xf numFmtId="0" fontId="4" fillId="0" borderId="35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36" xfId="0" applyFont="1" applyBorder="1" applyAlignment="1" applyProtection="1">
      <alignment horizontal="center"/>
    </xf>
    <xf numFmtId="14" fontId="3" fillId="0" borderId="37" xfId="0" applyNumberFormat="1" applyFont="1" applyBorder="1" applyAlignment="1" applyProtection="1">
      <alignment horizontal="center"/>
    </xf>
    <xf numFmtId="0" fontId="3" fillId="0" borderId="38" xfId="0" applyFont="1" applyBorder="1" applyAlignment="1" applyProtection="1">
      <alignment horizontal="center"/>
    </xf>
    <xf numFmtId="0" fontId="3" fillId="0" borderId="35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164" fontId="6" fillId="5" borderId="16" xfId="0" applyNumberFormat="1" applyFont="1" applyFill="1" applyBorder="1" applyAlignment="1" applyProtection="1">
      <alignment horizontal="center" vertical="center"/>
    </xf>
    <xf numFmtId="164" fontId="2" fillId="0" borderId="17" xfId="0" applyNumberFormat="1" applyFont="1" applyBorder="1" applyAlignment="1" applyProtection="1"/>
    <xf numFmtId="164" fontId="2" fillId="0" borderId="18" xfId="0" applyNumberFormat="1" applyFont="1" applyBorder="1" applyAlignment="1" applyProtection="1"/>
    <xf numFmtId="166" fontId="24" fillId="2" borderId="38" xfId="0" applyNumberFormat="1" applyFont="1" applyFill="1" applyBorder="1" applyAlignment="1" applyProtection="1">
      <alignment horizontal="center" vertical="center"/>
    </xf>
    <xf numFmtId="166" fontId="24" fillId="2" borderId="39" xfId="0" applyNumberFormat="1" applyFont="1" applyFill="1" applyBorder="1" applyAlignment="1" applyProtection="1">
      <alignment horizontal="center" vertical="center"/>
    </xf>
    <xf numFmtId="166" fontId="24" fillId="2" borderId="0" xfId="0" applyNumberFormat="1" applyFont="1" applyFill="1" applyBorder="1" applyAlignment="1" applyProtection="1">
      <alignment horizontal="center" vertical="center"/>
    </xf>
    <xf numFmtId="166" fontId="24" fillId="2" borderId="36" xfId="0" applyNumberFormat="1" applyFont="1" applyFill="1" applyBorder="1" applyAlignment="1" applyProtection="1">
      <alignment horizontal="center" vertical="center"/>
    </xf>
    <xf numFmtId="166" fontId="24" fillId="2" borderId="20" xfId="0" applyNumberFormat="1" applyFont="1" applyFill="1" applyBorder="1" applyAlignment="1" applyProtection="1">
      <alignment horizontal="center" vertical="center"/>
    </xf>
    <xf numFmtId="166" fontId="24" fillId="2" borderId="40" xfId="0" applyNumberFormat="1" applyFont="1" applyFill="1" applyBorder="1" applyAlignment="1" applyProtection="1">
      <alignment horizontal="center" vertical="center"/>
    </xf>
    <xf numFmtId="0" fontId="7" fillId="5" borderId="19" xfId="0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/>
    <xf numFmtId="0" fontId="2" fillId="0" borderId="21" xfId="0" applyFont="1" applyBorder="1" applyAlignment="1" applyProtection="1"/>
    <xf numFmtId="0" fontId="3" fillId="0" borderId="41" xfId="0" applyFont="1" applyBorder="1" applyAlignment="1" applyProtection="1">
      <alignment horizontal="center"/>
    </xf>
    <xf numFmtId="0" fontId="3" fillId="0" borderId="42" xfId="0" applyFont="1" applyBorder="1" applyAlignment="1" applyProtection="1">
      <alignment horizontal="center"/>
    </xf>
    <xf numFmtId="0" fontId="3" fillId="0" borderId="43" xfId="0" applyFont="1" applyBorder="1" applyAlignment="1" applyProtection="1">
      <alignment horizontal="center"/>
    </xf>
    <xf numFmtId="0" fontId="27" fillId="3" borderId="0" xfId="0" applyFont="1" applyFill="1" applyAlignment="1" applyProtection="1">
      <protection locked="0"/>
    </xf>
  </cellXfs>
  <cellStyles count="1">
    <cellStyle name="Normal" xfId="0" builtinId="0"/>
  </cellStyles>
  <dxfs count="96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324971</xdr:colOff>
      <xdr:row>26</xdr:row>
      <xdr:rowOff>56031</xdr:rowOff>
    </xdr:from>
    <xdr:to>
      <xdr:col>24</xdr:col>
      <xdr:colOff>683558</xdr:colOff>
      <xdr:row>39</xdr:row>
      <xdr:rowOff>156883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A7FA9CB-0E99-4957-A62D-540A577E12DE}"/>
            </a:ext>
          </a:extLst>
        </xdr:cNvPr>
        <xdr:cNvSpPr txBox="1"/>
      </xdr:nvSpPr>
      <xdr:spPr>
        <a:xfrm>
          <a:off x="14253883" y="5244355"/>
          <a:ext cx="6174440" cy="2711822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strike="sngStrike" baseline="0"/>
            <a:t>Voir nom des tableaux supp sans espace</a:t>
          </a:r>
        </a:p>
        <a:p>
          <a:pPr algn="ctr"/>
          <a:r>
            <a:rPr lang="fr-FR" sz="1100" strike="sngStrike" baseline="0"/>
            <a:t>revoir les listes</a:t>
          </a:r>
        </a:p>
        <a:p>
          <a:pPr algn="ctr"/>
          <a:r>
            <a:rPr lang="fr-FR" sz="1100" strike="sngStrike" baseline="0"/>
            <a:t>Verrouillage cellules à ne pas modifier</a:t>
          </a:r>
        </a:p>
        <a:p>
          <a:pPr algn="ctr"/>
          <a:r>
            <a:rPr lang="fr-FR" sz="1100" strike="sngStrike" baseline="0"/>
            <a:t>revoir listes longueur</a:t>
          </a:r>
        </a:p>
        <a:p>
          <a:pPr algn="ctr"/>
          <a:r>
            <a:rPr lang="fr-FR" sz="1100"/>
            <a:t>voir infobulles</a:t>
          </a:r>
          <a:r>
            <a:rPr lang="fr-FR" sz="1100" baseline="0"/>
            <a:t> aves le numéro de téléphone du joueur quand selection cellule</a:t>
          </a:r>
        </a:p>
        <a:p>
          <a:pPr algn="ctr"/>
          <a:r>
            <a:rPr lang="fr-FR" sz="1100" baseline="0"/>
            <a:t>voir Manu logo 2019 pour mettre sur la page résultats</a:t>
          </a:r>
        </a:p>
        <a:p>
          <a:pPr algn="ctr"/>
          <a:r>
            <a:rPr lang="fr-FR" sz="1100" baseline="0"/>
            <a:t>modifier macro ajout onglets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1224217</xdr:colOff>
      <xdr:row>0</xdr:row>
      <xdr:rowOff>162431</xdr:rowOff>
    </xdr:from>
    <xdr:to>
      <xdr:col>11</xdr:col>
      <xdr:colOff>976387</xdr:colOff>
      <xdr:row>3</xdr:row>
      <xdr:rowOff>66808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64368B7-4F2C-4DD6-8B54-5CB9F4AE49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94" t="5992" r="2572" b="5227"/>
        <a:stretch/>
      </xdr:blipFill>
      <xdr:spPr>
        <a:xfrm>
          <a:off x="16013944" y="162431"/>
          <a:ext cx="2297943" cy="995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700"/>
  <sheetViews>
    <sheetView tabSelected="1" zoomScale="85" zoomScaleNormal="85" workbookViewId="0">
      <pane xSplit="1" topLeftCell="B1" activePane="topRight" state="frozen"/>
      <selection pane="topRight" activeCell="V9" sqref="V9"/>
    </sheetView>
  </sheetViews>
  <sheetFormatPr baseColWidth="10" defaultColWidth="14.42578125" defaultRowHeight="15.75" customHeight="1" x14ac:dyDescent="0.2"/>
  <cols>
    <col min="1" max="1" width="34.5703125" style="18" customWidth="1"/>
    <col min="2" max="2" width="21" style="17" bestFit="1" customWidth="1"/>
    <col min="3" max="3" width="15.28515625" style="17" bestFit="1" customWidth="1"/>
    <col min="4" max="4" width="50.5703125" style="17" bestFit="1" customWidth="1"/>
    <col min="5" max="5" width="16.28515625" style="17" customWidth="1"/>
    <col min="6" max="6" width="14.140625" style="17" bestFit="1" customWidth="1"/>
    <col min="7" max="7" width="9.85546875" style="18" bestFit="1" customWidth="1"/>
    <col min="8" max="8" width="20.7109375" style="13" bestFit="1" customWidth="1"/>
    <col min="9" max="9" width="17.85546875" style="14" hidden="1" customWidth="1"/>
    <col min="10" max="10" width="20.28515625" style="14" customWidth="1"/>
    <col min="11" max="11" width="18.42578125" style="14" hidden="1" customWidth="1"/>
    <col min="12" max="12" width="20.28515625" style="14" customWidth="1"/>
    <col min="13" max="13" width="18.7109375" style="14" hidden="1" customWidth="1"/>
    <col min="14" max="14" width="20.28515625" style="14" customWidth="1"/>
    <col min="15" max="15" width="22.28515625" style="14" hidden="1" customWidth="1"/>
    <col min="16" max="16" width="20.28515625" style="14" customWidth="1"/>
    <col min="17" max="17" width="22.42578125" style="14" hidden="1" customWidth="1"/>
    <col min="18" max="18" width="20.28515625" style="14" customWidth="1"/>
    <col min="19" max="19" width="37.85546875" style="14" hidden="1" customWidth="1"/>
    <col min="20" max="20" width="0" style="14" hidden="1" customWidth="1"/>
    <col min="21" max="16384" width="14.42578125" style="14"/>
  </cols>
  <sheetData>
    <row r="1" spans="1:22" ht="15.75" customHeight="1" x14ac:dyDescent="0.2">
      <c r="A1" s="43" t="s">
        <v>0</v>
      </c>
      <c r="B1" s="44" t="s">
        <v>1</v>
      </c>
      <c r="C1" s="44" t="s">
        <v>2</v>
      </c>
      <c r="D1" s="44" t="s">
        <v>4</v>
      </c>
      <c r="E1" s="44" t="s">
        <v>371</v>
      </c>
      <c r="F1" s="44" t="s">
        <v>372</v>
      </c>
      <c r="G1" s="43" t="s">
        <v>4</v>
      </c>
      <c r="H1" s="45" t="s">
        <v>5</v>
      </c>
      <c r="I1" s="168" t="str">
        <f>S2</f>
        <v>CSSM304</v>
      </c>
      <c r="J1" s="168"/>
      <c r="K1" s="169" t="str">
        <f>S3</f>
        <v>CSSM302</v>
      </c>
      <c r="L1" s="169"/>
      <c r="M1" s="168" t="str">
        <f>S4</f>
        <v>FTNCSM</v>
      </c>
      <c r="N1" s="168"/>
      <c r="O1" s="169" t="str">
        <f>S5</f>
        <v>FT4SM</v>
      </c>
      <c r="P1" s="169"/>
      <c r="Q1" s="168" t="str">
        <f>S6</f>
        <v>FT3SM</v>
      </c>
      <c r="R1" s="170"/>
      <c r="S1" s="10"/>
      <c r="T1" s="10"/>
      <c r="U1" s="10"/>
      <c r="V1" s="10"/>
    </row>
    <row r="2" spans="1:22" ht="15.75" customHeight="1" x14ac:dyDescent="0.25">
      <c r="A2" s="35" t="str">
        <f>UPPER(B2)&amp;" "&amp;C2</f>
        <v>BARRAS Arthur</v>
      </c>
      <c r="B2" s="36" t="s">
        <v>14</v>
      </c>
      <c r="C2" s="36" t="s">
        <v>15</v>
      </c>
      <c r="D2" s="36" t="s">
        <v>10</v>
      </c>
      <c r="E2" s="37" t="s">
        <v>16</v>
      </c>
      <c r="F2" s="36" t="s">
        <v>473</v>
      </c>
      <c r="G2" s="35" t="str">
        <f>IF(D2="","",VLOOKUP(D2,'Liste des clubs'!A:B,2,FALSE))</f>
        <v>HAZEBRO</v>
      </c>
      <c r="H2" s="38"/>
      <c r="I2" s="39" t="str">
        <f t="shared" ref="I2:I256" si="0">IF($H2=I$1,$A2,"")</f>
        <v/>
      </c>
      <c r="J2" s="40" t="str">
        <f t="array" ref="J2">IFERROR(INDEX(I$2:I$700,SMALL(IF(I$2:I$700&lt;&gt;"",ROW(I$2:I$700)-1),ROW(A1))),"")</f>
        <v/>
      </c>
      <c r="K2" s="39" t="str">
        <f t="shared" ref="K2:K256" si="1">IF($H2=K$1,$A2,"")</f>
        <v/>
      </c>
      <c r="L2" s="41" t="str">
        <f t="array" ref="L2">IFERROR(INDEX(K$2:K$700,SMALL(IF(K$2:K$700&lt;&gt;"",ROW(K$2:K$700)-1),ROW(E1))),"")</f>
        <v/>
      </c>
      <c r="M2" s="39" t="str">
        <f t="shared" ref="M2:M256" si="2">IF($H2=M$1,$A2,"")</f>
        <v/>
      </c>
      <c r="N2" s="40" t="str">
        <f t="array" ref="N2">IFERROR(INDEX(M$2:M$700,SMALL(IF(M$2:M$700&lt;&gt;"",ROW(M$2:M$700)-1),ROW(G1))),"")</f>
        <v/>
      </c>
      <c r="O2" s="39" t="str">
        <f t="shared" ref="O2:O256" si="3">IF($H2=O$1,$A2,"")</f>
        <v/>
      </c>
      <c r="P2" s="41" t="str">
        <f t="array" ref="P2">IFERROR(INDEX(O$2:O$700,SMALL(IF(O$2:O$700&lt;&gt;"",ROW(O$2:O$700)-1),ROW(I1))),"")</f>
        <v/>
      </c>
      <c r="Q2" s="42" t="str">
        <f t="shared" ref="Q2:Q242" si="4">IF($H2=Q$1,$A2,"")</f>
        <v/>
      </c>
      <c r="R2" s="46" t="str">
        <f t="array" ref="R2">IFERROR(INDEX(Q$2:Q$700,SMALL(IF(Q$2:Q$700&lt;&gt;"",ROW(Q$2:Q$700)-1),ROW(K1))),"")</f>
        <v/>
      </c>
      <c r="S2" s="15" t="s">
        <v>365</v>
      </c>
      <c r="T2" s="10">
        <f>COUNTIF(H:H,S2)+1</f>
        <v>1</v>
      </c>
      <c r="U2" s="10"/>
      <c r="V2" s="10"/>
    </row>
    <row r="3" spans="1:22" ht="15.75" customHeight="1" x14ac:dyDescent="0.25">
      <c r="A3" s="26" t="str">
        <f t="shared" ref="A3:A66" si="5">UPPER(B3)&amp;" "&amp;C3</f>
        <v>BARROIS Nicolas</v>
      </c>
      <c r="B3" s="19" t="s">
        <v>17</v>
      </c>
      <c r="C3" s="19" t="s">
        <v>18</v>
      </c>
      <c r="D3" s="19" t="s">
        <v>10</v>
      </c>
      <c r="E3" s="20" t="s">
        <v>16</v>
      </c>
      <c r="F3" s="36" t="s">
        <v>474</v>
      </c>
      <c r="G3" s="26" t="str">
        <f>IF(D3="","",VLOOKUP(D3,'Liste des clubs'!A:B,2,FALSE))</f>
        <v>HAZEBRO</v>
      </c>
      <c r="H3" s="29"/>
      <c r="I3" s="21" t="str">
        <f t="shared" si="0"/>
        <v/>
      </c>
      <c r="J3" s="31" t="str">
        <f t="array" ref="J3">IFERROR(INDEX(I$2:I$700,SMALL(IF(I$2:I$700&lt;&gt;"",ROW(I$2:I$700)-1),ROW(A2))),"")</f>
        <v/>
      </c>
      <c r="K3" s="21" t="str">
        <f t="shared" si="1"/>
        <v/>
      </c>
      <c r="L3" s="33" t="str">
        <f t="array" ref="L3">IFERROR(INDEX(K$2:K$700,SMALL(IF(K$2:K$700&lt;&gt;"",ROW(K$2:K$700)-1),ROW(F2))),"")</f>
        <v/>
      </c>
      <c r="M3" s="21" t="str">
        <f t="shared" si="2"/>
        <v/>
      </c>
      <c r="N3" s="31" t="str">
        <f t="array" ref="N3">IFERROR(INDEX(M$2:M$700,SMALL(IF(M$2:M$700&lt;&gt;"",ROW(M$2:M$700)-1),ROW(G2))),"")</f>
        <v/>
      </c>
      <c r="O3" s="21" t="str">
        <f t="shared" si="3"/>
        <v/>
      </c>
      <c r="P3" s="33" t="str">
        <f t="array" ref="P3">IFERROR(INDEX(O$2:O$700,SMALL(IF(O$2:O$700&lt;&gt;"",ROW(O$2:O$700)-1),ROW(I2))),"")</f>
        <v/>
      </c>
      <c r="Q3" s="22" t="str">
        <f t="shared" si="4"/>
        <v/>
      </c>
      <c r="R3" s="47" t="str">
        <f t="array" ref="R3">IFERROR(INDEX(Q$2:Q$212,SMALL(IF(Q$2:Q$212&lt;&gt;"",ROW(Q$2:Q$212)-1),ROW(I2))),"")</f>
        <v/>
      </c>
      <c r="S3" s="15" t="s">
        <v>366</v>
      </c>
      <c r="T3" s="10">
        <f>COUNTIF(H:H,S3)+1</f>
        <v>1</v>
      </c>
      <c r="U3" s="10"/>
      <c r="V3" s="10"/>
    </row>
    <row r="4" spans="1:22" ht="15.75" customHeight="1" x14ac:dyDescent="0.25">
      <c r="A4" s="26" t="str">
        <f t="shared" si="5"/>
        <v>DECAMPS Dominique</v>
      </c>
      <c r="B4" s="19" t="s">
        <v>385</v>
      </c>
      <c r="C4" s="19" t="s">
        <v>69</v>
      </c>
      <c r="D4" s="19" t="s">
        <v>10</v>
      </c>
      <c r="E4" s="20" t="s">
        <v>16</v>
      </c>
      <c r="F4" s="36" t="s">
        <v>475</v>
      </c>
      <c r="G4" s="26" t="str">
        <f>IF(D4="","",VLOOKUP(D4,'Liste des clubs'!A:B,2,FALSE))</f>
        <v>HAZEBRO</v>
      </c>
      <c r="H4" s="29"/>
      <c r="I4" s="21" t="str">
        <f t="shared" si="0"/>
        <v/>
      </c>
      <c r="J4" s="31" t="str">
        <f t="array" ref="J4">IFERROR(INDEX(I$2:I$700,SMALL(IF(I$2:I$700&lt;&gt;"",ROW(I$2:I$700)-1),ROW(A3))),"")</f>
        <v/>
      </c>
      <c r="K4" s="21" t="str">
        <f t="shared" si="1"/>
        <v/>
      </c>
      <c r="L4" s="33" t="str">
        <f t="array" ref="L4">IFERROR(INDEX(K$2:K$700,SMALL(IF(K$2:K$700&lt;&gt;"",ROW(K$2:K$700)-1),ROW(F3))),"")</f>
        <v/>
      </c>
      <c r="M4" s="21" t="str">
        <f t="shared" si="2"/>
        <v/>
      </c>
      <c r="N4" s="31" t="str">
        <f t="array" ref="N4">IFERROR(INDEX(M$2:M$700,SMALL(IF(M$2:M$700&lt;&gt;"",ROW(M$2:M$700)-1),ROW(G3))),"")</f>
        <v/>
      </c>
      <c r="O4" s="21" t="str">
        <f t="shared" si="3"/>
        <v/>
      </c>
      <c r="P4" s="33" t="str">
        <f t="array" ref="P4">IFERROR(INDEX(O$2:O$700,SMALL(IF(O$2:O$700&lt;&gt;"",ROW(O$2:O$700)-1),ROW(I3))),"")</f>
        <v/>
      </c>
      <c r="Q4" s="22" t="str">
        <f t="shared" si="4"/>
        <v/>
      </c>
      <c r="R4" s="47" t="str">
        <f t="array" ref="R4">IFERROR(INDEX(Q$2:Q$212,SMALL(IF(Q$2:Q$212&lt;&gt;"",ROW(Q$2:Q$212)-1),ROW(I3))),"")</f>
        <v/>
      </c>
      <c r="S4" s="15" t="s">
        <v>367</v>
      </c>
      <c r="T4" s="10">
        <f>COUNTIF(H:H,S4)+1</f>
        <v>1</v>
      </c>
      <c r="U4" s="10"/>
      <c r="V4" s="10"/>
    </row>
    <row r="5" spans="1:22" ht="15.75" customHeight="1" x14ac:dyDescent="0.25">
      <c r="A5" s="26" t="str">
        <f t="shared" si="5"/>
        <v>FAIURE théo</v>
      </c>
      <c r="B5" s="19" t="s">
        <v>47</v>
      </c>
      <c r="C5" s="19" t="s">
        <v>48</v>
      </c>
      <c r="D5" s="19" t="s">
        <v>32</v>
      </c>
      <c r="E5" s="20" t="s">
        <v>16</v>
      </c>
      <c r="F5" s="36" t="s">
        <v>476</v>
      </c>
      <c r="G5" s="26" t="str">
        <f>IF(D5="","",VLOOKUP(D5,'Liste des clubs'!A:B,2,FALSE))</f>
        <v>RICHEB</v>
      </c>
      <c r="H5" s="29"/>
      <c r="I5" s="21" t="str">
        <f t="shared" si="0"/>
        <v/>
      </c>
      <c r="J5" s="31" t="str">
        <f t="array" ref="J5">IFERROR(INDEX(I$2:I$700,SMALL(IF(I$2:I$700&lt;&gt;"",ROW(I$2:I$700)-1),ROW(A4))),"")</f>
        <v/>
      </c>
      <c r="K5" s="21" t="str">
        <f t="shared" si="1"/>
        <v/>
      </c>
      <c r="L5" s="33" t="str">
        <f t="array" ref="L5">IFERROR(INDEX(K$2:K$700,SMALL(IF(K$2:K$700&lt;&gt;"",ROW(K$2:K$700)-1),ROW(F4))),"")</f>
        <v/>
      </c>
      <c r="M5" s="21" t="str">
        <f t="shared" si="2"/>
        <v/>
      </c>
      <c r="N5" s="31" t="str">
        <f t="array" ref="N5">IFERROR(INDEX(M$2:M$700,SMALL(IF(M$2:M$700&lt;&gt;"",ROW(M$2:M$700)-1),ROW(G4))),"")</f>
        <v/>
      </c>
      <c r="O5" s="21" t="str">
        <f t="shared" si="3"/>
        <v/>
      </c>
      <c r="P5" s="33" t="str">
        <f t="array" ref="P5">IFERROR(INDEX(O$2:O$700,SMALL(IF(O$2:O$700&lt;&gt;"",ROW(O$2:O$700)-1),ROW(I4))),"")</f>
        <v/>
      </c>
      <c r="Q5" s="22" t="str">
        <f t="shared" si="4"/>
        <v/>
      </c>
      <c r="R5" s="47" t="str">
        <f t="array" ref="R5">IFERROR(INDEX(Q$2:Q$212,SMALL(IF(Q$2:Q$212&lt;&gt;"",ROW(Q$2:Q$212)-1),ROW(I4))),"")</f>
        <v/>
      </c>
      <c r="S5" s="15" t="s">
        <v>368</v>
      </c>
      <c r="T5" s="10">
        <f>COUNTIF(H:H,S5)+1</f>
        <v>1</v>
      </c>
      <c r="U5" s="10"/>
      <c r="V5" s="10"/>
    </row>
    <row r="6" spans="1:22" ht="15.75" customHeight="1" x14ac:dyDescent="0.25">
      <c r="A6" s="26" t="str">
        <f t="shared" si="5"/>
        <v>PERLEIN Adrien</v>
      </c>
      <c r="B6" s="19" t="s">
        <v>62</v>
      </c>
      <c r="C6" s="19" t="s">
        <v>63</v>
      </c>
      <c r="D6" s="19" t="s">
        <v>10</v>
      </c>
      <c r="E6" s="20" t="s">
        <v>16</v>
      </c>
      <c r="F6" s="36" t="s">
        <v>477</v>
      </c>
      <c r="G6" s="26" t="str">
        <f>IF(D6="","",VLOOKUP(D6,'Liste des clubs'!A:B,2,FALSE))</f>
        <v>HAZEBRO</v>
      </c>
      <c r="H6" s="29"/>
      <c r="I6" s="21" t="str">
        <f t="shared" si="0"/>
        <v/>
      </c>
      <c r="J6" s="31" t="str">
        <f t="array" ref="J6">IFERROR(INDEX(I$2:I$700,SMALL(IF(I$2:I$700&lt;&gt;"",ROW(I$2:I$700)-1),ROW(A5))),"")</f>
        <v/>
      </c>
      <c r="K6" s="21" t="str">
        <f t="shared" si="1"/>
        <v/>
      </c>
      <c r="L6" s="33" t="str">
        <f t="array" ref="L6">IFERROR(INDEX(K$2:K$700,SMALL(IF(K$2:K$700&lt;&gt;"",ROW(K$2:K$700)-1),ROW(F5))),"")</f>
        <v/>
      </c>
      <c r="M6" s="21" t="str">
        <f t="shared" si="2"/>
        <v/>
      </c>
      <c r="N6" s="31" t="str">
        <f t="array" ref="N6">IFERROR(INDEX(M$2:M$700,SMALL(IF(M$2:M$700&lt;&gt;"",ROW(M$2:M$700)-1),ROW(G5))),"")</f>
        <v/>
      </c>
      <c r="O6" s="21" t="str">
        <f t="shared" si="3"/>
        <v/>
      </c>
      <c r="P6" s="33" t="str">
        <f t="array" ref="P6">IFERROR(INDEX(O$2:O$700,SMALL(IF(O$2:O$700&lt;&gt;"",ROW(O$2:O$700)-1),ROW(I5))),"")</f>
        <v/>
      </c>
      <c r="Q6" s="22" t="str">
        <f t="shared" si="4"/>
        <v/>
      </c>
      <c r="R6" s="47" t="str">
        <f t="array" ref="R6">IFERROR(INDEX(Q$2:Q$212,SMALL(IF(Q$2:Q$212&lt;&gt;"",ROW(Q$2:Q$212)-1),ROW(I5))),"")</f>
        <v/>
      </c>
      <c r="S6" s="15" t="s">
        <v>369</v>
      </c>
      <c r="T6" s="10">
        <f>COUNTIF(H:H,S6)+1</f>
        <v>1</v>
      </c>
      <c r="U6" s="10"/>
      <c r="V6" s="10"/>
    </row>
    <row r="7" spans="1:22" ht="15.75" customHeight="1" x14ac:dyDescent="0.2">
      <c r="A7" s="26" t="str">
        <f t="shared" si="5"/>
        <v xml:space="preserve"> </v>
      </c>
      <c r="B7" s="19"/>
      <c r="C7" s="19"/>
      <c r="D7" s="19"/>
      <c r="E7" s="20"/>
      <c r="F7" s="36"/>
      <c r="G7" s="26" t="str">
        <f>IF(D7="","",VLOOKUP(D7,'Liste des clubs'!A:B,2,FALSE))</f>
        <v/>
      </c>
      <c r="H7" s="29"/>
      <c r="I7" s="21" t="str">
        <f t="shared" si="0"/>
        <v/>
      </c>
      <c r="J7" s="31" t="str">
        <f t="array" ref="J7">IFERROR(INDEX(I$2:I$700,SMALL(IF(I$2:I$700&lt;&gt;"",ROW(I$2:I$700)-1),ROW(A6))),"")</f>
        <v/>
      </c>
      <c r="K7" s="21" t="str">
        <f t="shared" si="1"/>
        <v/>
      </c>
      <c r="L7" s="33" t="str">
        <f t="array" ref="L7">IFERROR(INDEX(K$2:K$700,SMALL(IF(K$2:K$700&lt;&gt;"",ROW(K$2:K$700)-1),ROW(F6))),"")</f>
        <v/>
      </c>
      <c r="M7" s="21" t="str">
        <f t="shared" si="2"/>
        <v/>
      </c>
      <c r="N7" s="31" t="str">
        <f t="array" ref="N7">IFERROR(INDEX(M$2:M$700,SMALL(IF(M$2:M$700&lt;&gt;"",ROW(M$2:M$700)-1),ROW(G6))),"")</f>
        <v/>
      </c>
      <c r="O7" s="21" t="str">
        <f t="shared" si="3"/>
        <v/>
      </c>
      <c r="P7" s="33" t="str">
        <f t="array" ref="P7">IFERROR(INDEX(O$2:O$700,SMALL(IF(O$2:O$700&lt;&gt;"",ROW(O$2:O$700)-1),ROW(I6))),"")</f>
        <v/>
      </c>
      <c r="Q7" s="22" t="str">
        <f t="shared" si="4"/>
        <v/>
      </c>
      <c r="R7" s="47" t="str">
        <f t="array" ref="R7">IFERROR(INDEX(Q$2:Q$212,SMALL(IF(Q$2:Q$212&lt;&gt;"",ROW(Q$2:Q$212)-1),ROW(I6))),"")</f>
        <v/>
      </c>
      <c r="T7" s="10"/>
      <c r="U7" s="10"/>
      <c r="V7" s="10"/>
    </row>
    <row r="8" spans="1:22" ht="15.75" customHeight="1" x14ac:dyDescent="0.2">
      <c r="A8" s="26" t="str">
        <f t="shared" si="5"/>
        <v xml:space="preserve"> </v>
      </c>
      <c r="B8" s="19"/>
      <c r="C8" s="19"/>
      <c r="D8" s="19"/>
      <c r="E8" s="20"/>
      <c r="F8" s="36"/>
      <c r="G8" s="26" t="str">
        <f>IF(D8="","",VLOOKUP(D8,'Liste des clubs'!A:B,2,FALSE))</f>
        <v/>
      </c>
      <c r="H8" s="29"/>
      <c r="I8" s="21" t="str">
        <f t="shared" si="0"/>
        <v/>
      </c>
      <c r="J8" s="31" t="str">
        <f t="array" ref="J8">IFERROR(INDEX(I$2:I$700,SMALL(IF(I$2:I$700&lt;&gt;"",ROW(I$2:I$700)-1),ROW(A7))),"")</f>
        <v/>
      </c>
      <c r="K8" s="21" t="str">
        <f t="shared" si="1"/>
        <v/>
      </c>
      <c r="L8" s="33" t="str">
        <f t="array" ref="L8">IFERROR(INDEX(K$2:K$700,SMALL(IF(K$2:K$700&lt;&gt;"",ROW(K$2:K$700)-1),ROW(F7))),"")</f>
        <v/>
      </c>
      <c r="M8" s="21" t="str">
        <f t="shared" si="2"/>
        <v/>
      </c>
      <c r="N8" s="31" t="str">
        <f t="array" ref="N8">IFERROR(INDEX(M$2:M$700,SMALL(IF(M$2:M$700&lt;&gt;"",ROW(M$2:M$700)-1),ROW(G7))),"")</f>
        <v/>
      </c>
      <c r="O8" s="21" t="str">
        <f t="shared" si="3"/>
        <v/>
      </c>
      <c r="P8" s="33" t="str">
        <f t="array" ref="P8">IFERROR(INDEX(O$2:O$700,SMALL(IF(O$2:O$700&lt;&gt;"",ROW(O$2:O$700)-1),ROW(I7))),"")</f>
        <v/>
      </c>
      <c r="Q8" s="22" t="str">
        <f t="shared" si="4"/>
        <v/>
      </c>
      <c r="R8" s="47" t="str">
        <f t="array" ref="R8">IFERROR(INDEX(Q$2:Q$212,SMALL(IF(Q$2:Q$212&lt;&gt;"",ROW(Q$2:Q$212)-1),ROW(I7))),"")</f>
        <v/>
      </c>
      <c r="T8" s="10"/>
      <c r="U8" s="10"/>
      <c r="V8" s="10"/>
    </row>
    <row r="9" spans="1:22" ht="15.75" customHeight="1" x14ac:dyDescent="0.2">
      <c r="A9" s="26" t="str">
        <f t="shared" si="5"/>
        <v xml:space="preserve"> </v>
      </c>
      <c r="B9" s="19"/>
      <c r="C9" s="19"/>
      <c r="D9" s="19"/>
      <c r="E9" s="20"/>
      <c r="F9" s="36"/>
      <c r="G9" s="26" t="str">
        <f>IF(D9="","",VLOOKUP(D9,'Liste des clubs'!A:B,2,FALSE))</f>
        <v/>
      </c>
      <c r="H9" s="29"/>
      <c r="I9" s="21" t="str">
        <f t="shared" si="0"/>
        <v/>
      </c>
      <c r="J9" s="31" t="str">
        <f t="array" ref="J9">IFERROR(INDEX(I$2:I$700,SMALL(IF(I$2:I$700&lt;&gt;"",ROW(I$2:I$700)-1),ROW(A8))),"")</f>
        <v/>
      </c>
      <c r="K9" s="21" t="str">
        <f t="shared" si="1"/>
        <v/>
      </c>
      <c r="L9" s="33" t="str">
        <f t="array" ref="L9">IFERROR(INDEX(K$2:K$700,SMALL(IF(K$2:K$700&lt;&gt;"",ROW(K$2:K$700)-1),ROW(F8))),"")</f>
        <v/>
      </c>
      <c r="M9" s="21" t="str">
        <f t="shared" si="2"/>
        <v/>
      </c>
      <c r="N9" s="31" t="str">
        <f t="array" ref="N9">IFERROR(INDEX(M$2:M$700,SMALL(IF(M$2:M$700&lt;&gt;"",ROW(M$2:M$700)-1),ROW(G8))),"")</f>
        <v/>
      </c>
      <c r="O9" s="21" t="str">
        <f t="shared" si="3"/>
        <v/>
      </c>
      <c r="P9" s="33" t="str">
        <f t="array" ref="P9">IFERROR(INDEX(O$2:O$700,SMALL(IF(O$2:O$700&lt;&gt;"",ROW(O$2:O$700)-1),ROW(I8))),"")</f>
        <v/>
      </c>
      <c r="Q9" s="22" t="str">
        <f t="shared" si="4"/>
        <v/>
      </c>
      <c r="R9" s="47" t="str">
        <f t="array" ref="R9">IFERROR(INDEX(Q$2:Q$212,SMALL(IF(Q$2:Q$212&lt;&gt;"",ROW(Q$2:Q$212)-1),ROW(I8))),"")</f>
        <v/>
      </c>
      <c r="T9" s="10"/>
      <c r="U9" s="10"/>
      <c r="V9" s="10"/>
    </row>
    <row r="10" spans="1:22" ht="15.75" customHeight="1" x14ac:dyDescent="0.2">
      <c r="A10" s="26" t="str">
        <f t="shared" si="5"/>
        <v xml:space="preserve"> </v>
      </c>
      <c r="B10" s="19"/>
      <c r="C10" s="19"/>
      <c r="D10" s="19"/>
      <c r="E10" s="20"/>
      <c r="F10" s="36"/>
      <c r="G10" s="26" t="str">
        <f>IF(D10="","",VLOOKUP(D10,'Liste des clubs'!A:B,2,FALSE))</f>
        <v/>
      </c>
      <c r="H10" s="29"/>
      <c r="I10" s="21" t="str">
        <f t="shared" si="0"/>
        <v/>
      </c>
      <c r="J10" s="31" t="str">
        <f t="array" ref="J10">IFERROR(INDEX(I$2:I$700,SMALL(IF(I$2:I$700&lt;&gt;"",ROW(I$2:I$700)-1),ROW(A9))),"")</f>
        <v/>
      </c>
      <c r="K10" s="21" t="str">
        <f t="shared" si="1"/>
        <v/>
      </c>
      <c r="L10" s="33" t="str">
        <f t="array" ref="L10">IFERROR(INDEX(K$2:K$700,SMALL(IF(K$2:K$700&lt;&gt;"",ROW(K$2:K$700)-1),ROW(F9))),"")</f>
        <v/>
      </c>
      <c r="M10" s="21" t="str">
        <f t="shared" si="2"/>
        <v/>
      </c>
      <c r="N10" s="31" t="str">
        <f t="array" ref="N10">IFERROR(INDEX(M$2:M$700,SMALL(IF(M$2:M$700&lt;&gt;"",ROW(M$2:M$700)-1),ROW(G9))),"")</f>
        <v/>
      </c>
      <c r="O10" s="21" t="str">
        <f t="shared" si="3"/>
        <v/>
      </c>
      <c r="P10" s="33" t="str">
        <f t="array" ref="P10">IFERROR(INDEX(O$2:O$700,SMALL(IF(O$2:O$700&lt;&gt;"",ROW(O$2:O$700)-1),ROW(I9))),"")</f>
        <v/>
      </c>
      <c r="Q10" s="22" t="str">
        <f t="shared" si="4"/>
        <v/>
      </c>
      <c r="R10" s="47" t="str">
        <f t="array" ref="R10">IFERROR(INDEX(Q$2:Q$212,SMALL(IF(Q$2:Q$212&lt;&gt;"",ROW(Q$2:Q$212)-1),ROW(I9))),"")</f>
        <v/>
      </c>
      <c r="T10" s="10"/>
      <c r="U10" s="10"/>
      <c r="V10" s="10"/>
    </row>
    <row r="11" spans="1:22" ht="15.75" customHeight="1" x14ac:dyDescent="0.2">
      <c r="A11" s="26" t="str">
        <f t="shared" si="5"/>
        <v xml:space="preserve"> </v>
      </c>
      <c r="B11" s="19"/>
      <c r="C11" s="19"/>
      <c r="D11" s="19"/>
      <c r="E11" s="20"/>
      <c r="F11" s="36"/>
      <c r="G11" s="26" t="str">
        <f>IF(D11="","",VLOOKUP(D11,'Liste des clubs'!A:B,2,FALSE))</f>
        <v/>
      </c>
      <c r="H11" s="29"/>
      <c r="I11" s="21" t="str">
        <f t="shared" si="0"/>
        <v/>
      </c>
      <c r="J11" s="31" t="str">
        <f t="array" ref="J11">IFERROR(INDEX(I$2:I$700,SMALL(IF(I$2:I$700&lt;&gt;"",ROW(I$2:I$700)-1),ROW(A10))),"")</f>
        <v/>
      </c>
      <c r="K11" s="21" t="str">
        <f t="shared" si="1"/>
        <v/>
      </c>
      <c r="L11" s="33" t="str">
        <f t="array" ref="L11">IFERROR(INDEX(K$2:K$700,SMALL(IF(K$2:K$700&lt;&gt;"",ROW(K$2:K$700)-1),ROW(F10))),"")</f>
        <v/>
      </c>
      <c r="M11" s="21" t="str">
        <f t="shared" si="2"/>
        <v/>
      </c>
      <c r="N11" s="31" t="str">
        <f t="array" ref="N11">IFERROR(INDEX(M$2:M$700,SMALL(IF(M$2:M$700&lt;&gt;"",ROW(M$2:M$700)-1),ROW(G10))),"")</f>
        <v/>
      </c>
      <c r="O11" s="21" t="str">
        <f t="shared" si="3"/>
        <v/>
      </c>
      <c r="P11" s="33" t="str">
        <f t="array" ref="P11">IFERROR(INDEX(O$2:O$700,SMALL(IF(O$2:O$700&lt;&gt;"",ROW(O$2:O$700)-1),ROW(I10))),"")</f>
        <v/>
      </c>
      <c r="Q11" s="22" t="str">
        <f t="shared" si="4"/>
        <v/>
      </c>
      <c r="R11" s="47" t="str">
        <f t="array" ref="R11">IFERROR(INDEX(Q$2:Q$212,SMALL(IF(Q$2:Q$212&lt;&gt;"",ROW(Q$2:Q$212)-1),ROW(I10))),"")</f>
        <v/>
      </c>
      <c r="S11" s="10"/>
      <c r="T11" s="10"/>
      <c r="U11" s="10"/>
      <c r="V11" s="10"/>
    </row>
    <row r="12" spans="1:22" ht="15.75" customHeight="1" x14ac:dyDescent="0.2">
      <c r="A12" s="26" t="str">
        <f t="shared" si="5"/>
        <v xml:space="preserve"> </v>
      </c>
      <c r="B12" s="19"/>
      <c r="C12" s="19"/>
      <c r="D12" s="19"/>
      <c r="E12" s="20"/>
      <c r="F12" s="36"/>
      <c r="G12" s="26" t="str">
        <f>IF(D12="","",VLOOKUP(D12,'Liste des clubs'!A:B,2,FALSE))</f>
        <v/>
      </c>
      <c r="H12" s="29"/>
      <c r="I12" s="21" t="str">
        <f t="shared" si="0"/>
        <v/>
      </c>
      <c r="J12" s="31" t="str">
        <f t="array" ref="J12">IFERROR(INDEX(I$2:I$700,SMALL(IF(I$2:I$700&lt;&gt;"",ROW(I$2:I$700)-1),ROW(A11))),"")</f>
        <v/>
      </c>
      <c r="K12" s="21" t="str">
        <f t="shared" si="1"/>
        <v/>
      </c>
      <c r="L12" s="33" t="str">
        <f t="array" ref="L12">IFERROR(INDEX(K$2:K$700,SMALL(IF(K$2:K$700&lt;&gt;"",ROW(K$2:K$700)-1),ROW(F11))),"")</f>
        <v/>
      </c>
      <c r="M12" s="21" t="str">
        <f t="shared" si="2"/>
        <v/>
      </c>
      <c r="N12" s="31" t="str">
        <f t="array" ref="N12">IFERROR(INDEX(M$2:M$700,SMALL(IF(M$2:M$700&lt;&gt;"",ROW(M$2:M$700)-1),ROW(G11))),"")</f>
        <v/>
      </c>
      <c r="O12" s="21" t="str">
        <f t="shared" si="3"/>
        <v/>
      </c>
      <c r="P12" s="33" t="str">
        <f t="array" ref="P12">IFERROR(INDEX(O$2:O$700,SMALL(IF(O$2:O$700&lt;&gt;"",ROW(O$2:O$700)-1),ROW(I11))),"")</f>
        <v/>
      </c>
      <c r="Q12" s="22" t="str">
        <f t="shared" si="4"/>
        <v/>
      </c>
      <c r="R12" s="47" t="str">
        <f t="array" ref="R12">IFERROR(INDEX(Q$2:Q$212,SMALL(IF(Q$2:Q$212&lt;&gt;"",ROW(Q$2:Q$212)-1),ROW(I11))),"")</f>
        <v/>
      </c>
      <c r="S12" s="10"/>
      <c r="T12" s="10"/>
      <c r="U12" s="10"/>
      <c r="V12" s="10"/>
    </row>
    <row r="13" spans="1:22" ht="15.75" customHeight="1" x14ac:dyDescent="0.2">
      <c r="A13" s="26" t="str">
        <f t="shared" si="5"/>
        <v xml:space="preserve"> </v>
      </c>
      <c r="B13" s="19"/>
      <c r="C13" s="19"/>
      <c r="D13" s="19"/>
      <c r="E13" s="20"/>
      <c r="F13" s="36"/>
      <c r="G13" s="26" t="str">
        <f>IF(D13="","",VLOOKUP(D13,'Liste des clubs'!A:B,2,FALSE))</f>
        <v/>
      </c>
      <c r="H13" s="29"/>
      <c r="I13" s="21" t="str">
        <f t="shared" si="0"/>
        <v/>
      </c>
      <c r="J13" s="31" t="str">
        <f t="array" ref="J13">IFERROR(INDEX(I$2:I$700,SMALL(IF(I$2:I$700&lt;&gt;"",ROW(I$2:I$700)-1),ROW(A12))),"")</f>
        <v/>
      </c>
      <c r="K13" s="21" t="str">
        <f t="shared" si="1"/>
        <v/>
      </c>
      <c r="L13" s="33" t="str">
        <f t="array" ref="L13">IFERROR(INDEX(K$2:K$700,SMALL(IF(K$2:K$700&lt;&gt;"",ROW(K$2:K$700)-1),ROW(F12))),"")</f>
        <v/>
      </c>
      <c r="M13" s="21" t="str">
        <f t="shared" si="2"/>
        <v/>
      </c>
      <c r="N13" s="31" t="str">
        <f t="array" ref="N13">IFERROR(INDEX(M$2:M$700,SMALL(IF(M$2:M$700&lt;&gt;"",ROW(M$2:M$700)-1),ROW(G12))),"")</f>
        <v/>
      </c>
      <c r="O13" s="21" t="str">
        <f t="shared" si="3"/>
        <v/>
      </c>
      <c r="P13" s="33" t="str">
        <f t="array" ref="P13">IFERROR(INDEX(O$2:O$700,SMALL(IF(O$2:O$700&lt;&gt;"",ROW(O$2:O$700)-1),ROW(I12))),"")</f>
        <v/>
      </c>
      <c r="Q13" s="22" t="str">
        <f t="shared" si="4"/>
        <v/>
      </c>
      <c r="R13" s="47" t="str">
        <f t="array" ref="R13">IFERROR(INDEX(Q$2:Q$212,SMALL(IF(Q$2:Q$212&lt;&gt;"",ROW(Q$2:Q$212)-1),ROW(I12))),"")</f>
        <v/>
      </c>
      <c r="S13" s="10"/>
      <c r="T13" s="10"/>
      <c r="U13" s="10"/>
      <c r="V13" s="10"/>
    </row>
    <row r="14" spans="1:22" ht="15.75" customHeight="1" x14ac:dyDescent="0.2">
      <c r="A14" s="26" t="str">
        <f t="shared" si="5"/>
        <v xml:space="preserve"> </v>
      </c>
      <c r="B14" s="19"/>
      <c r="C14" s="19"/>
      <c r="D14" s="19"/>
      <c r="E14" s="20"/>
      <c r="F14" s="36"/>
      <c r="G14" s="26" t="str">
        <f>IF(D14="","",VLOOKUP(D14,'Liste des clubs'!A:B,2,FALSE))</f>
        <v/>
      </c>
      <c r="H14" s="29"/>
      <c r="I14" s="21" t="str">
        <f t="shared" si="0"/>
        <v/>
      </c>
      <c r="J14" s="31" t="str">
        <f t="array" ref="J14">IFERROR(INDEX(I$2:I$700,SMALL(IF(I$2:I$700&lt;&gt;"",ROW(I$2:I$700)-1),ROW(A13))),"")</f>
        <v/>
      </c>
      <c r="K14" s="21" t="str">
        <f t="shared" si="1"/>
        <v/>
      </c>
      <c r="L14" s="33" t="str">
        <f t="array" ref="L14">IFERROR(INDEX(K$2:K$700,SMALL(IF(K$2:K$700&lt;&gt;"",ROW(K$2:K$700)-1),ROW(F13))),"")</f>
        <v/>
      </c>
      <c r="M14" s="21" t="str">
        <f t="shared" si="2"/>
        <v/>
      </c>
      <c r="N14" s="31" t="str">
        <f t="array" ref="N14">IFERROR(INDEX(M$2:M$700,SMALL(IF(M$2:M$700&lt;&gt;"",ROW(M$2:M$700)-1),ROW(G13))),"")</f>
        <v/>
      </c>
      <c r="O14" s="21" t="str">
        <f t="shared" si="3"/>
        <v/>
      </c>
      <c r="P14" s="33" t="str">
        <f t="array" ref="P14">IFERROR(INDEX(O$2:O$700,SMALL(IF(O$2:O$700&lt;&gt;"",ROW(O$2:O$700)-1),ROW(I13))),"")</f>
        <v/>
      </c>
      <c r="Q14" s="22" t="str">
        <f t="shared" si="4"/>
        <v/>
      </c>
      <c r="R14" s="47" t="str">
        <f t="array" ref="R14">IFERROR(INDEX(Q$2:Q$212,SMALL(IF(Q$2:Q$212&lt;&gt;"",ROW(Q$2:Q$212)-1),ROW(I13))),"")</f>
        <v/>
      </c>
      <c r="S14" s="10"/>
      <c r="T14" s="10"/>
      <c r="U14" s="10"/>
      <c r="V14" s="10"/>
    </row>
    <row r="15" spans="1:22" ht="15.75" customHeight="1" x14ac:dyDescent="0.2">
      <c r="A15" s="26" t="str">
        <f t="shared" si="5"/>
        <v xml:space="preserve"> </v>
      </c>
      <c r="B15" s="19"/>
      <c r="C15" s="19"/>
      <c r="D15" s="19"/>
      <c r="E15" s="20"/>
      <c r="F15" s="36"/>
      <c r="G15" s="26" t="str">
        <f>IF(D15="","",VLOOKUP(D15,'Liste des clubs'!A:B,2,FALSE))</f>
        <v/>
      </c>
      <c r="H15" s="29"/>
      <c r="I15" s="21" t="str">
        <f t="shared" si="0"/>
        <v/>
      </c>
      <c r="J15" s="31" t="str">
        <f t="array" ref="J15">IFERROR(INDEX(I$2:I$700,SMALL(IF(I$2:I$700&lt;&gt;"",ROW(I$2:I$700)-1),ROW(A14))),"")</f>
        <v/>
      </c>
      <c r="K15" s="21" t="str">
        <f t="shared" si="1"/>
        <v/>
      </c>
      <c r="L15" s="33" t="str">
        <f t="array" ref="L15">IFERROR(INDEX(K$2:K$700,SMALL(IF(K$2:K$700&lt;&gt;"",ROW(K$2:K$700)-1),ROW(F14))),"")</f>
        <v/>
      </c>
      <c r="M15" s="21" t="str">
        <f t="shared" si="2"/>
        <v/>
      </c>
      <c r="N15" s="31" t="str">
        <f t="array" ref="N15">IFERROR(INDEX(M$2:M$700,SMALL(IF(M$2:M$700&lt;&gt;"",ROW(M$2:M$700)-1),ROW(G14))),"")</f>
        <v/>
      </c>
      <c r="O15" s="21" t="str">
        <f t="shared" si="3"/>
        <v/>
      </c>
      <c r="P15" s="33" t="str">
        <f t="array" ref="P15">IFERROR(INDEX(O$2:O$700,SMALL(IF(O$2:O$700&lt;&gt;"",ROW(O$2:O$700)-1),ROW(I14))),"")</f>
        <v/>
      </c>
      <c r="Q15" s="22" t="str">
        <f t="shared" si="4"/>
        <v/>
      </c>
      <c r="R15" s="47" t="str">
        <f t="array" ref="R15">IFERROR(INDEX(Q$2:Q$212,SMALL(IF(Q$2:Q$212&lt;&gt;"",ROW(Q$2:Q$212)-1),ROW(I14))),"")</f>
        <v/>
      </c>
      <c r="S15" s="10"/>
      <c r="T15" s="10"/>
      <c r="U15" s="10"/>
      <c r="V15" s="10"/>
    </row>
    <row r="16" spans="1:22" ht="15.75" customHeight="1" x14ac:dyDescent="0.2">
      <c r="A16" s="26" t="str">
        <f t="shared" si="5"/>
        <v xml:space="preserve"> </v>
      </c>
      <c r="B16" s="19"/>
      <c r="C16" s="19"/>
      <c r="D16" s="19"/>
      <c r="E16" s="20"/>
      <c r="F16" s="36"/>
      <c r="G16" s="26" t="str">
        <f>IF(D16="","",VLOOKUP(D16,'Liste des clubs'!A:B,2,FALSE))</f>
        <v/>
      </c>
      <c r="H16" s="29"/>
      <c r="I16" s="21" t="str">
        <f t="shared" si="0"/>
        <v/>
      </c>
      <c r="J16" s="31" t="str">
        <f t="array" ref="J16">IFERROR(INDEX(I$2:I$700,SMALL(IF(I$2:I$700&lt;&gt;"",ROW(I$2:I$700)-1),ROW(A15))),"")</f>
        <v/>
      </c>
      <c r="K16" s="21" t="str">
        <f t="shared" si="1"/>
        <v/>
      </c>
      <c r="L16" s="33" t="str">
        <f t="array" ref="L16">IFERROR(INDEX(K$2:K$700,SMALL(IF(K$2:K$700&lt;&gt;"",ROW(K$2:K$700)-1),ROW(F15))),"")</f>
        <v/>
      </c>
      <c r="M16" s="21" t="str">
        <f t="shared" si="2"/>
        <v/>
      </c>
      <c r="N16" s="31" t="str">
        <f t="array" ref="N16">IFERROR(INDEX(M$2:M$700,SMALL(IF(M$2:M$700&lt;&gt;"",ROW(M$2:M$700)-1),ROW(G15))),"")</f>
        <v/>
      </c>
      <c r="O16" s="21" t="str">
        <f t="shared" si="3"/>
        <v/>
      </c>
      <c r="P16" s="33" t="str">
        <f t="array" ref="P16">IFERROR(INDEX(O$2:O$700,SMALL(IF(O$2:O$700&lt;&gt;"",ROW(O$2:O$700)-1),ROW(I15))),"")</f>
        <v/>
      </c>
      <c r="Q16" s="22" t="str">
        <f t="shared" si="4"/>
        <v/>
      </c>
      <c r="R16" s="47" t="str">
        <f t="array" ref="R16">IFERROR(INDEX(Q$2:Q$212,SMALL(IF(Q$2:Q$212&lt;&gt;"",ROW(Q$2:Q$212)-1),ROW(I15))),"")</f>
        <v/>
      </c>
      <c r="S16" s="10"/>
      <c r="T16" s="10"/>
      <c r="U16" s="10"/>
      <c r="V16" s="10"/>
    </row>
    <row r="17" spans="1:22" ht="15.75" customHeight="1" x14ac:dyDescent="0.2">
      <c r="A17" s="26" t="str">
        <f t="shared" si="5"/>
        <v xml:space="preserve"> </v>
      </c>
      <c r="B17" s="19"/>
      <c r="C17" s="19"/>
      <c r="D17" s="19"/>
      <c r="E17" s="20"/>
      <c r="F17" s="36"/>
      <c r="G17" s="26" t="str">
        <f>IF(D17="","",VLOOKUP(D17,'Liste des clubs'!A:B,2,FALSE))</f>
        <v/>
      </c>
      <c r="H17" s="29"/>
      <c r="I17" s="21" t="str">
        <f t="shared" si="0"/>
        <v/>
      </c>
      <c r="J17" s="31" t="str">
        <f t="array" ref="J17">IFERROR(INDEX(I$2:I$700,SMALL(IF(I$2:I$700&lt;&gt;"",ROW(I$2:I$700)-1),ROW(A16))),"")</f>
        <v/>
      </c>
      <c r="K17" s="21" t="str">
        <f t="shared" si="1"/>
        <v/>
      </c>
      <c r="L17" s="33" t="str">
        <f t="array" ref="L17">IFERROR(INDEX(K$2:K$700,SMALL(IF(K$2:K$700&lt;&gt;"",ROW(K$2:K$700)-1),ROW(F16))),"")</f>
        <v/>
      </c>
      <c r="M17" s="21" t="str">
        <f t="shared" si="2"/>
        <v/>
      </c>
      <c r="N17" s="31" t="str">
        <f t="array" ref="N17">IFERROR(INDEX(M$2:M$700,SMALL(IF(M$2:M$700&lt;&gt;"",ROW(M$2:M$700)-1),ROW(G16))),"")</f>
        <v/>
      </c>
      <c r="O17" s="21" t="str">
        <f t="shared" si="3"/>
        <v/>
      </c>
      <c r="P17" s="33" t="str">
        <f t="array" ref="P17">IFERROR(INDEX(O$2:O$700,SMALL(IF(O$2:O$700&lt;&gt;"",ROW(O$2:O$700)-1),ROW(I16))),"")</f>
        <v/>
      </c>
      <c r="Q17" s="22" t="str">
        <f t="shared" si="4"/>
        <v/>
      </c>
      <c r="R17" s="47" t="str">
        <f t="array" ref="R17">IFERROR(INDEX(Q$2:Q$212,SMALL(IF(Q$2:Q$212&lt;&gt;"",ROW(Q$2:Q$212)-1),ROW(I16))),"")</f>
        <v/>
      </c>
      <c r="S17" s="10"/>
      <c r="T17" s="10"/>
      <c r="U17" s="10"/>
      <c r="V17" s="10"/>
    </row>
    <row r="18" spans="1:22" ht="15.75" customHeight="1" x14ac:dyDescent="0.2">
      <c r="A18" s="26" t="str">
        <f t="shared" si="5"/>
        <v xml:space="preserve"> </v>
      </c>
      <c r="B18" s="19"/>
      <c r="C18" s="19"/>
      <c r="D18" s="19"/>
      <c r="E18" s="20"/>
      <c r="F18" s="36"/>
      <c r="G18" s="26" t="str">
        <f>IF(D18="","",VLOOKUP(D18,'Liste des clubs'!A:B,2,FALSE))</f>
        <v/>
      </c>
      <c r="H18" s="29"/>
      <c r="I18" s="21" t="str">
        <f t="shared" si="0"/>
        <v/>
      </c>
      <c r="J18" s="31" t="str">
        <f t="array" ref="J18">IFERROR(INDEX(I$2:I$700,SMALL(IF(I$2:I$700&lt;&gt;"",ROW(I$2:I$700)-1),ROW(A17))),"")</f>
        <v/>
      </c>
      <c r="K18" s="21" t="str">
        <f t="shared" si="1"/>
        <v/>
      </c>
      <c r="L18" s="33" t="str">
        <f t="array" ref="L18">IFERROR(INDEX(K$2:K$700,SMALL(IF(K$2:K$700&lt;&gt;"",ROW(K$2:K$700)-1),ROW(F17))),"")</f>
        <v/>
      </c>
      <c r="M18" s="21" t="str">
        <f t="shared" si="2"/>
        <v/>
      </c>
      <c r="N18" s="31" t="str">
        <f t="array" ref="N18">IFERROR(INDEX(M$2:M$700,SMALL(IF(M$2:M$700&lt;&gt;"",ROW(M$2:M$700)-1),ROW(G17))),"")</f>
        <v/>
      </c>
      <c r="O18" s="21" t="str">
        <f t="shared" si="3"/>
        <v/>
      </c>
      <c r="P18" s="33" t="str">
        <f t="array" ref="P18">IFERROR(INDEX(O$2:O$700,SMALL(IF(O$2:O$700&lt;&gt;"",ROW(O$2:O$700)-1),ROW(I17))),"")</f>
        <v/>
      </c>
      <c r="Q18" s="22" t="str">
        <f t="shared" si="4"/>
        <v/>
      </c>
      <c r="R18" s="47" t="str">
        <f t="array" ref="R18">IFERROR(INDEX(Q$2:Q$212,SMALL(IF(Q$2:Q$212&lt;&gt;"",ROW(Q$2:Q$212)-1),ROW(I17))),"")</f>
        <v/>
      </c>
      <c r="S18" s="10"/>
      <c r="T18" s="10"/>
      <c r="U18" s="10"/>
      <c r="V18" s="10"/>
    </row>
    <row r="19" spans="1:22" ht="15.75" customHeight="1" x14ac:dyDescent="0.2">
      <c r="A19" s="26" t="str">
        <f t="shared" si="5"/>
        <v xml:space="preserve"> </v>
      </c>
      <c r="B19" s="19"/>
      <c r="C19" s="19"/>
      <c r="D19" s="19"/>
      <c r="E19" s="20"/>
      <c r="F19" s="36"/>
      <c r="G19" s="26" t="str">
        <f>IF(D19="","",VLOOKUP(D19,'Liste des clubs'!A:B,2,FALSE))</f>
        <v/>
      </c>
      <c r="H19" s="29"/>
      <c r="I19" s="21" t="str">
        <f t="shared" si="0"/>
        <v/>
      </c>
      <c r="J19" s="31" t="str">
        <f t="array" ref="J19">IFERROR(INDEX(I$2:I$700,SMALL(IF(I$2:I$700&lt;&gt;"",ROW(I$2:I$700)-1),ROW(A18))),"")</f>
        <v/>
      </c>
      <c r="K19" s="21" t="str">
        <f t="shared" si="1"/>
        <v/>
      </c>
      <c r="L19" s="33" t="str">
        <f t="array" ref="L19">IFERROR(INDEX(K$2:K$700,SMALL(IF(K$2:K$700&lt;&gt;"",ROW(K$2:K$700)-1),ROW(F18))),"")</f>
        <v/>
      </c>
      <c r="M19" s="21" t="str">
        <f t="shared" si="2"/>
        <v/>
      </c>
      <c r="N19" s="31" t="str">
        <f t="array" ref="N19">IFERROR(INDEX(M$2:M$700,SMALL(IF(M$2:M$700&lt;&gt;"",ROW(M$2:M$700)-1),ROW(G18))),"")</f>
        <v/>
      </c>
      <c r="O19" s="21" t="str">
        <f t="shared" si="3"/>
        <v/>
      </c>
      <c r="P19" s="33" t="str">
        <f t="array" ref="P19">IFERROR(INDEX(O$2:O$700,SMALL(IF(O$2:O$700&lt;&gt;"",ROW(O$2:O$700)-1),ROW(I18))),"")</f>
        <v/>
      </c>
      <c r="Q19" s="22" t="str">
        <f t="shared" si="4"/>
        <v/>
      </c>
      <c r="R19" s="47" t="str">
        <f t="array" ref="R19">IFERROR(INDEX(Q$2:Q$212,SMALL(IF(Q$2:Q$212&lt;&gt;"",ROW(Q$2:Q$212)-1),ROW(I18))),"")</f>
        <v/>
      </c>
      <c r="S19" s="10"/>
      <c r="T19" s="10"/>
      <c r="U19" s="10"/>
      <c r="V19" s="10"/>
    </row>
    <row r="20" spans="1:22" ht="15.75" customHeight="1" x14ac:dyDescent="0.2">
      <c r="A20" s="26" t="str">
        <f t="shared" si="5"/>
        <v xml:space="preserve"> </v>
      </c>
      <c r="B20" s="19"/>
      <c r="C20" s="19"/>
      <c r="D20" s="19"/>
      <c r="E20" s="20"/>
      <c r="F20" s="36"/>
      <c r="G20" s="26" t="str">
        <f>IF(D20="","",VLOOKUP(D20,'Liste des clubs'!A:B,2,FALSE))</f>
        <v/>
      </c>
      <c r="H20" s="29"/>
      <c r="I20" s="21" t="str">
        <f t="shared" si="0"/>
        <v/>
      </c>
      <c r="J20" s="31" t="str">
        <f t="array" ref="J20">IFERROR(INDEX(I$2:I$700,SMALL(IF(I$2:I$700&lt;&gt;"",ROW(I$2:I$700)-1),ROW(A19))),"")</f>
        <v/>
      </c>
      <c r="K20" s="21" t="str">
        <f t="shared" si="1"/>
        <v/>
      </c>
      <c r="L20" s="33" t="str">
        <f t="array" ref="L20">IFERROR(INDEX(K$2:K$700,SMALL(IF(K$2:K$700&lt;&gt;"",ROW(K$2:K$700)-1),ROW(F19))),"")</f>
        <v/>
      </c>
      <c r="M20" s="21" t="str">
        <f t="shared" si="2"/>
        <v/>
      </c>
      <c r="N20" s="31" t="str">
        <f t="array" ref="N20">IFERROR(INDEX(M$2:M$700,SMALL(IF(M$2:M$700&lt;&gt;"",ROW(M$2:M$700)-1),ROW(G19))),"")</f>
        <v/>
      </c>
      <c r="O20" s="21" t="str">
        <f t="shared" si="3"/>
        <v/>
      </c>
      <c r="P20" s="33" t="str">
        <f t="array" ref="P20">IFERROR(INDEX(O$2:O$700,SMALL(IF(O$2:O$700&lt;&gt;"",ROW(O$2:O$700)-1),ROW(I19))),"")</f>
        <v/>
      </c>
      <c r="Q20" s="22" t="str">
        <f t="shared" si="4"/>
        <v/>
      </c>
      <c r="R20" s="47" t="str">
        <f t="array" ref="R20">IFERROR(INDEX(Q$2:Q$212,SMALL(IF(Q$2:Q$212&lt;&gt;"",ROW(Q$2:Q$212)-1),ROW(I19))),"")</f>
        <v/>
      </c>
      <c r="S20" s="10"/>
      <c r="T20" s="10"/>
      <c r="U20" s="10"/>
      <c r="V20" s="10"/>
    </row>
    <row r="21" spans="1:22" ht="15.75" customHeight="1" x14ac:dyDescent="0.2">
      <c r="A21" s="26" t="str">
        <f t="shared" si="5"/>
        <v xml:space="preserve"> </v>
      </c>
      <c r="B21" s="19"/>
      <c r="C21" s="19"/>
      <c r="D21" s="19"/>
      <c r="E21" s="20"/>
      <c r="F21" s="36"/>
      <c r="G21" s="26" t="str">
        <f>IF(D21="","",VLOOKUP(D21,'Liste des clubs'!A:B,2,FALSE))</f>
        <v/>
      </c>
      <c r="H21" s="29"/>
      <c r="I21" s="21" t="str">
        <f t="shared" si="0"/>
        <v/>
      </c>
      <c r="J21" s="31" t="str">
        <f t="array" ref="J21">IFERROR(INDEX(I$2:I$700,SMALL(IF(I$2:I$700&lt;&gt;"",ROW(I$2:I$700)-1),ROW(A20))),"")</f>
        <v/>
      </c>
      <c r="K21" s="21" t="str">
        <f t="shared" si="1"/>
        <v/>
      </c>
      <c r="L21" s="33" t="str">
        <f t="array" ref="L21">IFERROR(INDEX(K$2:K$700,SMALL(IF(K$2:K$700&lt;&gt;"",ROW(K$2:K$700)-1),ROW(F20))),"")</f>
        <v/>
      </c>
      <c r="M21" s="21" t="str">
        <f t="shared" si="2"/>
        <v/>
      </c>
      <c r="N21" s="31" t="str">
        <f t="array" ref="N21">IFERROR(INDEX(M$2:M$700,SMALL(IF(M$2:M$700&lt;&gt;"",ROW(M$2:M$700)-1),ROW(G20))),"")</f>
        <v/>
      </c>
      <c r="O21" s="21" t="str">
        <f t="shared" si="3"/>
        <v/>
      </c>
      <c r="P21" s="33" t="str">
        <f t="array" ref="P21">IFERROR(INDEX(O$2:O$700,SMALL(IF(O$2:O$700&lt;&gt;"",ROW(O$2:O$700)-1),ROW(I20))),"")</f>
        <v/>
      </c>
      <c r="Q21" s="22" t="str">
        <f t="shared" si="4"/>
        <v/>
      </c>
      <c r="R21" s="47" t="str">
        <f t="array" ref="R21">IFERROR(INDEX(Q$2:Q$212,SMALL(IF(Q$2:Q$212&lt;&gt;"",ROW(Q$2:Q$212)-1),ROW(I20))),"")</f>
        <v/>
      </c>
      <c r="S21" s="10"/>
      <c r="T21" s="10"/>
      <c r="U21" s="10"/>
      <c r="V21" s="10"/>
    </row>
    <row r="22" spans="1:22" ht="15.75" customHeight="1" x14ac:dyDescent="0.2">
      <c r="A22" s="26" t="str">
        <f t="shared" si="5"/>
        <v xml:space="preserve"> </v>
      </c>
      <c r="B22" s="19"/>
      <c r="C22" s="19"/>
      <c r="D22" s="19"/>
      <c r="E22" s="20"/>
      <c r="F22" s="36"/>
      <c r="G22" s="26" t="str">
        <f>IF(D22="","",VLOOKUP(D22,'Liste des clubs'!A:B,2,FALSE))</f>
        <v/>
      </c>
      <c r="H22" s="29"/>
      <c r="I22" s="21" t="str">
        <f t="shared" si="0"/>
        <v/>
      </c>
      <c r="J22" s="31" t="str">
        <f t="array" ref="J22">IFERROR(INDEX(I$2:I$700,SMALL(IF(I$2:I$700&lt;&gt;"",ROW(I$2:I$700)-1),ROW(A21))),"")</f>
        <v/>
      </c>
      <c r="K22" s="21" t="str">
        <f t="shared" si="1"/>
        <v/>
      </c>
      <c r="L22" s="33" t="str">
        <f t="array" ref="L22">IFERROR(INDEX(K$2:K$700,SMALL(IF(K$2:K$700&lt;&gt;"",ROW(K$2:K$700)-1),ROW(F21))),"")</f>
        <v/>
      </c>
      <c r="M22" s="21" t="str">
        <f t="shared" si="2"/>
        <v/>
      </c>
      <c r="N22" s="31" t="str">
        <f t="array" ref="N22">IFERROR(INDEX(M$2:M$700,SMALL(IF(M$2:M$700&lt;&gt;"",ROW(M$2:M$700)-1),ROW(G21))),"")</f>
        <v/>
      </c>
      <c r="O22" s="21" t="str">
        <f t="shared" si="3"/>
        <v/>
      </c>
      <c r="P22" s="33" t="str">
        <f t="array" ref="P22">IFERROR(INDEX(O$2:O$700,SMALL(IF(O$2:O$700&lt;&gt;"",ROW(O$2:O$700)-1),ROW(I21))),"")</f>
        <v/>
      </c>
      <c r="Q22" s="22" t="str">
        <f t="shared" si="4"/>
        <v/>
      </c>
      <c r="R22" s="47" t="str">
        <f t="array" ref="R22">IFERROR(INDEX(Q$2:Q$212,SMALL(IF(Q$2:Q$212&lt;&gt;"",ROW(Q$2:Q$212)-1),ROW(I21))),"")</f>
        <v/>
      </c>
      <c r="S22" s="10"/>
      <c r="T22" s="10"/>
      <c r="U22" s="10"/>
      <c r="V22" s="10"/>
    </row>
    <row r="23" spans="1:22" ht="15.75" customHeight="1" x14ac:dyDescent="0.2">
      <c r="A23" s="26" t="str">
        <f t="shared" si="5"/>
        <v xml:space="preserve"> </v>
      </c>
      <c r="B23" s="19"/>
      <c r="C23" s="19"/>
      <c r="D23" s="19"/>
      <c r="E23" s="20"/>
      <c r="F23" s="36"/>
      <c r="G23" s="26" t="str">
        <f>IF(D23="","",VLOOKUP(D23,'Liste des clubs'!A:B,2,FALSE))</f>
        <v/>
      </c>
      <c r="H23" s="29"/>
      <c r="I23" s="21" t="str">
        <f t="shared" si="0"/>
        <v/>
      </c>
      <c r="J23" s="31" t="str">
        <f t="array" ref="J23">IFERROR(INDEX(I$2:I$700,SMALL(IF(I$2:I$700&lt;&gt;"",ROW(I$2:I$700)-1),ROW(A22))),"")</f>
        <v/>
      </c>
      <c r="K23" s="21" t="str">
        <f t="shared" si="1"/>
        <v/>
      </c>
      <c r="L23" s="33" t="str">
        <f t="array" ref="L23">IFERROR(INDEX(K$2:K$700,SMALL(IF(K$2:K$700&lt;&gt;"",ROW(K$2:K$700)-1),ROW(F22))),"")</f>
        <v/>
      </c>
      <c r="M23" s="21" t="str">
        <f t="shared" si="2"/>
        <v/>
      </c>
      <c r="N23" s="31" t="str">
        <f t="array" ref="N23">IFERROR(INDEX(M$2:M$700,SMALL(IF(M$2:M$700&lt;&gt;"",ROW(M$2:M$700)-1),ROW(G22))),"")</f>
        <v/>
      </c>
      <c r="O23" s="21" t="str">
        <f t="shared" si="3"/>
        <v/>
      </c>
      <c r="P23" s="33" t="str">
        <f t="array" ref="P23">IFERROR(INDEX(O$2:O$700,SMALL(IF(O$2:O$700&lt;&gt;"",ROW(O$2:O$700)-1),ROW(I22))),"")</f>
        <v/>
      </c>
      <c r="Q23" s="22" t="str">
        <f t="shared" si="4"/>
        <v/>
      </c>
      <c r="R23" s="47" t="str">
        <f t="array" ref="R23">IFERROR(INDEX(Q$2:Q$212,SMALL(IF(Q$2:Q$212&lt;&gt;"",ROW(Q$2:Q$212)-1),ROW(I22))),"")</f>
        <v/>
      </c>
      <c r="S23" s="10"/>
      <c r="T23" s="10"/>
      <c r="U23" s="10"/>
      <c r="V23" s="10"/>
    </row>
    <row r="24" spans="1:22" ht="15.75" customHeight="1" x14ac:dyDescent="0.2">
      <c r="A24" s="26" t="str">
        <f t="shared" si="5"/>
        <v xml:space="preserve"> </v>
      </c>
      <c r="B24" s="19"/>
      <c r="C24" s="19"/>
      <c r="D24" s="19"/>
      <c r="E24" s="20"/>
      <c r="F24" s="36"/>
      <c r="G24" s="26" t="str">
        <f>IF(D24="","",VLOOKUP(D24,'Liste des clubs'!A:B,2,FALSE))</f>
        <v/>
      </c>
      <c r="H24" s="29"/>
      <c r="I24" s="21" t="str">
        <f t="shared" si="0"/>
        <v/>
      </c>
      <c r="J24" s="31" t="str">
        <f t="array" ref="J24">IFERROR(INDEX(I$2:I$700,SMALL(IF(I$2:I$700&lt;&gt;"",ROW(I$2:I$700)-1),ROW(A23))),"")</f>
        <v/>
      </c>
      <c r="K24" s="21" t="str">
        <f t="shared" si="1"/>
        <v/>
      </c>
      <c r="L24" s="33" t="str">
        <f t="array" ref="L24">IFERROR(INDEX(K$2:K$700,SMALL(IF(K$2:K$700&lt;&gt;"",ROW(K$2:K$700)-1),ROW(F23))),"")</f>
        <v/>
      </c>
      <c r="M24" s="21" t="str">
        <f t="shared" si="2"/>
        <v/>
      </c>
      <c r="N24" s="31" t="str">
        <f t="array" ref="N24">IFERROR(INDEX(M$2:M$700,SMALL(IF(M$2:M$700&lt;&gt;"",ROW(M$2:M$700)-1),ROW(G23))),"")</f>
        <v/>
      </c>
      <c r="O24" s="21" t="str">
        <f t="shared" si="3"/>
        <v/>
      </c>
      <c r="P24" s="33" t="str">
        <f t="array" ref="P24">IFERROR(INDEX(O$2:O$700,SMALL(IF(O$2:O$700&lt;&gt;"",ROW(O$2:O$700)-1),ROW(I23))),"")</f>
        <v/>
      </c>
      <c r="Q24" s="22" t="str">
        <f t="shared" si="4"/>
        <v/>
      </c>
      <c r="R24" s="47" t="str">
        <f t="array" ref="R24">IFERROR(INDEX(Q$2:Q$212,SMALL(IF(Q$2:Q$212&lt;&gt;"",ROW(Q$2:Q$212)-1),ROW(I23))),"")</f>
        <v/>
      </c>
      <c r="S24" s="10"/>
      <c r="T24" s="10"/>
      <c r="U24" s="10"/>
      <c r="V24" s="10"/>
    </row>
    <row r="25" spans="1:22" ht="15.75" customHeight="1" x14ac:dyDescent="0.2">
      <c r="A25" s="26" t="str">
        <f t="shared" si="5"/>
        <v xml:space="preserve"> </v>
      </c>
      <c r="B25" s="19"/>
      <c r="C25" s="19"/>
      <c r="D25" s="19"/>
      <c r="E25" s="20"/>
      <c r="F25" s="36"/>
      <c r="G25" s="26" t="str">
        <f>IF(D25="","",VLOOKUP(D25,'Liste des clubs'!A:B,2,FALSE))</f>
        <v/>
      </c>
      <c r="H25" s="29"/>
      <c r="I25" s="21" t="str">
        <f t="shared" si="0"/>
        <v/>
      </c>
      <c r="J25" s="31" t="str">
        <f t="array" ref="J25">IFERROR(INDEX(I$2:I$700,SMALL(IF(I$2:I$700&lt;&gt;"",ROW(I$2:I$700)-1),ROW(A24))),"")</f>
        <v/>
      </c>
      <c r="K25" s="21" t="str">
        <f t="shared" si="1"/>
        <v/>
      </c>
      <c r="L25" s="33" t="str">
        <f t="array" ref="L25">IFERROR(INDEX(K$2:K$700,SMALL(IF(K$2:K$700&lt;&gt;"",ROW(K$2:K$700)-1),ROW(F24))),"")</f>
        <v/>
      </c>
      <c r="M25" s="21" t="str">
        <f t="shared" si="2"/>
        <v/>
      </c>
      <c r="N25" s="31" t="str">
        <f t="array" ref="N25">IFERROR(INDEX(M$2:M$700,SMALL(IF(M$2:M$700&lt;&gt;"",ROW(M$2:M$700)-1),ROW(G24))),"")</f>
        <v/>
      </c>
      <c r="O25" s="21" t="str">
        <f t="shared" si="3"/>
        <v/>
      </c>
      <c r="P25" s="33" t="str">
        <f t="array" ref="P25">IFERROR(INDEX(O$2:O$700,SMALL(IF(O$2:O$700&lt;&gt;"",ROW(O$2:O$700)-1),ROW(I24))),"")</f>
        <v/>
      </c>
      <c r="Q25" s="22" t="str">
        <f t="shared" si="4"/>
        <v/>
      </c>
      <c r="R25" s="47" t="str">
        <f t="array" ref="R25">IFERROR(INDEX(Q$2:Q$212,SMALL(IF(Q$2:Q$212&lt;&gt;"",ROW(Q$2:Q$212)-1),ROW(I24))),"")</f>
        <v/>
      </c>
      <c r="S25" s="10"/>
      <c r="T25" s="10"/>
      <c r="U25" s="10"/>
      <c r="V25" s="10"/>
    </row>
    <row r="26" spans="1:22" ht="15.75" customHeight="1" x14ac:dyDescent="0.2">
      <c r="A26" s="26" t="str">
        <f t="shared" si="5"/>
        <v xml:space="preserve"> </v>
      </c>
      <c r="B26" s="19"/>
      <c r="C26" s="19"/>
      <c r="D26" s="19"/>
      <c r="E26" s="20"/>
      <c r="F26" s="36"/>
      <c r="G26" s="26" t="str">
        <f>IF(D26="","",VLOOKUP(D26,'Liste des clubs'!A:B,2,FALSE))</f>
        <v/>
      </c>
      <c r="H26" s="29"/>
      <c r="I26" s="21" t="str">
        <f t="shared" si="0"/>
        <v/>
      </c>
      <c r="J26" s="31" t="str">
        <f t="array" ref="J26">IFERROR(INDEX(I$2:I$700,SMALL(IF(I$2:I$700&lt;&gt;"",ROW(I$2:I$700)-1),ROW(A25))),"")</f>
        <v/>
      </c>
      <c r="K26" s="21" t="str">
        <f t="shared" si="1"/>
        <v/>
      </c>
      <c r="L26" s="33" t="str">
        <f t="array" ref="L26">IFERROR(INDEX(K$2:K$700,SMALL(IF(K$2:K$700&lt;&gt;"",ROW(K$2:K$700)-1),ROW(F25))),"")</f>
        <v/>
      </c>
      <c r="M26" s="21" t="str">
        <f t="shared" si="2"/>
        <v/>
      </c>
      <c r="N26" s="31" t="str">
        <f t="array" ref="N26">IFERROR(INDEX(M$2:M$700,SMALL(IF(M$2:M$700&lt;&gt;"",ROW(M$2:M$700)-1),ROW(G25))),"")</f>
        <v/>
      </c>
      <c r="O26" s="21" t="str">
        <f t="shared" si="3"/>
        <v/>
      </c>
      <c r="P26" s="33" t="str">
        <f t="array" ref="P26">IFERROR(INDEX(O$2:O$700,SMALL(IF(O$2:O$700&lt;&gt;"",ROW(O$2:O$700)-1),ROW(I25))),"")</f>
        <v/>
      </c>
      <c r="Q26" s="22" t="str">
        <f t="shared" si="4"/>
        <v/>
      </c>
      <c r="R26" s="47" t="str">
        <f t="array" ref="R26">IFERROR(INDEX(Q$2:Q$212,SMALL(IF(Q$2:Q$212&lt;&gt;"",ROW(Q$2:Q$212)-1),ROW(I25))),"")</f>
        <v/>
      </c>
      <c r="S26" s="10"/>
      <c r="T26" s="10"/>
      <c r="U26" s="10"/>
      <c r="V26" s="10"/>
    </row>
    <row r="27" spans="1:22" ht="15.75" customHeight="1" x14ac:dyDescent="0.2">
      <c r="A27" s="26" t="str">
        <f t="shared" si="5"/>
        <v xml:space="preserve"> </v>
      </c>
      <c r="B27" s="19"/>
      <c r="C27" s="19"/>
      <c r="D27" s="19"/>
      <c r="E27" s="20"/>
      <c r="F27" s="36"/>
      <c r="G27" s="26" t="str">
        <f>IF(D27="","",VLOOKUP(D27,'Liste des clubs'!A:B,2,FALSE))</f>
        <v/>
      </c>
      <c r="H27" s="29"/>
      <c r="I27" s="21" t="str">
        <f t="shared" si="0"/>
        <v/>
      </c>
      <c r="J27" s="31" t="str">
        <f t="array" ref="J27">IFERROR(INDEX(I$2:I$700,SMALL(IF(I$2:I$700&lt;&gt;"",ROW(I$2:I$700)-1),ROW(A26))),"")</f>
        <v/>
      </c>
      <c r="K27" s="21" t="str">
        <f t="shared" si="1"/>
        <v/>
      </c>
      <c r="L27" s="33" t="str">
        <f t="array" ref="L27">IFERROR(INDEX(K$2:K$700,SMALL(IF(K$2:K$700&lt;&gt;"",ROW(K$2:K$700)-1),ROW(F26))),"")</f>
        <v/>
      </c>
      <c r="M27" s="21" t="str">
        <f t="shared" si="2"/>
        <v/>
      </c>
      <c r="N27" s="31" t="str">
        <f t="array" ref="N27">IFERROR(INDEX(M$2:M$700,SMALL(IF(M$2:M$700&lt;&gt;"",ROW(M$2:M$700)-1),ROW(G26))),"")</f>
        <v/>
      </c>
      <c r="O27" s="21" t="str">
        <f t="shared" si="3"/>
        <v/>
      </c>
      <c r="P27" s="33" t="str">
        <f t="array" ref="P27">IFERROR(INDEX(O$2:O$700,SMALL(IF(O$2:O$700&lt;&gt;"",ROW(O$2:O$700)-1),ROW(I26))),"")</f>
        <v/>
      </c>
      <c r="Q27" s="22" t="str">
        <f t="shared" si="4"/>
        <v/>
      </c>
      <c r="R27" s="47" t="str">
        <f t="array" ref="R27">IFERROR(INDEX(Q$2:Q$212,SMALL(IF(Q$2:Q$212&lt;&gt;"",ROW(Q$2:Q$212)-1),ROW(I26))),"")</f>
        <v/>
      </c>
      <c r="S27" s="10"/>
      <c r="T27" s="10"/>
      <c r="U27" s="10"/>
      <c r="V27" s="10"/>
    </row>
    <row r="28" spans="1:22" ht="15.75" customHeight="1" x14ac:dyDescent="0.2">
      <c r="A28" s="26" t="str">
        <f t="shared" si="5"/>
        <v xml:space="preserve"> </v>
      </c>
      <c r="B28" s="19"/>
      <c r="C28" s="19"/>
      <c r="D28" s="19"/>
      <c r="E28" s="20"/>
      <c r="F28" s="36"/>
      <c r="G28" s="26" t="str">
        <f>IF(D28="","",VLOOKUP(D28,'Liste des clubs'!A:B,2,FALSE))</f>
        <v/>
      </c>
      <c r="H28" s="29"/>
      <c r="I28" s="21" t="str">
        <f t="shared" si="0"/>
        <v/>
      </c>
      <c r="J28" s="31" t="str">
        <f t="array" ref="J28">IFERROR(INDEX(I$2:I$700,SMALL(IF(I$2:I$700&lt;&gt;"",ROW(I$2:I$700)-1),ROW(A27))),"")</f>
        <v/>
      </c>
      <c r="K28" s="21" t="str">
        <f t="shared" si="1"/>
        <v/>
      </c>
      <c r="L28" s="33" t="str">
        <f t="array" ref="L28">IFERROR(INDEX(K$2:K$700,SMALL(IF(K$2:K$700&lt;&gt;"",ROW(K$2:K$700)-1),ROW(F27))),"")</f>
        <v/>
      </c>
      <c r="M28" s="21" t="str">
        <f t="shared" si="2"/>
        <v/>
      </c>
      <c r="N28" s="31" t="str">
        <f t="array" ref="N28">IFERROR(INDEX(M$2:M$700,SMALL(IF(M$2:M$700&lt;&gt;"",ROW(M$2:M$700)-1),ROW(G27))),"")</f>
        <v/>
      </c>
      <c r="O28" s="21" t="str">
        <f t="shared" si="3"/>
        <v/>
      </c>
      <c r="P28" s="33" t="str">
        <f t="array" ref="P28">IFERROR(INDEX(O$2:O$700,SMALL(IF(O$2:O$700&lt;&gt;"",ROW(O$2:O$700)-1),ROW(I27))),"")</f>
        <v/>
      </c>
      <c r="Q28" s="22" t="str">
        <f t="shared" si="4"/>
        <v/>
      </c>
      <c r="R28" s="47" t="str">
        <f t="array" ref="R28">IFERROR(INDEX(Q$2:Q$212,SMALL(IF(Q$2:Q$212&lt;&gt;"",ROW(Q$2:Q$212)-1),ROW(I27))),"")</f>
        <v/>
      </c>
      <c r="S28" s="10"/>
      <c r="T28" s="10"/>
      <c r="U28" s="10"/>
      <c r="V28" s="10"/>
    </row>
    <row r="29" spans="1:22" ht="15.75" customHeight="1" x14ac:dyDescent="0.2">
      <c r="A29" s="26" t="str">
        <f t="shared" si="5"/>
        <v xml:space="preserve"> </v>
      </c>
      <c r="B29" s="19"/>
      <c r="C29" s="19"/>
      <c r="D29" s="19"/>
      <c r="E29" s="20"/>
      <c r="F29" s="36"/>
      <c r="G29" s="26" t="str">
        <f>IF(D29="","",VLOOKUP(D29,'Liste des clubs'!A:B,2,FALSE))</f>
        <v/>
      </c>
      <c r="H29" s="29"/>
      <c r="I29" s="21" t="str">
        <f t="shared" si="0"/>
        <v/>
      </c>
      <c r="J29" s="31" t="str">
        <f t="array" ref="J29">IFERROR(INDEX(I$2:I$700,SMALL(IF(I$2:I$700&lt;&gt;"",ROW(I$2:I$700)-1),ROW(A28))),"")</f>
        <v/>
      </c>
      <c r="K29" s="21" t="str">
        <f t="shared" si="1"/>
        <v/>
      </c>
      <c r="L29" s="33" t="str">
        <f t="array" ref="L29">IFERROR(INDEX(K$2:K$700,SMALL(IF(K$2:K$700&lt;&gt;"",ROW(K$2:K$700)-1),ROW(F28))),"")</f>
        <v/>
      </c>
      <c r="M29" s="21" t="str">
        <f t="shared" si="2"/>
        <v/>
      </c>
      <c r="N29" s="31" t="str">
        <f t="array" ref="N29">IFERROR(INDEX(M$2:M$700,SMALL(IF(M$2:M$700&lt;&gt;"",ROW(M$2:M$700)-1),ROW(G28))),"")</f>
        <v/>
      </c>
      <c r="O29" s="21" t="str">
        <f t="shared" si="3"/>
        <v/>
      </c>
      <c r="P29" s="33" t="str">
        <f t="array" ref="P29">IFERROR(INDEX(O$2:O$700,SMALL(IF(O$2:O$700&lt;&gt;"",ROW(O$2:O$700)-1),ROW(I28))),"")</f>
        <v/>
      </c>
      <c r="Q29" s="22" t="str">
        <f t="shared" si="4"/>
        <v/>
      </c>
      <c r="R29" s="47" t="str">
        <f t="array" ref="R29">IFERROR(INDEX(Q$2:Q$212,SMALL(IF(Q$2:Q$212&lt;&gt;"",ROW(Q$2:Q$212)-1),ROW(I28))),"")</f>
        <v/>
      </c>
      <c r="S29" s="10"/>
      <c r="T29" s="10"/>
      <c r="U29" s="10"/>
      <c r="V29" s="10"/>
    </row>
    <row r="30" spans="1:22" ht="15.75" customHeight="1" x14ac:dyDescent="0.2">
      <c r="A30" s="26" t="str">
        <f t="shared" si="5"/>
        <v xml:space="preserve"> </v>
      </c>
      <c r="B30" s="19"/>
      <c r="C30" s="19"/>
      <c r="D30" s="19"/>
      <c r="E30" s="20"/>
      <c r="F30" s="36"/>
      <c r="G30" s="26" t="str">
        <f>IF(D30="","",VLOOKUP(D30,'Liste des clubs'!A:B,2,FALSE))</f>
        <v/>
      </c>
      <c r="H30" s="29"/>
      <c r="I30" s="21" t="str">
        <f t="shared" si="0"/>
        <v/>
      </c>
      <c r="J30" s="31" t="str">
        <f t="array" ref="J30">IFERROR(INDEX(I$2:I$700,SMALL(IF(I$2:I$700&lt;&gt;"",ROW(I$2:I$700)-1),ROW(A29))),"")</f>
        <v/>
      </c>
      <c r="K30" s="21" t="str">
        <f t="shared" si="1"/>
        <v/>
      </c>
      <c r="L30" s="33" t="str">
        <f t="array" ref="L30">IFERROR(INDEX(K$2:K$700,SMALL(IF(K$2:K$700&lt;&gt;"",ROW(K$2:K$700)-1),ROW(F29))),"")</f>
        <v/>
      </c>
      <c r="M30" s="21" t="str">
        <f t="shared" si="2"/>
        <v/>
      </c>
      <c r="N30" s="31" t="str">
        <f t="array" ref="N30">IFERROR(INDEX(M$2:M$700,SMALL(IF(M$2:M$700&lt;&gt;"",ROW(M$2:M$700)-1),ROW(G29))),"")</f>
        <v/>
      </c>
      <c r="O30" s="21" t="str">
        <f t="shared" si="3"/>
        <v/>
      </c>
      <c r="P30" s="33" t="str">
        <f t="array" ref="P30">IFERROR(INDEX(O$2:O$700,SMALL(IF(O$2:O$700&lt;&gt;"",ROW(O$2:O$700)-1),ROW(I29))),"")</f>
        <v/>
      </c>
      <c r="Q30" s="22" t="str">
        <f t="shared" si="4"/>
        <v/>
      </c>
      <c r="R30" s="47" t="str">
        <f t="array" ref="R30">IFERROR(INDEX(Q$2:Q$212,SMALL(IF(Q$2:Q$212&lt;&gt;"",ROW(Q$2:Q$212)-1),ROW(I29))),"")</f>
        <v/>
      </c>
      <c r="S30" s="10"/>
      <c r="T30" s="10"/>
      <c r="U30" s="16"/>
      <c r="V30" s="10"/>
    </row>
    <row r="31" spans="1:22" ht="15.75" customHeight="1" x14ac:dyDescent="0.2">
      <c r="A31" s="26" t="str">
        <f t="shared" si="5"/>
        <v xml:space="preserve"> </v>
      </c>
      <c r="B31" s="19"/>
      <c r="C31" s="19"/>
      <c r="D31" s="19"/>
      <c r="E31" s="20"/>
      <c r="F31" s="36"/>
      <c r="G31" s="26" t="str">
        <f>IF(D31="","",VLOOKUP(D31,'Liste des clubs'!A:B,2,FALSE))</f>
        <v/>
      </c>
      <c r="H31" s="29"/>
      <c r="I31" s="21" t="str">
        <f t="shared" si="0"/>
        <v/>
      </c>
      <c r="J31" s="31" t="str">
        <f t="array" ref="J31">IFERROR(INDEX(I$2:I$700,SMALL(IF(I$2:I$700&lt;&gt;"",ROW(I$2:I$700)-1),ROW(A30))),"")</f>
        <v/>
      </c>
      <c r="K31" s="21" t="str">
        <f t="shared" si="1"/>
        <v/>
      </c>
      <c r="L31" s="33" t="str">
        <f t="array" ref="L31">IFERROR(INDEX(K$2:K$700,SMALL(IF(K$2:K$700&lt;&gt;"",ROW(K$2:K$700)-1),ROW(F30))),"")</f>
        <v/>
      </c>
      <c r="M31" s="21" t="str">
        <f t="shared" si="2"/>
        <v/>
      </c>
      <c r="N31" s="31" t="str">
        <f t="array" ref="N31">IFERROR(INDEX(M$2:M$700,SMALL(IF(M$2:M$700&lt;&gt;"",ROW(M$2:M$700)-1),ROW(G30))),"")</f>
        <v/>
      </c>
      <c r="O31" s="21" t="str">
        <f t="shared" si="3"/>
        <v/>
      </c>
      <c r="P31" s="33" t="str">
        <f t="array" ref="P31">IFERROR(INDEX(O$2:O$700,SMALL(IF(O$2:O$700&lt;&gt;"",ROW(O$2:O$700)-1),ROW(I30))),"")</f>
        <v/>
      </c>
      <c r="Q31" s="22" t="str">
        <f t="shared" si="4"/>
        <v/>
      </c>
      <c r="R31" s="47" t="str">
        <f t="array" ref="R31">IFERROR(INDEX(Q$2:Q$212,SMALL(IF(Q$2:Q$212&lt;&gt;"",ROW(Q$2:Q$212)-1),ROW(I30))),"")</f>
        <v/>
      </c>
      <c r="S31" s="10"/>
      <c r="T31" s="10"/>
      <c r="U31" s="10"/>
      <c r="V31" s="10"/>
    </row>
    <row r="32" spans="1:22" ht="15.75" customHeight="1" x14ac:dyDescent="0.2">
      <c r="A32" s="26" t="str">
        <f t="shared" si="5"/>
        <v xml:space="preserve"> </v>
      </c>
      <c r="B32" s="19"/>
      <c r="C32" s="19"/>
      <c r="D32" s="19"/>
      <c r="E32" s="20"/>
      <c r="F32" s="36"/>
      <c r="G32" s="26" t="str">
        <f>IF(D32="","",VLOOKUP(D32,'Liste des clubs'!A:B,2,FALSE))</f>
        <v/>
      </c>
      <c r="H32" s="29"/>
      <c r="I32" s="21" t="str">
        <f t="shared" si="0"/>
        <v/>
      </c>
      <c r="J32" s="31" t="str">
        <f t="array" ref="J32">IFERROR(INDEX(I$2:I$700,SMALL(IF(I$2:I$700&lt;&gt;"",ROW(I$2:I$700)-1),ROW(A31))),"")</f>
        <v/>
      </c>
      <c r="K32" s="21" t="str">
        <f t="shared" si="1"/>
        <v/>
      </c>
      <c r="L32" s="33" t="str">
        <f t="array" ref="L32">IFERROR(INDEX(K$2:K$700,SMALL(IF(K$2:K$700&lt;&gt;"",ROW(K$2:K$700)-1),ROW(F31))),"")</f>
        <v/>
      </c>
      <c r="M32" s="21" t="str">
        <f t="shared" si="2"/>
        <v/>
      </c>
      <c r="N32" s="31" t="str">
        <f t="array" ref="N32">IFERROR(INDEX(M$2:M$700,SMALL(IF(M$2:M$700&lt;&gt;"",ROW(M$2:M$700)-1),ROW(G31))),"")</f>
        <v/>
      </c>
      <c r="O32" s="21" t="str">
        <f t="shared" si="3"/>
        <v/>
      </c>
      <c r="P32" s="33" t="str">
        <f t="array" ref="P32">IFERROR(INDEX(O$2:O$700,SMALL(IF(O$2:O$700&lt;&gt;"",ROW(O$2:O$700)-1),ROW(I31))),"")</f>
        <v/>
      </c>
      <c r="Q32" s="22" t="str">
        <f t="shared" si="4"/>
        <v/>
      </c>
      <c r="R32" s="47" t="str">
        <f t="array" ref="R32">IFERROR(INDEX(Q$2:Q$212,SMALL(IF(Q$2:Q$212&lt;&gt;"",ROW(Q$2:Q$212)-1),ROW(I31))),"")</f>
        <v/>
      </c>
      <c r="S32" s="10"/>
      <c r="T32" s="10"/>
      <c r="U32" s="10"/>
    </row>
    <row r="33" spans="1:21" ht="15.75" customHeight="1" x14ac:dyDescent="0.2">
      <c r="A33" s="26" t="str">
        <f t="shared" si="5"/>
        <v xml:space="preserve"> </v>
      </c>
      <c r="B33" s="19"/>
      <c r="C33" s="19"/>
      <c r="D33" s="19"/>
      <c r="E33" s="20"/>
      <c r="F33" s="36"/>
      <c r="G33" s="26" t="str">
        <f>IF(D33="","",VLOOKUP(D33,'Liste des clubs'!A:B,2,FALSE))</f>
        <v/>
      </c>
      <c r="H33" s="29"/>
      <c r="I33" s="21" t="str">
        <f t="shared" si="0"/>
        <v/>
      </c>
      <c r="J33" s="31" t="str">
        <f t="array" ref="J33">IFERROR(INDEX(I$2:I$700,SMALL(IF(I$2:I$700&lt;&gt;"",ROW(I$2:I$700)-1),ROW(A32))),"")</f>
        <v/>
      </c>
      <c r="K33" s="21" t="str">
        <f t="shared" si="1"/>
        <v/>
      </c>
      <c r="L33" s="33" t="str">
        <f t="array" ref="L33">IFERROR(INDEX(K$2:K$700,SMALL(IF(K$2:K$700&lt;&gt;"",ROW(K$2:K$700)-1),ROW(F32))),"")</f>
        <v/>
      </c>
      <c r="M33" s="21" t="str">
        <f t="shared" si="2"/>
        <v/>
      </c>
      <c r="N33" s="31" t="str">
        <f t="array" ref="N33">IFERROR(INDEX(M$2:M$700,SMALL(IF(M$2:M$700&lt;&gt;"",ROW(M$2:M$700)-1),ROW(G32))),"")</f>
        <v/>
      </c>
      <c r="O33" s="21" t="str">
        <f t="shared" si="3"/>
        <v/>
      </c>
      <c r="P33" s="33" t="str">
        <f t="array" ref="P33">IFERROR(INDEX(O$2:O$700,SMALL(IF(O$2:O$700&lt;&gt;"",ROW(O$2:O$700)-1),ROW(I32))),"")</f>
        <v/>
      </c>
      <c r="Q33" s="22" t="str">
        <f t="shared" si="4"/>
        <v/>
      </c>
      <c r="R33" s="47" t="str">
        <f t="array" ref="R33">IFERROR(INDEX(Q$2:Q$212,SMALL(IF(Q$2:Q$212&lt;&gt;"",ROW(Q$2:Q$212)-1),ROW(I32))),"")</f>
        <v/>
      </c>
      <c r="S33" s="10"/>
      <c r="T33" s="10"/>
      <c r="U33" s="10"/>
    </row>
    <row r="34" spans="1:21" ht="15.75" customHeight="1" x14ac:dyDescent="0.2">
      <c r="A34" s="26" t="str">
        <f t="shared" si="5"/>
        <v xml:space="preserve"> </v>
      </c>
      <c r="B34" s="19"/>
      <c r="C34" s="19"/>
      <c r="D34" s="19"/>
      <c r="E34" s="20"/>
      <c r="F34" s="36"/>
      <c r="G34" s="26" t="str">
        <f>IF(D34="","",VLOOKUP(D34,'Liste des clubs'!A:B,2,FALSE))</f>
        <v/>
      </c>
      <c r="H34" s="29"/>
      <c r="I34" s="21" t="str">
        <f t="shared" si="0"/>
        <v/>
      </c>
      <c r="J34" s="31" t="str">
        <f t="array" ref="J34">IFERROR(INDEX(I$2:I$700,SMALL(IF(I$2:I$700&lt;&gt;"",ROW(I$2:I$700)-1),ROW(A33))),"")</f>
        <v/>
      </c>
      <c r="K34" s="21" t="str">
        <f t="shared" si="1"/>
        <v/>
      </c>
      <c r="L34" s="33" t="str">
        <f t="array" ref="L34">IFERROR(INDEX(K$2:K$700,SMALL(IF(K$2:K$700&lt;&gt;"",ROW(K$2:K$700)-1),ROW(F33))),"")</f>
        <v/>
      </c>
      <c r="M34" s="21" t="str">
        <f t="shared" si="2"/>
        <v/>
      </c>
      <c r="N34" s="31" t="str">
        <f t="array" ref="N34">IFERROR(INDEX(M$2:M$700,SMALL(IF(M$2:M$700&lt;&gt;"",ROW(M$2:M$700)-1),ROW(G33))),"")</f>
        <v/>
      </c>
      <c r="O34" s="21" t="str">
        <f t="shared" si="3"/>
        <v/>
      </c>
      <c r="P34" s="33" t="str">
        <f t="array" ref="P34">IFERROR(INDEX(O$2:O$700,SMALL(IF(O$2:O$700&lt;&gt;"",ROW(O$2:O$700)-1),ROW(I33))),"")</f>
        <v/>
      </c>
      <c r="Q34" s="22" t="str">
        <f t="shared" si="4"/>
        <v/>
      </c>
      <c r="R34" s="47" t="str">
        <f t="array" ref="R34">IFERROR(INDEX(Q$2:Q$212,SMALL(IF(Q$2:Q$212&lt;&gt;"",ROW(Q$2:Q$212)-1),ROW(I33))),"")</f>
        <v/>
      </c>
      <c r="S34" s="10"/>
      <c r="T34" s="10"/>
      <c r="U34" s="10"/>
    </row>
    <row r="35" spans="1:21" ht="15.75" customHeight="1" x14ac:dyDescent="0.2">
      <c r="A35" s="26" t="str">
        <f t="shared" si="5"/>
        <v xml:space="preserve"> </v>
      </c>
      <c r="B35" s="19"/>
      <c r="C35" s="19"/>
      <c r="D35" s="19"/>
      <c r="E35" s="20"/>
      <c r="F35" s="36"/>
      <c r="G35" s="26" t="str">
        <f>IF(D35="","",VLOOKUP(D35,'Liste des clubs'!A:B,2,FALSE))</f>
        <v/>
      </c>
      <c r="H35" s="29"/>
      <c r="I35" s="21" t="str">
        <f t="shared" si="0"/>
        <v/>
      </c>
      <c r="J35" s="31" t="str">
        <f t="array" ref="J35">IFERROR(INDEX(I$2:I$700,SMALL(IF(I$2:I$700&lt;&gt;"",ROW(I$2:I$700)-1),ROW(A34))),"")</f>
        <v/>
      </c>
      <c r="K35" s="21" t="str">
        <f t="shared" si="1"/>
        <v/>
      </c>
      <c r="L35" s="33" t="str">
        <f t="array" ref="L35">IFERROR(INDEX(K$2:K$700,SMALL(IF(K$2:K$700&lt;&gt;"",ROW(K$2:K$700)-1),ROW(F34))),"")</f>
        <v/>
      </c>
      <c r="M35" s="21" t="str">
        <f t="shared" si="2"/>
        <v/>
      </c>
      <c r="N35" s="31" t="str">
        <f t="array" ref="N35">IFERROR(INDEX(M$2:M$700,SMALL(IF(M$2:M$700&lt;&gt;"",ROW(M$2:M$700)-1),ROW(G34))),"")</f>
        <v/>
      </c>
      <c r="O35" s="21" t="str">
        <f t="shared" si="3"/>
        <v/>
      </c>
      <c r="P35" s="33" t="str">
        <f t="array" ref="P35">IFERROR(INDEX(O$2:O$700,SMALL(IF(O$2:O$700&lt;&gt;"",ROW(O$2:O$700)-1),ROW(I34))),"")</f>
        <v/>
      </c>
      <c r="Q35" s="22" t="str">
        <f t="shared" si="4"/>
        <v/>
      </c>
      <c r="R35" s="47" t="str">
        <f t="array" ref="R35">IFERROR(INDEX(Q$2:Q$212,SMALL(IF(Q$2:Q$212&lt;&gt;"",ROW(Q$2:Q$212)-1),ROW(I34))),"")</f>
        <v/>
      </c>
      <c r="S35" s="10"/>
      <c r="T35" s="10"/>
      <c r="U35" s="10"/>
    </row>
    <row r="36" spans="1:21" ht="15.75" customHeight="1" x14ac:dyDescent="0.2">
      <c r="A36" s="26" t="str">
        <f t="shared" si="5"/>
        <v xml:space="preserve"> </v>
      </c>
      <c r="B36" s="19"/>
      <c r="C36" s="19"/>
      <c r="D36" s="19"/>
      <c r="E36" s="20"/>
      <c r="F36" s="36"/>
      <c r="G36" s="26" t="str">
        <f>IF(D36="","",VLOOKUP(D36,'Liste des clubs'!A:B,2,FALSE))</f>
        <v/>
      </c>
      <c r="H36" s="29"/>
      <c r="I36" s="21" t="str">
        <f t="shared" si="0"/>
        <v/>
      </c>
      <c r="J36" s="31" t="str">
        <f t="array" ref="J36">IFERROR(INDEX(I$2:I$700,SMALL(IF(I$2:I$700&lt;&gt;"",ROW(I$2:I$700)-1),ROW(A35))),"")</f>
        <v/>
      </c>
      <c r="K36" s="21" t="str">
        <f t="shared" si="1"/>
        <v/>
      </c>
      <c r="L36" s="33" t="str">
        <f t="array" ref="L36">IFERROR(INDEX(K$2:K$700,SMALL(IF(K$2:K$700&lt;&gt;"",ROW(K$2:K$700)-1),ROW(F35))),"")</f>
        <v/>
      </c>
      <c r="M36" s="21" t="str">
        <f t="shared" si="2"/>
        <v/>
      </c>
      <c r="N36" s="31" t="str">
        <f t="array" ref="N36">IFERROR(INDEX(M$2:M$700,SMALL(IF(M$2:M$700&lt;&gt;"",ROW(M$2:M$700)-1),ROW(G35))),"")</f>
        <v/>
      </c>
      <c r="O36" s="21" t="str">
        <f t="shared" si="3"/>
        <v/>
      </c>
      <c r="P36" s="33" t="str">
        <f t="array" ref="P36">IFERROR(INDEX(O$2:O$700,SMALL(IF(O$2:O$700&lt;&gt;"",ROW(O$2:O$700)-1),ROW(I35))),"")</f>
        <v/>
      </c>
      <c r="Q36" s="22" t="str">
        <f t="shared" si="4"/>
        <v/>
      </c>
      <c r="R36" s="47" t="str">
        <f t="array" ref="R36">IFERROR(INDEX(Q$2:Q$212,SMALL(IF(Q$2:Q$212&lt;&gt;"",ROW(Q$2:Q$212)-1),ROW(I35))),"")</f>
        <v/>
      </c>
      <c r="S36" s="10"/>
      <c r="T36" s="10"/>
      <c r="U36" s="10"/>
    </row>
    <row r="37" spans="1:21" ht="15.75" customHeight="1" x14ac:dyDescent="0.2">
      <c r="A37" s="26" t="str">
        <f t="shared" si="5"/>
        <v xml:space="preserve"> </v>
      </c>
      <c r="B37" s="19"/>
      <c r="C37" s="19"/>
      <c r="D37" s="19"/>
      <c r="E37" s="20"/>
      <c r="F37" s="36"/>
      <c r="G37" s="26" t="str">
        <f>IF(D37="","",VLOOKUP(D37,'Liste des clubs'!A:B,2,FALSE))</f>
        <v/>
      </c>
      <c r="H37" s="29"/>
      <c r="I37" s="21" t="str">
        <f t="shared" si="0"/>
        <v/>
      </c>
      <c r="J37" s="31" t="str">
        <f t="array" ref="J37">IFERROR(INDEX(I$2:I$700,SMALL(IF(I$2:I$700&lt;&gt;"",ROW(I$2:I$700)-1),ROW(A36))),"")</f>
        <v/>
      </c>
      <c r="K37" s="21" t="str">
        <f t="shared" si="1"/>
        <v/>
      </c>
      <c r="L37" s="33" t="str">
        <f t="array" ref="L37">IFERROR(INDEX(K$2:K$700,SMALL(IF(K$2:K$700&lt;&gt;"",ROW(K$2:K$700)-1),ROW(F36))),"")</f>
        <v/>
      </c>
      <c r="M37" s="21" t="str">
        <f t="shared" si="2"/>
        <v/>
      </c>
      <c r="N37" s="31" t="str">
        <f t="array" ref="N37">IFERROR(INDEX(M$2:M$700,SMALL(IF(M$2:M$700&lt;&gt;"",ROW(M$2:M$700)-1),ROW(G36))),"")</f>
        <v/>
      </c>
      <c r="O37" s="21" t="str">
        <f t="shared" si="3"/>
        <v/>
      </c>
      <c r="P37" s="33" t="str">
        <f t="array" ref="P37">IFERROR(INDEX(O$2:O$700,SMALL(IF(O$2:O$700&lt;&gt;"",ROW(O$2:O$700)-1),ROW(I36))),"")</f>
        <v/>
      </c>
      <c r="Q37" s="22" t="str">
        <f t="shared" si="4"/>
        <v/>
      </c>
      <c r="R37" s="47" t="str">
        <f t="array" ref="R37">IFERROR(INDEX(Q$2:Q$212,SMALL(IF(Q$2:Q$212&lt;&gt;"",ROW(Q$2:Q$212)-1),ROW(I36))),"")</f>
        <v/>
      </c>
      <c r="S37" s="10"/>
      <c r="T37" s="10"/>
      <c r="U37" s="10"/>
    </row>
    <row r="38" spans="1:21" ht="15.75" customHeight="1" x14ac:dyDescent="0.2">
      <c r="A38" s="26" t="str">
        <f t="shared" si="5"/>
        <v xml:space="preserve"> </v>
      </c>
      <c r="B38" s="19"/>
      <c r="C38" s="19"/>
      <c r="D38" s="19"/>
      <c r="E38" s="20"/>
      <c r="F38" s="36"/>
      <c r="G38" s="26" t="str">
        <f>IF(D38="","",VLOOKUP(D38,'Liste des clubs'!A:B,2,FALSE))</f>
        <v/>
      </c>
      <c r="H38" s="29"/>
      <c r="I38" s="21" t="str">
        <f t="shared" si="0"/>
        <v/>
      </c>
      <c r="J38" s="31" t="str">
        <f t="array" ref="J38">IFERROR(INDEX(I$2:I$700,SMALL(IF(I$2:I$700&lt;&gt;"",ROW(I$2:I$700)-1),ROW(A37))),"")</f>
        <v/>
      </c>
      <c r="K38" s="21" t="str">
        <f t="shared" si="1"/>
        <v/>
      </c>
      <c r="L38" s="33" t="str">
        <f t="array" ref="L38">IFERROR(INDEX(K$2:K$700,SMALL(IF(K$2:K$700&lt;&gt;"",ROW(K$2:K$700)-1),ROW(F37))),"")</f>
        <v/>
      </c>
      <c r="M38" s="21" t="str">
        <f t="shared" si="2"/>
        <v/>
      </c>
      <c r="N38" s="31" t="str">
        <f t="array" ref="N38">IFERROR(INDEX(M$2:M$700,SMALL(IF(M$2:M$700&lt;&gt;"",ROW(M$2:M$700)-1),ROW(G37))),"")</f>
        <v/>
      </c>
      <c r="O38" s="21" t="str">
        <f t="shared" si="3"/>
        <v/>
      </c>
      <c r="P38" s="33" t="str">
        <f t="array" ref="P38">IFERROR(INDEX(O$2:O$700,SMALL(IF(O$2:O$700&lt;&gt;"",ROW(O$2:O$700)-1),ROW(I37))),"")</f>
        <v/>
      </c>
      <c r="Q38" s="22" t="str">
        <f t="shared" si="4"/>
        <v/>
      </c>
      <c r="R38" s="47" t="str">
        <f t="array" ref="R38">IFERROR(INDEX(Q$2:Q$212,SMALL(IF(Q$2:Q$212&lt;&gt;"",ROW(Q$2:Q$212)-1),ROW(I37))),"")</f>
        <v/>
      </c>
      <c r="S38" s="10"/>
      <c r="T38" s="10"/>
      <c r="U38" s="10"/>
    </row>
    <row r="39" spans="1:21" ht="15.75" customHeight="1" x14ac:dyDescent="0.2">
      <c r="A39" s="26" t="str">
        <f t="shared" si="5"/>
        <v xml:space="preserve"> </v>
      </c>
      <c r="B39" s="19"/>
      <c r="C39" s="19"/>
      <c r="D39" s="19"/>
      <c r="E39" s="20"/>
      <c r="F39" s="36"/>
      <c r="G39" s="26" t="str">
        <f>IF(D39="","",VLOOKUP(D39,'Liste des clubs'!A:B,2,FALSE))</f>
        <v/>
      </c>
      <c r="H39" s="29"/>
      <c r="I39" s="21" t="str">
        <f t="shared" si="0"/>
        <v/>
      </c>
      <c r="J39" s="31" t="str">
        <f t="array" ref="J39">IFERROR(INDEX(I$2:I$700,SMALL(IF(I$2:I$700&lt;&gt;"",ROW(I$2:I$700)-1),ROW(A38))),"")</f>
        <v/>
      </c>
      <c r="K39" s="21" t="str">
        <f t="shared" si="1"/>
        <v/>
      </c>
      <c r="L39" s="33" t="str">
        <f t="array" ref="L39">IFERROR(INDEX(K$2:K$700,SMALL(IF(K$2:K$700&lt;&gt;"",ROW(K$2:K$700)-1),ROW(F38))),"")</f>
        <v/>
      </c>
      <c r="M39" s="21" t="str">
        <f t="shared" si="2"/>
        <v/>
      </c>
      <c r="N39" s="31" t="str">
        <f t="array" ref="N39">IFERROR(INDEX(M$2:M$700,SMALL(IF(M$2:M$700&lt;&gt;"",ROW(M$2:M$700)-1),ROW(G38))),"")</f>
        <v/>
      </c>
      <c r="O39" s="21" t="str">
        <f t="shared" si="3"/>
        <v/>
      </c>
      <c r="P39" s="33" t="str">
        <f t="array" ref="P39">IFERROR(INDEX(O$2:O$700,SMALL(IF(O$2:O$700&lt;&gt;"",ROW(O$2:O$700)-1),ROW(I38))),"")</f>
        <v/>
      </c>
      <c r="Q39" s="22" t="str">
        <f t="shared" si="4"/>
        <v/>
      </c>
      <c r="R39" s="47" t="str">
        <f t="array" ref="R39">IFERROR(INDEX(Q$2:Q$212,SMALL(IF(Q$2:Q$212&lt;&gt;"",ROW(Q$2:Q$212)-1),ROW(I38))),"")</f>
        <v/>
      </c>
      <c r="S39" s="10"/>
      <c r="T39" s="10"/>
      <c r="U39" s="10"/>
    </row>
    <row r="40" spans="1:21" ht="15.75" customHeight="1" x14ac:dyDescent="0.2">
      <c r="A40" s="26" t="str">
        <f t="shared" si="5"/>
        <v xml:space="preserve"> </v>
      </c>
      <c r="B40" s="19"/>
      <c r="C40" s="19"/>
      <c r="D40" s="19"/>
      <c r="E40" s="20"/>
      <c r="F40" s="36"/>
      <c r="G40" s="26" t="str">
        <f>IF(D40="","",VLOOKUP(D40,'Liste des clubs'!A:B,2,FALSE))</f>
        <v/>
      </c>
      <c r="H40" s="29"/>
      <c r="I40" s="21" t="str">
        <f t="shared" si="0"/>
        <v/>
      </c>
      <c r="J40" s="31" t="str">
        <f t="array" ref="J40">IFERROR(INDEX(I$2:I$700,SMALL(IF(I$2:I$700&lt;&gt;"",ROW(I$2:I$700)-1),ROW(A39))),"")</f>
        <v/>
      </c>
      <c r="K40" s="21" t="str">
        <f t="shared" si="1"/>
        <v/>
      </c>
      <c r="L40" s="33" t="str">
        <f t="array" ref="L40">IFERROR(INDEX(K$2:K$700,SMALL(IF(K$2:K$700&lt;&gt;"",ROW(K$2:K$700)-1),ROW(F39))),"")</f>
        <v/>
      </c>
      <c r="M40" s="21" t="str">
        <f t="shared" si="2"/>
        <v/>
      </c>
      <c r="N40" s="31" t="str">
        <f t="array" ref="N40">IFERROR(INDEX(M$2:M$700,SMALL(IF(M$2:M$700&lt;&gt;"",ROW(M$2:M$700)-1),ROW(G39))),"")</f>
        <v/>
      </c>
      <c r="O40" s="21" t="str">
        <f t="shared" si="3"/>
        <v/>
      </c>
      <c r="P40" s="33" t="str">
        <f t="array" ref="P40">IFERROR(INDEX(O$2:O$700,SMALL(IF(O$2:O$700&lt;&gt;"",ROW(O$2:O$700)-1),ROW(I39))),"")</f>
        <v/>
      </c>
      <c r="Q40" s="22" t="str">
        <f t="shared" si="4"/>
        <v/>
      </c>
      <c r="R40" s="47" t="str">
        <f t="array" ref="R40">IFERROR(INDEX(Q$2:Q$212,SMALL(IF(Q$2:Q$212&lt;&gt;"",ROW(Q$2:Q$212)-1),ROW(I39))),"")</f>
        <v/>
      </c>
      <c r="S40" s="10"/>
      <c r="T40" s="10"/>
      <c r="U40" s="10"/>
    </row>
    <row r="41" spans="1:21" ht="15.75" customHeight="1" x14ac:dyDescent="0.2">
      <c r="A41" s="26" t="str">
        <f t="shared" si="5"/>
        <v xml:space="preserve"> </v>
      </c>
      <c r="B41" s="19"/>
      <c r="C41" s="19"/>
      <c r="D41" s="19"/>
      <c r="E41" s="20"/>
      <c r="F41" s="36"/>
      <c r="G41" s="26" t="str">
        <f>IF(D41="","",VLOOKUP(D41,'Liste des clubs'!A:B,2,FALSE))</f>
        <v/>
      </c>
      <c r="H41" s="29"/>
      <c r="I41" s="21" t="str">
        <f t="shared" si="0"/>
        <v/>
      </c>
      <c r="J41" s="31" t="str">
        <f t="array" ref="J41">IFERROR(INDEX(I$2:I$700,SMALL(IF(I$2:I$700&lt;&gt;"",ROW(I$2:I$700)-1),ROW(A40))),"")</f>
        <v/>
      </c>
      <c r="K41" s="21" t="str">
        <f t="shared" si="1"/>
        <v/>
      </c>
      <c r="L41" s="33" t="str">
        <f t="array" ref="L41">IFERROR(INDEX(K$2:K$700,SMALL(IF(K$2:K$700&lt;&gt;"",ROW(K$2:K$700)-1),ROW(F40))),"")</f>
        <v/>
      </c>
      <c r="M41" s="21" t="str">
        <f t="shared" si="2"/>
        <v/>
      </c>
      <c r="N41" s="31" t="str">
        <f t="array" ref="N41">IFERROR(INDEX(M$2:M$700,SMALL(IF(M$2:M$700&lt;&gt;"",ROW(M$2:M$700)-1),ROW(G40))),"")</f>
        <v/>
      </c>
      <c r="O41" s="21" t="str">
        <f t="shared" si="3"/>
        <v/>
      </c>
      <c r="P41" s="33" t="str">
        <f t="array" ref="P41">IFERROR(INDEX(O$2:O$700,SMALL(IF(O$2:O$700&lt;&gt;"",ROW(O$2:O$700)-1),ROW(I40))),"")</f>
        <v/>
      </c>
      <c r="Q41" s="22" t="str">
        <f t="shared" si="4"/>
        <v/>
      </c>
      <c r="R41" s="47" t="str">
        <f t="array" ref="R41">IFERROR(INDEX(Q$2:Q$212,SMALL(IF(Q$2:Q$212&lt;&gt;"",ROW(Q$2:Q$212)-1),ROW(I40))),"")</f>
        <v/>
      </c>
      <c r="S41" s="10"/>
      <c r="T41" s="10"/>
      <c r="U41" s="10"/>
    </row>
    <row r="42" spans="1:21" ht="15.75" customHeight="1" x14ac:dyDescent="0.2">
      <c r="A42" s="26" t="str">
        <f t="shared" si="5"/>
        <v xml:space="preserve"> </v>
      </c>
      <c r="B42" s="19"/>
      <c r="C42" s="19"/>
      <c r="D42" s="19"/>
      <c r="E42" s="20"/>
      <c r="F42" s="36"/>
      <c r="G42" s="26" t="str">
        <f>IF(D42="","",VLOOKUP(D42,'Liste des clubs'!A:B,2,FALSE))</f>
        <v/>
      </c>
      <c r="H42" s="29"/>
      <c r="I42" s="21" t="str">
        <f t="shared" si="0"/>
        <v/>
      </c>
      <c r="J42" s="31" t="str">
        <f t="array" ref="J42">IFERROR(INDEX(I$2:I$700,SMALL(IF(I$2:I$700&lt;&gt;"",ROW(I$2:I$700)-1),ROW(A41))),"")</f>
        <v/>
      </c>
      <c r="K42" s="21" t="str">
        <f t="shared" si="1"/>
        <v/>
      </c>
      <c r="L42" s="33" t="str">
        <f t="array" ref="L42">IFERROR(INDEX(K$2:K$700,SMALL(IF(K$2:K$700&lt;&gt;"",ROW(K$2:K$700)-1),ROW(F41))),"")</f>
        <v/>
      </c>
      <c r="M42" s="21" t="str">
        <f t="shared" si="2"/>
        <v/>
      </c>
      <c r="N42" s="31" t="str">
        <f t="array" ref="N42">IFERROR(INDEX(M$2:M$700,SMALL(IF(M$2:M$700&lt;&gt;"",ROW(M$2:M$700)-1),ROW(G41))),"")</f>
        <v/>
      </c>
      <c r="O42" s="21" t="str">
        <f t="shared" si="3"/>
        <v/>
      </c>
      <c r="P42" s="33" t="str">
        <f t="array" ref="P42">IFERROR(INDEX(O$2:O$700,SMALL(IF(O$2:O$700&lt;&gt;"",ROW(O$2:O$700)-1),ROW(I41))),"")</f>
        <v/>
      </c>
      <c r="Q42" s="22" t="str">
        <f t="shared" si="4"/>
        <v/>
      </c>
      <c r="R42" s="47" t="str">
        <f t="array" ref="R42">IFERROR(INDEX(Q$2:Q$212,SMALL(IF(Q$2:Q$212&lt;&gt;"",ROW(Q$2:Q$212)-1),ROW(I41))),"")</f>
        <v/>
      </c>
      <c r="S42" s="10"/>
      <c r="T42" s="10"/>
      <c r="U42" s="10"/>
    </row>
    <row r="43" spans="1:21" ht="15.75" customHeight="1" x14ac:dyDescent="0.2">
      <c r="A43" s="26" t="str">
        <f t="shared" si="5"/>
        <v xml:space="preserve"> </v>
      </c>
      <c r="B43" s="19"/>
      <c r="C43" s="19"/>
      <c r="D43" s="19"/>
      <c r="E43" s="20"/>
      <c r="F43" s="36"/>
      <c r="G43" s="26" t="str">
        <f>IF(D43="","",VLOOKUP(D43,'Liste des clubs'!A:B,2,FALSE))</f>
        <v/>
      </c>
      <c r="H43" s="29"/>
      <c r="I43" s="21" t="str">
        <f t="shared" si="0"/>
        <v/>
      </c>
      <c r="J43" s="31" t="str">
        <f t="array" ref="J43">IFERROR(INDEX(I$2:I$700,SMALL(IF(I$2:I$700&lt;&gt;"",ROW(I$2:I$700)-1),ROW(A42))),"")</f>
        <v/>
      </c>
      <c r="K43" s="21" t="str">
        <f t="shared" si="1"/>
        <v/>
      </c>
      <c r="L43" s="33" t="str">
        <f t="array" ref="L43">IFERROR(INDEX(K$2:K$700,SMALL(IF(K$2:K$700&lt;&gt;"",ROW(K$2:K$700)-1),ROW(F42))),"")</f>
        <v/>
      </c>
      <c r="M43" s="21" t="str">
        <f t="shared" si="2"/>
        <v/>
      </c>
      <c r="N43" s="31" t="str">
        <f t="array" ref="N43">IFERROR(INDEX(M$2:M$700,SMALL(IF(M$2:M$700&lt;&gt;"",ROW(M$2:M$700)-1),ROW(G42))),"")</f>
        <v/>
      </c>
      <c r="O43" s="21" t="str">
        <f t="shared" si="3"/>
        <v/>
      </c>
      <c r="P43" s="33" t="str">
        <f t="array" ref="P43">IFERROR(INDEX(O$2:O$700,SMALL(IF(O$2:O$700&lt;&gt;"",ROW(O$2:O$700)-1),ROW(I42))),"")</f>
        <v/>
      </c>
      <c r="Q43" s="22" t="str">
        <f t="shared" si="4"/>
        <v/>
      </c>
      <c r="R43" s="47" t="str">
        <f t="array" ref="R43">IFERROR(INDEX(Q$2:Q$212,SMALL(IF(Q$2:Q$212&lt;&gt;"",ROW(Q$2:Q$212)-1),ROW(I42))),"")</f>
        <v/>
      </c>
      <c r="S43" s="10"/>
      <c r="T43" s="10"/>
      <c r="U43" s="10"/>
    </row>
    <row r="44" spans="1:21" ht="15.75" customHeight="1" x14ac:dyDescent="0.2">
      <c r="A44" s="26" t="str">
        <f t="shared" si="5"/>
        <v xml:space="preserve"> </v>
      </c>
      <c r="B44" s="19"/>
      <c r="C44" s="19"/>
      <c r="D44" s="19"/>
      <c r="E44" s="20"/>
      <c r="F44" s="36"/>
      <c r="G44" s="26" t="str">
        <f>IF(D44="","",VLOOKUP(D44,'Liste des clubs'!A:B,2,FALSE))</f>
        <v/>
      </c>
      <c r="H44" s="29"/>
      <c r="I44" s="21" t="str">
        <f t="shared" si="0"/>
        <v/>
      </c>
      <c r="J44" s="31" t="str">
        <f t="array" ref="J44">IFERROR(INDEX(I$2:I$700,SMALL(IF(I$2:I$700&lt;&gt;"",ROW(I$2:I$700)-1),ROW(A43))),"")</f>
        <v/>
      </c>
      <c r="K44" s="21" t="str">
        <f t="shared" si="1"/>
        <v/>
      </c>
      <c r="L44" s="33" t="str">
        <f t="array" ref="L44">IFERROR(INDEX(K$2:K$700,SMALL(IF(K$2:K$700&lt;&gt;"",ROW(K$2:K$700)-1),ROW(F43))),"")</f>
        <v/>
      </c>
      <c r="M44" s="21" t="str">
        <f t="shared" si="2"/>
        <v/>
      </c>
      <c r="N44" s="31" t="str">
        <f t="array" ref="N44">IFERROR(INDEX(M$2:M$700,SMALL(IF(M$2:M$700&lt;&gt;"",ROW(M$2:M$700)-1),ROW(G43))),"")</f>
        <v/>
      </c>
      <c r="O44" s="21" t="str">
        <f t="shared" si="3"/>
        <v/>
      </c>
      <c r="P44" s="33" t="str">
        <f t="array" ref="P44">IFERROR(INDEX(O$2:O$700,SMALL(IF(O$2:O$700&lt;&gt;"",ROW(O$2:O$700)-1),ROW(I43))),"")</f>
        <v/>
      </c>
      <c r="Q44" s="22" t="str">
        <f t="shared" si="4"/>
        <v/>
      </c>
      <c r="R44" s="47" t="str">
        <f t="array" ref="R44">IFERROR(INDEX(Q$2:Q$212,SMALL(IF(Q$2:Q$212&lt;&gt;"",ROW(Q$2:Q$212)-1),ROW(I43))),"")</f>
        <v/>
      </c>
      <c r="S44" s="10"/>
      <c r="T44" s="10"/>
      <c r="U44" s="10"/>
    </row>
    <row r="45" spans="1:21" ht="15.75" customHeight="1" x14ac:dyDescent="0.2">
      <c r="A45" s="26" t="str">
        <f t="shared" si="5"/>
        <v xml:space="preserve"> </v>
      </c>
      <c r="B45" s="19"/>
      <c r="C45" s="19"/>
      <c r="D45" s="19"/>
      <c r="E45" s="20"/>
      <c r="F45" s="36"/>
      <c r="G45" s="26" t="str">
        <f>IF(D45="","",VLOOKUP(D45,'Liste des clubs'!A:B,2,FALSE))</f>
        <v/>
      </c>
      <c r="H45" s="29"/>
      <c r="I45" s="21" t="str">
        <f t="shared" si="0"/>
        <v/>
      </c>
      <c r="J45" s="31" t="str">
        <f t="array" ref="J45">IFERROR(INDEX(I$2:I$700,SMALL(IF(I$2:I$700&lt;&gt;"",ROW(I$2:I$700)-1),ROW(A44))),"")</f>
        <v/>
      </c>
      <c r="K45" s="21" t="str">
        <f t="shared" si="1"/>
        <v/>
      </c>
      <c r="L45" s="33" t="str">
        <f t="array" ref="L45">IFERROR(INDEX(K$2:K$700,SMALL(IF(K$2:K$700&lt;&gt;"",ROW(K$2:K$700)-1),ROW(F44))),"")</f>
        <v/>
      </c>
      <c r="M45" s="21" t="str">
        <f t="shared" si="2"/>
        <v/>
      </c>
      <c r="N45" s="31" t="str">
        <f t="array" ref="N45">IFERROR(INDEX(M$2:M$700,SMALL(IF(M$2:M$700&lt;&gt;"",ROW(M$2:M$700)-1),ROW(G44))),"")</f>
        <v/>
      </c>
      <c r="O45" s="21" t="str">
        <f t="shared" si="3"/>
        <v/>
      </c>
      <c r="P45" s="33" t="str">
        <f t="array" ref="P45">IFERROR(INDEX(O$2:O$700,SMALL(IF(O$2:O$700&lt;&gt;"",ROW(O$2:O$700)-1),ROW(I44))),"")</f>
        <v/>
      </c>
      <c r="Q45" s="22" t="str">
        <f t="shared" si="4"/>
        <v/>
      </c>
      <c r="R45" s="47" t="str">
        <f t="array" ref="R45">IFERROR(INDEX(Q$2:Q$212,SMALL(IF(Q$2:Q$212&lt;&gt;"",ROW(Q$2:Q$212)-1),ROW(I44))),"")</f>
        <v/>
      </c>
      <c r="S45" s="10"/>
      <c r="T45" s="10"/>
      <c r="U45" s="10"/>
    </row>
    <row r="46" spans="1:21" ht="15.75" customHeight="1" x14ac:dyDescent="0.2">
      <c r="A46" s="26" t="str">
        <f t="shared" si="5"/>
        <v xml:space="preserve"> </v>
      </c>
      <c r="B46" s="19"/>
      <c r="C46" s="19"/>
      <c r="D46" s="19"/>
      <c r="E46" s="20"/>
      <c r="F46" s="36"/>
      <c r="G46" s="26" t="str">
        <f>IF(D46="","",VLOOKUP(D46,'Liste des clubs'!A:B,2,FALSE))</f>
        <v/>
      </c>
      <c r="H46" s="29"/>
      <c r="I46" s="21" t="str">
        <f t="shared" si="0"/>
        <v/>
      </c>
      <c r="J46" s="31" t="str">
        <f t="array" ref="J46">IFERROR(INDEX(I$2:I$700,SMALL(IF(I$2:I$700&lt;&gt;"",ROW(I$2:I$700)-1),ROW(A45))),"")</f>
        <v/>
      </c>
      <c r="K46" s="21" t="str">
        <f t="shared" si="1"/>
        <v/>
      </c>
      <c r="L46" s="33" t="str">
        <f t="array" ref="L46">IFERROR(INDEX(K$2:K$700,SMALL(IF(K$2:K$700&lt;&gt;"",ROW(K$2:K$700)-1),ROW(F45))),"")</f>
        <v/>
      </c>
      <c r="M46" s="21" t="str">
        <f t="shared" si="2"/>
        <v/>
      </c>
      <c r="N46" s="31" t="str">
        <f t="array" ref="N46">IFERROR(INDEX(M$2:M$700,SMALL(IF(M$2:M$700&lt;&gt;"",ROW(M$2:M$700)-1),ROW(G45))),"")</f>
        <v/>
      </c>
      <c r="O46" s="21" t="str">
        <f t="shared" si="3"/>
        <v/>
      </c>
      <c r="P46" s="33" t="str">
        <f t="array" ref="P46">IFERROR(INDEX(O$2:O$700,SMALL(IF(O$2:O$700&lt;&gt;"",ROW(O$2:O$700)-1),ROW(I45))),"")</f>
        <v/>
      </c>
      <c r="Q46" s="22" t="str">
        <f t="shared" si="4"/>
        <v/>
      </c>
      <c r="R46" s="47" t="str">
        <f t="array" ref="R46">IFERROR(INDEX(Q$2:Q$212,SMALL(IF(Q$2:Q$212&lt;&gt;"",ROW(Q$2:Q$212)-1),ROW(I45))),"")</f>
        <v/>
      </c>
      <c r="S46" s="10"/>
      <c r="T46" s="10"/>
      <c r="U46" s="10"/>
    </row>
    <row r="47" spans="1:21" ht="15.75" customHeight="1" x14ac:dyDescent="0.2">
      <c r="A47" s="26" t="str">
        <f t="shared" si="5"/>
        <v xml:space="preserve"> </v>
      </c>
      <c r="B47" s="19"/>
      <c r="C47" s="19"/>
      <c r="D47" s="19"/>
      <c r="E47" s="20"/>
      <c r="F47" s="36"/>
      <c r="G47" s="26" t="str">
        <f>IF(D47="","",VLOOKUP(D47,'Liste des clubs'!A:B,2,FALSE))</f>
        <v/>
      </c>
      <c r="H47" s="29"/>
      <c r="I47" s="21" t="str">
        <f t="shared" si="0"/>
        <v/>
      </c>
      <c r="J47" s="31" t="str">
        <f t="array" ref="J47">IFERROR(INDEX(I$2:I$700,SMALL(IF(I$2:I$700&lt;&gt;"",ROW(I$2:I$700)-1),ROW(A46))),"")</f>
        <v/>
      </c>
      <c r="K47" s="21" t="str">
        <f t="shared" si="1"/>
        <v/>
      </c>
      <c r="L47" s="33" t="str">
        <f t="array" ref="L47">IFERROR(INDEX(K$2:K$700,SMALL(IF(K$2:K$700&lt;&gt;"",ROW(K$2:K$700)-1),ROW(F46))),"")</f>
        <v/>
      </c>
      <c r="M47" s="21" t="str">
        <f t="shared" si="2"/>
        <v/>
      </c>
      <c r="N47" s="31" t="str">
        <f t="array" ref="N47">IFERROR(INDEX(M$2:M$700,SMALL(IF(M$2:M$700&lt;&gt;"",ROW(M$2:M$700)-1),ROW(G46))),"")</f>
        <v/>
      </c>
      <c r="O47" s="21" t="str">
        <f t="shared" si="3"/>
        <v/>
      </c>
      <c r="P47" s="33" t="str">
        <f t="array" ref="P47">IFERROR(INDEX(O$2:O$700,SMALL(IF(O$2:O$700&lt;&gt;"",ROW(O$2:O$700)-1),ROW(I46))),"")</f>
        <v/>
      </c>
      <c r="Q47" s="22" t="str">
        <f t="shared" si="4"/>
        <v/>
      </c>
      <c r="R47" s="47" t="str">
        <f t="array" ref="R47">IFERROR(INDEX(Q$2:Q$212,SMALL(IF(Q$2:Q$212&lt;&gt;"",ROW(Q$2:Q$212)-1),ROW(I46))),"")</f>
        <v/>
      </c>
      <c r="S47" s="10"/>
      <c r="T47" s="10"/>
      <c r="U47" s="10"/>
    </row>
    <row r="48" spans="1:21" ht="15.75" customHeight="1" x14ac:dyDescent="0.2">
      <c r="A48" s="26" t="str">
        <f t="shared" si="5"/>
        <v xml:space="preserve"> </v>
      </c>
      <c r="B48" s="19"/>
      <c r="C48" s="19"/>
      <c r="D48" s="19"/>
      <c r="E48" s="20"/>
      <c r="F48" s="36"/>
      <c r="G48" s="26" t="str">
        <f>IF(D48="","",VLOOKUP(D48,'Liste des clubs'!A:B,2,FALSE))</f>
        <v/>
      </c>
      <c r="H48" s="29"/>
      <c r="I48" s="21" t="str">
        <f t="shared" si="0"/>
        <v/>
      </c>
      <c r="J48" s="31" t="str">
        <f t="array" ref="J48">IFERROR(INDEX(I$2:I$700,SMALL(IF(I$2:I$700&lt;&gt;"",ROW(I$2:I$700)-1),ROW(A47))),"")</f>
        <v/>
      </c>
      <c r="K48" s="21" t="str">
        <f t="shared" si="1"/>
        <v/>
      </c>
      <c r="L48" s="33" t="str">
        <f t="array" ref="L48">IFERROR(INDEX(K$2:K$700,SMALL(IF(K$2:K$700&lt;&gt;"",ROW(K$2:K$700)-1),ROW(F47))),"")</f>
        <v/>
      </c>
      <c r="M48" s="21" t="str">
        <f t="shared" si="2"/>
        <v/>
      </c>
      <c r="N48" s="31" t="str">
        <f t="array" ref="N48">IFERROR(INDEX(M$2:M$700,SMALL(IF(M$2:M$700&lt;&gt;"",ROW(M$2:M$700)-1),ROW(G47))),"")</f>
        <v/>
      </c>
      <c r="O48" s="21" t="str">
        <f t="shared" si="3"/>
        <v/>
      </c>
      <c r="P48" s="33" t="str">
        <f t="array" ref="P48">IFERROR(INDEX(O$2:O$700,SMALL(IF(O$2:O$700&lt;&gt;"",ROW(O$2:O$700)-1),ROW(I47))),"")</f>
        <v/>
      </c>
      <c r="Q48" s="22" t="str">
        <f t="shared" si="4"/>
        <v/>
      </c>
      <c r="R48" s="47" t="str">
        <f t="array" ref="R48">IFERROR(INDEX(Q$2:Q$212,SMALL(IF(Q$2:Q$212&lt;&gt;"",ROW(Q$2:Q$212)-1),ROW(I47))),"")</f>
        <v/>
      </c>
      <c r="S48" s="10"/>
    </row>
    <row r="49" spans="1:19" ht="15.75" customHeight="1" x14ac:dyDescent="0.2">
      <c r="A49" s="26" t="str">
        <f t="shared" si="5"/>
        <v xml:space="preserve"> </v>
      </c>
      <c r="B49" s="19"/>
      <c r="C49" s="19"/>
      <c r="D49" s="19"/>
      <c r="E49" s="20"/>
      <c r="F49" s="36"/>
      <c r="G49" s="26" t="str">
        <f>IF(D49="","",VLOOKUP(D49,'Liste des clubs'!A:B,2,FALSE))</f>
        <v/>
      </c>
      <c r="H49" s="29"/>
      <c r="I49" s="21" t="str">
        <f t="shared" si="0"/>
        <v/>
      </c>
      <c r="J49" s="31" t="str">
        <f t="array" ref="J49">IFERROR(INDEX(I$2:I$700,SMALL(IF(I$2:I$700&lt;&gt;"",ROW(I$2:I$700)-1),ROW(A48))),"")</f>
        <v/>
      </c>
      <c r="K49" s="21" t="str">
        <f t="shared" si="1"/>
        <v/>
      </c>
      <c r="L49" s="33" t="str">
        <f t="array" ref="L49">IFERROR(INDEX(K$2:K$700,SMALL(IF(K$2:K$700&lt;&gt;"",ROW(K$2:K$700)-1),ROW(F48))),"")</f>
        <v/>
      </c>
      <c r="M49" s="21" t="str">
        <f t="shared" si="2"/>
        <v/>
      </c>
      <c r="N49" s="31" t="str">
        <f t="array" ref="N49">IFERROR(INDEX(M$2:M$700,SMALL(IF(M$2:M$700&lt;&gt;"",ROW(M$2:M$700)-1),ROW(G48))),"")</f>
        <v/>
      </c>
      <c r="O49" s="21" t="str">
        <f t="shared" si="3"/>
        <v/>
      </c>
      <c r="P49" s="33" t="str">
        <f t="array" ref="P49">IFERROR(INDEX(O$2:O$700,SMALL(IF(O$2:O$700&lt;&gt;"",ROW(O$2:O$700)-1),ROW(I48))),"")</f>
        <v/>
      </c>
      <c r="Q49" s="22" t="str">
        <f t="shared" si="4"/>
        <v/>
      </c>
      <c r="R49" s="47" t="str">
        <f t="array" ref="R49">IFERROR(INDEX(Q$2:Q$212,SMALL(IF(Q$2:Q$212&lt;&gt;"",ROW(Q$2:Q$212)-1),ROW(I48))),"")</f>
        <v/>
      </c>
      <c r="S49" s="10"/>
    </row>
    <row r="50" spans="1:19" ht="15.75" customHeight="1" x14ac:dyDescent="0.2">
      <c r="A50" s="26" t="str">
        <f t="shared" si="5"/>
        <v xml:space="preserve"> </v>
      </c>
      <c r="B50" s="19"/>
      <c r="C50" s="19"/>
      <c r="D50" s="19"/>
      <c r="E50" s="20"/>
      <c r="F50" s="36"/>
      <c r="G50" s="26" t="str">
        <f>IF(D50="","",VLOOKUP(D50,'Liste des clubs'!A:B,2,FALSE))</f>
        <v/>
      </c>
      <c r="H50" s="29"/>
      <c r="I50" s="21" t="str">
        <f t="shared" si="0"/>
        <v/>
      </c>
      <c r="J50" s="31" t="str">
        <f t="array" ref="J50">IFERROR(INDEX(I$2:I$700,SMALL(IF(I$2:I$700&lt;&gt;"",ROW(I$2:I$700)-1),ROW(A49))),"")</f>
        <v/>
      </c>
      <c r="K50" s="21" t="str">
        <f t="shared" si="1"/>
        <v/>
      </c>
      <c r="L50" s="33" t="str">
        <f t="array" ref="L50">IFERROR(INDEX(K$2:K$700,SMALL(IF(K$2:K$700&lt;&gt;"",ROW(K$2:K$700)-1),ROW(F49))),"")</f>
        <v/>
      </c>
      <c r="M50" s="21" t="str">
        <f t="shared" si="2"/>
        <v/>
      </c>
      <c r="N50" s="31" t="str">
        <f t="array" ref="N50">IFERROR(INDEX(M$2:M$700,SMALL(IF(M$2:M$700&lt;&gt;"",ROW(M$2:M$700)-1),ROW(G49))),"")</f>
        <v/>
      </c>
      <c r="O50" s="21" t="str">
        <f t="shared" si="3"/>
        <v/>
      </c>
      <c r="P50" s="33" t="str">
        <f t="array" ref="P50">IFERROR(INDEX(O$2:O$700,SMALL(IF(O$2:O$700&lt;&gt;"",ROW(O$2:O$700)-1),ROW(I49))),"")</f>
        <v/>
      </c>
      <c r="Q50" s="22" t="str">
        <f t="shared" si="4"/>
        <v/>
      </c>
      <c r="R50" s="47" t="str">
        <f t="array" ref="R50">IFERROR(INDEX(Q$2:Q$212,SMALL(IF(Q$2:Q$212&lt;&gt;"",ROW(Q$2:Q$212)-1),ROW(I49))),"")</f>
        <v/>
      </c>
      <c r="S50" s="10"/>
    </row>
    <row r="51" spans="1:19" ht="15.75" customHeight="1" x14ac:dyDescent="0.2">
      <c r="A51" s="26" t="str">
        <f t="shared" si="5"/>
        <v xml:space="preserve"> </v>
      </c>
      <c r="B51" s="19"/>
      <c r="C51" s="19"/>
      <c r="D51" s="19"/>
      <c r="E51" s="20"/>
      <c r="F51" s="36"/>
      <c r="G51" s="26" t="str">
        <f>IF(D51="","",VLOOKUP(D51,'Liste des clubs'!A:B,2,FALSE))</f>
        <v/>
      </c>
      <c r="H51" s="29"/>
      <c r="I51" s="21" t="str">
        <f t="shared" si="0"/>
        <v/>
      </c>
      <c r="J51" s="31" t="str">
        <f t="array" ref="J51">IFERROR(INDEX(I$2:I$700,SMALL(IF(I$2:I$700&lt;&gt;"",ROW(I$2:I$700)-1),ROW(A50))),"")</f>
        <v/>
      </c>
      <c r="K51" s="21" t="str">
        <f t="shared" si="1"/>
        <v/>
      </c>
      <c r="L51" s="33" t="str">
        <f t="array" ref="L51">IFERROR(INDEX(K$2:K$700,SMALL(IF(K$2:K$700&lt;&gt;"",ROW(K$2:K$700)-1),ROW(F50))),"")</f>
        <v/>
      </c>
      <c r="M51" s="21" t="str">
        <f t="shared" si="2"/>
        <v/>
      </c>
      <c r="N51" s="31" t="str">
        <f t="array" ref="N51">IFERROR(INDEX(M$2:M$700,SMALL(IF(M$2:M$700&lt;&gt;"",ROW(M$2:M$700)-1),ROW(G50))),"")</f>
        <v/>
      </c>
      <c r="O51" s="21" t="str">
        <f t="shared" si="3"/>
        <v/>
      </c>
      <c r="P51" s="33" t="str">
        <f t="array" ref="P51">IFERROR(INDEX(O$2:O$700,SMALL(IF(O$2:O$700&lt;&gt;"",ROW(O$2:O$700)-1),ROW(I50))),"")</f>
        <v/>
      </c>
      <c r="Q51" s="22" t="str">
        <f t="shared" si="4"/>
        <v/>
      </c>
      <c r="R51" s="47" t="str">
        <f t="array" ref="R51">IFERROR(INDEX(Q$2:Q$212,SMALL(IF(Q$2:Q$212&lt;&gt;"",ROW(Q$2:Q$212)-1),ROW(I50))),"")</f>
        <v/>
      </c>
      <c r="S51" s="10"/>
    </row>
    <row r="52" spans="1:19" ht="15.75" customHeight="1" x14ac:dyDescent="0.2">
      <c r="A52" s="26" t="str">
        <f t="shared" si="5"/>
        <v xml:space="preserve"> </v>
      </c>
      <c r="B52" s="19"/>
      <c r="C52" s="19"/>
      <c r="D52" s="19"/>
      <c r="E52" s="20"/>
      <c r="F52" s="36"/>
      <c r="G52" s="26" t="str">
        <f>IF(D52="","",VLOOKUP(D52,'Liste des clubs'!A:B,2,FALSE))</f>
        <v/>
      </c>
      <c r="H52" s="29"/>
      <c r="I52" s="21" t="str">
        <f t="shared" si="0"/>
        <v/>
      </c>
      <c r="J52" s="31" t="str">
        <f t="array" ref="J52">IFERROR(INDEX(I$2:I$700,SMALL(IF(I$2:I$700&lt;&gt;"",ROW(I$2:I$700)-1),ROW(A51))),"")</f>
        <v/>
      </c>
      <c r="K52" s="21" t="str">
        <f t="shared" si="1"/>
        <v/>
      </c>
      <c r="L52" s="33" t="str">
        <f t="array" ref="L52">IFERROR(INDEX(K$2:K$700,SMALL(IF(K$2:K$700&lt;&gt;"",ROW(K$2:K$700)-1),ROW(F51))),"")</f>
        <v/>
      </c>
      <c r="M52" s="21" t="str">
        <f t="shared" si="2"/>
        <v/>
      </c>
      <c r="N52" s="31" t="str">
        <f t="array" ref="N52">IFERROR(INDEX(M$2:M$700,SMALL(IF(M$2:M$700&lt;&gt;"",ROW(M$2:M$700)-1),ROW(G51))),"")</f>
        <v/>
      </c>
      <c r="O52" s="21" t="str">
        <f t="shared" si="3"/>
        <v/>
      </c>
      <c r="P52" s="33" t="str">
        <f t="array" ref="P52">IFERROR(INDEX(O$2:O$700,SMALL(IF(O$2:O$700&lt;&gt;"",ROW(O$2:O$700)-1),ROW(I51))),"")</f>
        <v/>
      </c>
      <c r="Q52" s="22" t="str">
        <f t="shared" si="4"/>
        <v/>
      </c>
      <c r="R52" s="47" t="str">
        <f t="array" ref="R52">IFERROR(INDEX(Q$2:Q$212,SMALL(IF(Q$2:Q$212&lt;&gt;"",ROW(Q$2:Q$212)-1),ROW(I51))),"")</f>
        <v/>
      </c>
      <c r="S52" s="10"/>
    </row>
    <row r="53" spans="1:19" ht="15.75" customHeight="1" x14ac:dyDescent="0.2">
      <c r="A53" s="26" t="str">
        <f t="shared" si="5"/>
        <v xml:space="preserve"> </v>
      </c>
      <c r="B53" s="19"/>
      <c r="C53" s="19"/>
      <c r="D53" s="19"/>
      <c r="E53" s="20"/>
      <c r="F53" s="36"/>
      <c r="G53" s="26" t="str">
        <f>IF(D53="","",VLOOKUP(D53,'Liste des clubs'!A:B,2,FALSE))</f>
        <v/>
      </c>
      <c r="H53" s="29"/>
      <c r="I53" s="21" t="str">
        <f t="shared" si="0"/>
        <v/>
      </c>
      <c r="J53" s="31" t="str">
        <f t="array" ref="J53">IFERROR(INDEX(I$2:I$700,SMALL(IF(I$2:I$700&lt;&gt;"",ROW(I$2:I$700)-1),ROW(A52))),"")</f>
        <v/>
      </c>
      <c r="K53" s="21" t="str">
        <f t="shared" si="1"/>
        <v/>
      </c>
      <c r="L53" s="33" t="str">
        <f t="array" ref="L53">IFERROR(INDEX(K$2:K$700,SMALL(IF(K$2:K$700&lt;&gt;"",ROW(K$2:K$700)-1),ROW(F52))),"")</f>
        <v/>
      </c>
      <c r="M53" s="21" t="str">
        <f t="shared" si="2"/>
        <v/>
      </c>
      <c r="N53" s="31" t="str">
        <f t="array" ref="N53">IFERROR(INDEX(M$2:M$700,SMALL(IF(M$2:M$700&lt;&gt;"",ROW(M$2:M$700)-1),ROW(G52))),"")</f>
        <v/>
      </c>
      <c r="O53" s="21" t="str">
        <f t="shared" si="3"/>
        <v/>
      </c>
      <c r="P53" s="33" t="str">
        <f t="array" ref="P53">IFERROR(INDEX(O$2:O$700,SMALL(IF(O$2:O$700&lt;&gt;"",ROW(O$2:O$700)-1),ROW(I52))),"")</f>
        <v/>
      </c>
      <c r="Q53" s="22" t="str">
        <f t="shared" si="4"/>
        <v/>
      </c>
      <c r="R53" s="47" t="str">
        <f t="array" ref="R53">IFERROR(INDEX(Q$2:Q$212,SMALL(IF(Q$2:Q$212&lt;&gt;"",ROW(Q$2:Q$212)-1),ROW(I52))),"")</f>
        <v/>
      </c>
      <c r="S53" s="10"/>
    </row>
    <row r="54" spans="1:19" ht="15.75" customHeight="1" x14ac:dyDescent="0.2">
      <c r="A54" s="26" t="str">
        <f t="shared" si="5"/>
        <v xml:space="preserve"> </v>
      </c>
      <c r="B54" s="19"/>
      <c r="C54" s="19"/>
      <c r="D54" s="19"/>
      <c r="E54" s="20"/>
      <c r="F54" s="36"/>
      <c r="G54" s="26" t="str">
        <f>IF(D54="","",VLOOKUP(D54,'Liste des clubs'!A:B,2,FALSE))</f>
        <v/>
      </c>
      <c r="H54" s="29"/>
      <c r="I54" s="21" t="str">
        <f t="shared" si="0"/>
        <v/>
      </c>
      <c r="J54" s="31" t="str">
        <f t="array" ref="J54">IFERROR(INDEX(I$2:I$700,SMALL(IF(I$2:I$700&lt;&gt;"",ROW(I$2:I$700)-1),ROW(A53))),"")</f>
        <v/>
      </c>
      <c r="K54" s="21" t="str">
        <f t="shared" si="1"/>
        <v/>
      </c>
      <c r="L54" s="33" t="str">
        <f t="array" ref="L54">IFERROR(INDEX(K$2:K$700,SMALL(IF(K$2:K$700&lt;&gt;"",ROW(K$2:K$700)-1),ROW(F53))),"")</f>
        <v/>
      </c>
      <c r="M54" s="21" t="str">
        <f t="shared" si="2"/>
        <v/>
      </c>
      <c r="N54" s="31" t="str">
        <f t="array" ref="N54">IFERROR(INDEX(M$2:M$700,SMALL(IF(M$2:M$700&lt;&gt;"",ROW(M$2:M$700)-1),ROW(G53))),"")</f>
        <v/>
      </c>
      <c r="O54" s="21" t="str">
        <f t="shared" si="3"/>
        <v/>
      </c>
      <c r="P54" s="33" t="str">
        <f t="array" ref="P54">IFERROR(INDEX(O$2:O$700,SMALL(IF(O$2:O$700&lt;&gt;"",ROW(O$2:O$700)-1),ROW(I53))),"")</f>
        <v/>
      </c>
      <c r="Q54" s="22" t="str">
        <f t="shared" si="4"/>
        <v/>
      </c>
      <c r="R54" s="47" t="str">
        <f t="array" ref="R54">IFERROR(INDEX(Q$2:Q$212,SMALL(IF(Q$2:Q$212&lt;&gt;"",ROW(Q$2:Q$212)-1),ROW(I53))),"")</f>
        <v/>
      </c>
      <c r="S54" s="10"/>
    </row>
    <row r="55" spans="1:19" ht="15.75" customHeight="1" x14ac:dyDescent="0.2">
      <c r="A55" s="26" t="str">
        <f t="shared" si="5"/>
        <v xml:space="preserve"> </v>
      </c>
      <c r="B55" s="19"/>
      <c r="C55" s="19"/>
      <c r="D55" s="19"/>
      <c r="E55" s="20"/>
      <c r="F55" s="36"/>
      <c r="G55" s="26" t="str">
        <f>IF(D55="","",VLOOKUP(D55,'Liste des clubs'!A:B,2,FALSE))</f>
        <v/>
      </c>
      <c r="H55" s="29"/>
      <c r="I55" s="21" t="str">
        <f t="shared" si="0"/>
        <v/>
      </c>
      <c r="J55" s="31" t="str">
        <f t="array" ref="J55">IFERROR(INDEX(I$2:I$700,SMALL(IF(I$2:I$700&lt;&gt;"",ROW(I$2:I$700)-1),ROW(A54))),"")</f>
        <v/>
      </c>
      <c r="K55" s="21" t="str">
        <f t="shared" si="1"/>
        <v/>
      </c>
      <c r="L55" s="33" t="str">
        <f t="array" ref="L55">IFERROR(INDEX(K$2:K$700,SMALL(IF(K$2:K$700&lt;&gt;"",ROW(K$2:K$700)-1),ROW(F54))),"")</f>
        <v/>
      </c>
      <c r="M55" s="21" t="str">
        <f t="shared" si="2"/>
        <v/>
      </c>
      <c r="N55" s="31" t="str">
        <f t="array" ref="N55">IFERROR(INDEX(M$2:M$700,SMALL(IF(M$2:M$700&lt;&gt;"",ROW(M$2:M$700)-1),ROW(G54))),"")</f>
        <v/>
      </c>
      <c r="O55" s="21" t="str">
        <f t="shared" si="3"/>
        <v/>
      </c>
      <c r="P55" s="33" t="str">
        <f t="array" ref="P55">IFERROR(INDEX(O$2:O$700,SMALL(IF(O$2:O$700&lt;&gt;"",ROW(O$2:O$700)-1),ROW(I54))),"")</f>
        <v/>
      </c>
      <c r="Q55" s="22" t="str">
        <f t="shared" si="4"/>
        <v/>
      </c>
      <c r="R55" s="47" t="str">
        <f t="array" ref="R55">IFERROR(INDEX(Q$2:Q$212,SMALL(IF(Q$2:Q$212&lt;&gt;"",ROW(Q$2:Q$212)-1),ROW(I54))),"")</f>
        <v/>
      </c>
      <c r="S55" s="10"/>
    </row>
    <row r="56" spans="1:19" ht="15.75" customHeight="1" x14ac:dyDescent="0.2">
      <c r="A56" s="26" t="str">
        <f t="shared" si="5"/>
        <v xml:space="preserve"> </v>
      </c>
      <c r="B56" s="19"/>
      <c r="C56" s="19"/>
      <c r="D56" s="19"/>
      <c r="E56" s="20"/>
      <c r="F56" s="36"/>
      <c r="G56" s="26" t="str">
        <f>IF(D56="","",VLOOKUP(D56,'Liste des clubs'!A:B,2,FALSE))</f>
        <v/>
      </c>
      <c r="H56" s="29"/>
      <c r="I56" s="21" t="str">
        <f t="shared" si="0"/>
        <v/>
      </c>
      <c r="J56" s="31" t="str">
        <f t="array" ref="J56">IFERROR(INDEX(I$2:I$700,SMALL(IF(I$2:I$700&lt;&gt;"",ROW(I$2:I$700)-1),ROW(A55))),"")</f>
        <v/>
      </c>
      <c r="K56" s="21" t="str">
        <f t="shared" si="1"/>
        <v/>
      </c>
      <c r="L56" s="33" t="str">
        <f t="array" ref="L56">IFERROR(INDEX(K$2:K$700,SMALL(IF(K$2:K$700&lt;&gt;"",ROW(K$2:K$700)-1),ROW(F55))),"")</f>
        <v/>
      </c>
      <c r="M56" s="21" t="str">
        <f t="shared" si="2"/>
        <v/>
      </c>
      <c r="N56" s="31" t="str">
        <f t="array" ref="N56">IFERROR(INDEX(M$2:M$700,SMALL(IF(M$2:M$700&lt;&gt;"",ROW(M$2:M$700)-1),ROW(G55))),"")</f>
        <v/>
      </c>
      <c r="O56" s="21" t="str">
        <f t="shared" si="3"/>
        <v/>
      </c>
      <c r="P56" s="33" t="str">
        <f t="array" ref="P56">IFERROR(INDEX(O$2:O$700,SMALL(IF(O$2:O$700&lt;&gt;"",ROW(O$2:O$700)-1),ROW(I55))),"")</f>
        <v/>
      </c>
      <c r="Q56" s="22" t="str">
        <f t="shared" si="4"/>
        <v/>
      </c>
      <c r="R56" s="47" t="str">
        <f t="array" ref="R56">IFERROR(INDEX(Q$2:Q$212,SMALL(IF(Q$2:Q$212&lt;&gt;"",ROW(Q$2:Q$212)-1),ROW(I55))),"")</f>
        <v/>
      </c>
      <c r="S56" s="10"/>
    </row>
    <row r="57" spans="1:19" ht="15.75" customHeight="1" x14ac:dyDescent="0.2">
      <c r="A57" s="26" t="str">
        <f t="shared" si="5"/>
        <v xml:space="preserve"> </v>
      </c>
      <c r="B57" s="19"/>
      <c r="C57" s="19"/>
      <c r="D57" s="19"/>
      <c r="E57" s="20"/>
      <c r="F57" s="36"/>
      <c r="G57" s="26" t="str">
        <f>IF(D57="","",VLOOKUP(D57,'Liste des clubs'!A:B,2,FALSE))</f>
        <v/>
      </c>
      <c r="H57" s="29"/>
      <c r="I57" s="21" t="str">
        <f t="shared" si="0"/>
        <v/>
      </c>
      <c r="J57" s="31" t="str">
        <f t="array" ref="J57">IFERROR(INDEX(I$2:I$700,SMALL(IF(I$2:I$700&lt;&gt;"",ROW(I$2:I$700)-1),ROW(A56))),"")</f>
        <v/>
      </c>
      <c r="K57" s="21" t="str">
        <f t="shared" si="1"/>
        <v/>
      </c>
      <c r="L57" s="33" t="str">
        <f t="array" ref="L57">IFERROR(INDEX(K$2:K$700,SMALL(IF(K$2:K$700&lt;&gt;"",ROW(K$2:K$700)-1),ROW(F56))),"")</f>
        <v/>
      </c>
      <c r="M57" s="21" t="str">
        <f t="shared" si="2"/>
        <v/>
      </c>
      <c r="N57" s="31" t="str">
        <f t="array" ref="N57">IFERROR(INDEX(M$2:M$700,SMALL(IF(M$2:M$700&lt;&gt;"",ROW(M$2:M$700)-1),ROW(G56))),"")</f>
        <v/>
      </c>
      <c r="O57" s="21" t="str">
        <f t="shared" si="3"/>
        <v/>
      </c>
      <c r="P57" s="33" t="str">
        <f t="array" ref="P57">IFERROR(INDEX(O$2:O$700,SMALL(IF(O$2:O$700&lt;&gt;"",ROW(O$2:O$700)-1),ROW(I56))),"")</f>
        <v/>
      </c>
      <c r="Q57" s="22" t="str">
        <f t="shared" si="4"/>
        <v/>
      </c>
      <c r="R57" s="47" t="str">
        <f t="array" ref="R57">IFERROR(INDEX(Q$2:Q$212,SMALL(IF(Q$2:Q$212&lt;&gt;"",ROW(Q$2:Q$212)-1),ROW(I56))),"")</f>
        <v/>
      </c>
      <c r="S57" s="10"/>
    </row>
    <row r="58" spans="1:19" ht="15.75" customHeight="1" x14ac:dyDescent="0.2">
      <c r="A58" s="26" t="str">
        <f t="shared" si="5"/>
        <v xml:space="preserve"> </v>
      </c>
      <c r="B58" s="19"/>
      <c r="C58" s="19"/>
      <c r="D58" s="19"/>
      <c r="E58" s="20"/>
      <c r="F58" s="36"/>
      <c r="G58" s="26" t="str">
        <f>IF(D58="","",VLOOKUP(D58,'Liste des clubs'!A:B,2,FALSE))</f>
        <v/>
      </c>
      <c r="H58" s="29"/>
      <c r="I58" s="21" t="str">
        <f t="shared" si="0"/>
        <v/>
      </c>
      <c r="J58" s="31" t="str">
        <f t="array" ref="J58">IFERROR(INDEX(I$2:I$700,SMALL(IF(I$2:I$700&lt;&gt;"",ROW(I$2:I$700)-1),ROW(A57))),"")</f>
        <v/>
      </c>
      <c r="K58" s="21" t="str">
        <f t="shared" si="1"/>
        <v/>
      </c>
      <c r="L58" s="33" t="str">
        <f t="array" ref="L58">IFERROR(INDEX(K$2:K$700,SMALL(IF(K$2:K$700&lt;&gt;"",ROW(K$2:K$700)-1),ROW(F57))),"")</f>
        <v/>
      </c>
      <c r="M58" s="21" t="str">
        <f t="shared" si="2"/>
        <v/>
      </c>
      <c r="N58" s="31" t="str">
        <f t="array" ref="N58">IFERROR(INDEX(M$2:M$700,SMALL(IF(M$2:M$700&lt;&gt;"",ROW(M$2:M$700)-1),ROW(G57))),"")</f>
        <v/>
      </c>
      <c r="O58" s="21" t="str">
        <f t="shared" si="3"/>
        <v/>
      </c>
      <c r="P58" s="33" t="str">
        <f t="array" ref="P58">IFERROR(INDEX(O$2:O$700,SMALL(IF(O$2:O$700&lt;&gt;"",ROW(O$2:O$700)-1),ROW(I57))),"")</f>
        <v/>
      </c>
      <c r="Q58" s="22" t="str">
        <f t="shared" si="4"/>
        <v/>
      </c>
      <c r="R58" s="47" t="str">
        <f t="array" ref="R58">IFERROR(INDEX(Q$2:Q$212,SMALL(IF(Q$2:Q$212&lt;&gt;"",ROW(Q$2:Q$212)-1),ROW(I57))),"")</f>
        <v/>
      </c>
      <c r="S58" s="10"/>
    </row>
    <row r="59" spans="1:19" ht="15.75" customHeight="1" x14ac:dyDescent="0.2">
      <c r="A59" s="26" t="str">
        <f t="shared" si="5"/>
        <v xml:space="preserve"> </v>
      </c>
      <c r="B59" s="19"/>
      <c r="C59" s="19"/>
      <c r="D59" s="19"/>
      <c r="E59" s="20"/>
      <c r="F59" s="36"/>
      <c r="G59" s="26" t="str">
        <f>IF(D59="","",VLOOKUP(D59,'Liste des clubs'!A:B,2,FALSE))</f>
        <v/>
      </c>
      <c r="H59" s="29"/>
      <c r="I59" s="21" t="str">
        <f t="shared" si="0"/>
        <v/>
      </c>
      <c r="J59" s="31" t="str">
        <f t="array" ref="J59">IFERROR(INDEX(I$2:I$700,SMALL(IF(I$2:I$700&lt;&gt;"",ROW(I$2:I$700)-1),ROW(A58))),"")</f>
        <v/>
      </c>
      <c r="K59" s="21" t="str">
        <f t="shared" si="1"/>
        <v/>
      </c>
      <c r="L59" s="33" t="str">
        <f t="array" ref="L59">IFERROR(INDEX(K$2:K$700,SMALL(IF(K$2:K$700&lt;&gt;"",ROW(K$2:K$700)-1),ROW(F58))),"")</f>
        <v/>
      </c>
      <c r="M59" s="21" t="str">
        <f t="shared" si="2"/>
        <v/>
      </c>
      <c r="N59" s="31" t="str">
        <f t="array" ref="N59">IFERROR(INDEX(M$2:M$700,SMALL(IF(M$2:M$700&lt;&gt;"",ROW(M$2:M$700)-1),ROW(G58))),"")</f>
        <v/>
      </c>
      <c r="O59" s="21" t="str">
        <f t="shared" si="3"/>
        <v/>
      </c>
      <c r="P59" s="33" t="str">
        <f t="array" ref="P59">IFERROR(INDEX(O$2:O$700,SMALL(IF(O$2:O$700&lt;&gt;"",ROW(O$2:O$700)-1),ROW(I58))),"")</f>
        <v/>
      </c>
      <c r="Q59" s="22" t="str">
        <f t="shared" si="4"/>
        <v/>
      </c>
      <c r="R59" s="47" t="str">
        <f t="array" ref="R59">IFERROR(INDEX(Q$2:Q$212,SMALL(IF(Q$2:Q$212&lt;&gt;"",ROW(Q$2:Q$212)-1),ROW(I58))),"")</f>
        <v/>
      </c>
      <c r="S59" s="10"/>
    </row>
    <row r="60" spans="1:19" ht="15.75" customHeight="1" x14ac:dyDescent="0.2">
      <c r="A60" s="26" t="str">
        <f t="shared" si="5"/>
        <v xml:space="preserve"> </v>
      </c>
      <c r="B60" s="19"/>
      <c r="C60" s="19"/>
      <c r="D60" s="19"/>
      <c r="E60" s="20"/>
      <c r="F60" s="36"/>
      <c r="G60" s="26" t="str">
        <f>IF(D60="","",VLOOKUP(D60,'Liste des clubs'!A:B,2,FALSE))</f>
        <v/>
      </c>
      <c r="H60" s="29"/>
      <c r="I60" s="21" t="str">
        <f t="shared" si="0"/>
        <v/>
      </c>
      <c r="J60" s="31" t="str">
        <f t="array" ref="J60">IFERROR(INDEX(I$2:I$700,SMALL(IF(I$2:I$700&lt;&gt;"",ROW(I$2:I$700)-1),ROW(A59))),"")</f>
        <v/>
      </c>
      <c r="K60" s="21" t="str">
        <f t="shared" si="1"/>
        <v/>
      </c>
      <c r="L60" s="33" t="str">
        <f t="array" ref="L60">IFERROR(INDEX(K$2:K$700,SMALL(IF(K$2:K$700&lt;&gt;"",ROW(K$2:K$700)-1),ROW(F59))),"")</f>
        <v/>
      </c>
      <c r="M60" s="21" t="str">
        <f t="shared" si="2"/>
        <v/>
      </c>
      <c r="N60" s="31" t="str">
        <f t="array" ref="N60">IFERROR(INDEX(M$2:M$700,SMALL(IF(M$2:M$700&lt;&gt;"",ROW(M$2:M$700)-1),ROW(G59))),"")</f>
        <v/>
      </c>
      <c r="O60" s="21" t="str">
        <f t="shared" si="3"/>
        <v/>
      </c>
      <c r="P60" s="33" t="str">
        <f t="array" ref="P60">IFERROR(INDEX(O$2:O$700,SMALL(IF(O$2:O$700&lt;&gt;"",ROW(O$2:O$700)-1),ROW(I59))),"")</f>
        <v/>
      </c>
      <c r="Q60" s="22" t="str">
        <f t="shared" si="4"/>
        <v/>
      </c>
      <c r="R60" s="47" t="str">
        <f t="array" ref="R60">IFERROR(INDEX(Q$2:Q$212,SMALL(IF(Q$2:Q$212&lt;&gt;"",ROW(Q$2:Q$212)-1),ROW(I59))),"")</f>
        <v/>
      </c>
      <c r="S60" s="10"/>
    </row>
    <row r="61" spans="1:19" ht="15.75" customHeight="1" x14ac:dyDescent="0.2">
      <c r="A61" s="26" t="str">
        <f t="shared" si="5"/>
        <v xml:space="preserve"> </v>
      </c>
      <c r="B61" s="19"/>
      <c r="C61" s="19"/>
      <c r="D61" s="19"/>
      <c r="E61" s="20"/>
      <c r="F61" s="36"/>
      <c r="G61" s="26" t="str">
        <f>IF(D61="","",VLOOKUP(D61,'Liste des clubs'!A:B,2,FALSE))</f>
        <v/>
      </c>
      <c r="H61" s="29"/>
      <c r="I61" s="21" t="str">
        <f t="shared" si="0"/>
        <v/>
      </c>
      <c r="J61" s="31" t="str">
        <f t="array" ref="J61">IFERROR(INDEX(I$2:I$700,SMALL(IF(I$2:I$700&lt;&gt;"",ROW(I$2:I$700)-1),ROW(A60))),"")</f>
        <v/>
      </c>
      <c r="K61" s="21" t="str">
        <f t="shared" si="1"/>
        <v/>
      </c>
      <c r="L61" s="33" t="str">
        <f t="array" ref="L61">IFERROR(INDEX(K$2:K$700,SMALL(IF(K$2:K$700&lt;&gt;"",ROW(K$2:K$700)-1),ROW(F60))),"")</f>
        <v/>
      </c>
      <c r="M61" s="21" t="str">
        <f t="shared" si="2"/>
        <v/>
      </c>
      <c r="N61" s="31" t="str">
        <f t="array" ref="N61">IFERROR(INDEX(M$2:M$700,SMALL(IF(M$2:M$700&lt;&gt;"",ROW(M$2:M$700)-1),ROW(G60))),"")</f>
        <v/>
      </c>
      <c r="O61" s="21" t="str">
        <f t="shared" si="3"/>
        <v/>
      </c>
      <c r="P61" s="33" t="str">
        <f t="array" ref="P61">IFERROR(INDEX(O$2:O$700,SMALL(IF(O$2:O$700&lt;&gt;"",ROW(O$2:O$700)-1),ROW(I60))),"")</f>
        <v/>
      </c>
      <c r="Q61" s="22" t="str">
        <f t="shared" si="4"/>
        <v/>
      </c>
      <c r="R61" s="47" t="str">
        <f t="array" ref="R61">IFERROR(INDEX(Q$2:Q$212,SMALL(IF(Q$2:Q$212&lt;&gt;"",ROW(Q$2:Q$212)-1),ROW(I60))),"")</f>
        <v/>
      </c>
      <c r="S61" s="10"/>
    </row>
    <row r="62" spans="1:19" ht="15.75" customHeight="1" x14ac:dyDescent="0.2">
      <c r="A62" s="26" t="str">
        <f t="shared" si="5"/>
        <v xml:space="preserve"> </v>
      </c>
      <c r="B62" s="19"/>
      <c r="C62" s="19"/>
      <c r="D62" s="19"/>
      <c r="E62" s="20"/>
      <c r="F62" s="36"/>
      <c r="G62" s="26" t="str">
        <f>IF(D62="","",VLOOKUP(D62,'Liste des clubs'!A:B,2,FALSE))</f>
        <v/>
      </c>
      <c r="H62" s="29"/>
      <c r="I62" s="21" t="str">
        <f t="shared" si="0"/>
        <v/>
      </c>
      <c r="J62" s="31" t="str">
        <f t="array" ref="J62">IFERROR(INDEX(I$2:I$700,SMALL(IF(I$2:I$700&lt;&gt;"",ROW(I$2:I$700)-1),ROW(A61))),"")</f>
        <v/>
      </c>
      <c r="K62" s="21" t="str">
        <f t="shared" si="1"/>
        <v/>
      </c>
      <c r="L62" s="33" t="str">
        <f t="array" ref="L62">IFERROR(INDEX(K$2:K$700,SMALL(IF(K$2:K$700&lt;&gt;"",ROW(K$2:K$700)-1),ROW(F61))),"")</f>
        <v/>
      </c>
      <c r="M62" s="21" t="str">
        <f t="shared" si="2"/>
        <v/>
      </c>
      <c r="N62" s="31" t="str">
        <f t="array" ref="N62">IFERROR(INDEX(M$2:M$700,SMALL(IF(M$2:M$700&lt;&gt;"",ROW(M$2:M$700)-1),ROW(G61))),"")</f>
        <v/>
      </c>
      <c r="O62" s="21" t="str">
        <f t="shared" si="3"/>
        <v/>
      </c>
      <c r="P62" s="33" t="str">
        <f t="array" ref="P62">IFERROR(INDEX(O$2:O$700,SMALL(IF(O$2:O$700&lt;&gt;"",ROW(O$2:O$700)-1),ROW(I61))),"")</f>
        <v/>
      </c>
      <c r="Q62" s="22" t="str">
        <f t="shared" si="4"/>
        <v/>
      </c>
      <c r="R62" s="47" t="str">
        <f t="array" ref="R62">IFERROR(INDEX(Q$2:Q$212,SMALL(IF(Q$2:Q$212&lt;&gt;"",ROW(Q$2:Q$212)-1),ROW(I61))),"")</f>
        <v/>
      </c>
      <c r="S62" s="10"/>
    </row>
    <row r="63" spans="1:19" ht="15.75" customHeight="1" x14ac:dyDescent="0.2">
      <c r="A63" s="26" t="str">
        <f t="shared" si="5"/>
        <v xml:space="preserve"> </v>
      </c>
      <c r="B63" s="19"/>
      <c r="C63" s="19"/>
      <c r="D63" s="19"/>
      <c r="E63" s="20"/>
      <c r="F63" s="36"/>
      <c r="G63" s="26" t="str">
        <f>IF(D63="","",VLOOKUP(D63,'Liste des clubs'!A:B,2,FALSE))</f>
        <v/>
      </c>
      <c r="H63" s="29"/>
      <c r="I63" s="21" t="str">
        <f t="shared" si="0"/>
        <v/>
      </c>
      <c r="J63" s="31" t="str">
        <f t="array" ref="J63">IFERROR(INDEX(I$2:I$700,SMALL(IF(I$2:I$700&lt;&gt;"",ROW(I$2:I$700)-1),ROW(A62))),"")</f>
        <v/>
      </c>
      <c r="K63" s="21" t="str">
        <f t="shared" si="1"/>
        <v/>
      </c>
      <c r="L63" s="33" t="str">
        <f t="array" ref="L63">IFERROR(INDEX(K$2:K$700,SMALL(IF(K$2:K$700&lt;&gt;"",ROW(K$2:K$700)-1),ROW(F62))),"")</f>
        <v/>
      </c>
      <c r="M63" s="21" t="str">
        <f t="shared" si="2"/>
        <v/>
      </c>
      <c r="N63" s="31" t="str">
        <f t="array" ref="N63">IFERROR(INDEX(M$2:M$700,SMALL(IF(M$2:M$700&lt;&gt;"",ROW(M$2:M$700)-1),ROW(G62))),"")</f>
        <v/>
      </c>
      <c r="O63" s="21" t="str">
        <f t="shared" si="3"/>
        <v/>
      </c>
      <c r="P63" s="33" t="str">
        <f t="array" ref="P63">IFERROR(INDEX(O$2:O$700,SMALL(IF(O$2:O$700&lt;&gt;"",ROW(O$2:O$700)-1),ROW(I62))),"")</f>
        <v/>
      </c>
      <c r="Q63" s="22" t="str">
        <f t="shared" si="4"/>
        <v/>
      </c>
      <c r="R63" s="47" t="str">
        <f t="array" ref="R63">IFERROR(INDEX(Q$2:Q$212,SMALL(IF(Q$2:Q$212&lt;&gt;"",ROW(Q$2:Q$212)-1),ROW(I62))),"")</f>
        <v/>
      </c>
      <c r="S63" s="10"/>
    </row>
    <row r="64" spans="1:19" ht="15.75" customHeight="1" x14ac:dyDescent="0.2">
      <c r="A64" s="26" t="str">
        <f t="shared" si="5"/>
        <v xml:space="preserve"> </v>
      </c>
      <c r="B64" s="19"/>
      <c r="C64" s="19"/>
      <c r="D64" s="19"/>
      <c r="E64" s="20"/>
      <c r="F64" s="36"/>
      <c r="G64" s="26" t="str">
        <f>IF(D64="","",VLOOKUP(D64,'Liste des clubs'!A:B,2,FALSE))</f>
        <v/>
      </c>
      <c r="H64" s="29"/>
      <c r="I64" s="21" t="str">
        <f t="shared" si="0"/>
        <v/>
      </c>
      <c r="J64" s="31" t="str">
        <f t="array" ref="J64">IFERROR(INDEX(I$2:I$700,SMALL(IF(I$2:I$700&lt;&gt;"",ROW(I$2:I$700)-1),ROW(A63))),"")</f>
        <v/>
      </c>
      <c r="K64" s="21" t="str">
        <f t="shared" si="1"/>
        <v/>
      </c>
      <c r="L64" s="33" t="str">
        <f t="array" ref="L64">IFERROR(INDEX(K$2:K$700,SMALL(IF(K$2:K$700&lt;&gt;"",ROW(K$2:K$700)-1),ROW(F63))),"")</f>
        <v/>
      </c>
      <c r="M64" s="21" t="str">
        <f t="shared" si="2"/>
        <v/>
      </c>
      <c r="N64" s="31" t="str">
        <f t="array" ref="N64">IFERROR(INDEX(M$2:M$700,SMALL(IF(M$2:M$700&lt;&gt;"",ROW(M$2:M$700)-1),ROW(G63))),"")</f>
        <v/>
      </c>
      <c r="O64" s="21" t="str">
        <f t="shared" si="3"/>
        <v/>
      </c>
      <c r="P64" s="33" t="str">
        <f t="array" ref="P64">IFERROR(INDEX(O$2:O$700,SMALL(IF(O$2:O$700&lt;&gt;"",ROW(O$2:O$700)-1),ROW(I63))),"")</f>
        <v/>
      </c>
      <c r="Q64" s="22" t="str">
        <f t="shared" si="4"/>
        <v/>
      </c>
      <c r="R64" s="47" t="str">
        <f t="array" ref="R64">IFERROR(INDEX(Q$2:Q$212,SMALL(IF(Q$2:Q$212&lt;&gt;"",ROW(Q$2:Q$212)-1),ROW(I63))),"")</f>
        <v/>
      </c>
      <c r="S64" s="10"/>
    </row>
    <row r="65" spans="1:19" ht="15.75" customHeight="1" x14ac:dyDescent="0.2">
      <c r="A65" s="26" t="str">
        <f t="shared" si="5"/>
        <v xml:space="preserve"> </v>
      </c>
      <c r="B65" s="19"/>
      <c r="C65" s="19"/>
      <c r="D65" s="19"/>
      <c r="E65" s="20"/>
      <c r="F65" s="36"/>
      <c r="G65" s="26" t="str">
        <f>IF(D65="","",VLOOKUP(D65,'Liste des clubs'!A:B,2,FALSE))</f>
        <v/>
      </c>
      <c r="H65" s="29"/>
      <c r="I65" s="21" t="str">
        <f t="shared" si="0"/>
        <v/>
      </c>
      <c r="J65" s="31" t="str">
        <f t="array" ref="J65">IFERROR(INDEX(I$2:I$700,SMALL(IF(I$2:I$700&lt;&gt;"",ROW(I$2:I$700)-1),ROW(A64))),"")</f>
        <v/>
      </c>
      <c r="K65" s="21" t="str">
        <f t="shared" si="1"/>
        <v/>
      </c>
      <c r="L65" s="33" t="str">
        <f t="array" ref="L65">IFERROR(INDEX(K$2:K$700,SMALL(IF(K$2:K$700&lt;&gt;"",ROW(K$2:K$700)-1),ROW(F64))),"")</f>
        <v/>
      </c>
      <c r="M65" s="21" t="str">
        <f t="shared" si="2"/>
        <v/>
      </c>
      <c r="N65" s="31" t="str">
        <f t="array" ref="N65">IFERROR(INDEX(M$2:M$700,SMALL(IF(M$2:M$700&lt;&gt;"",ROW(M$2:M$700)-1),ROW(G64))),"")</f>
        <v/>
      </c>
      <c r="O65" s="21" t="str">
        <f t="shared" si="3"/>
        <v/>
      </c>
      <c r="P65" s="33" t="str">
        <f t="array" ref="P65">IFERROR(INDEX(O$2:O$700,SMALL(IF(O$2:O$700&lt;&gt;"",ROW(O$2:O$700)-1),ROW(I64))),"")</f>
        <v/>
      </c>
      <c r="Q65" s="22" t="str">
        <f t="shared" si="4"/>
        <v/>
      </c>
      <c r="R65" s="47" t="str">
        <f t="array" ref="R65">IFERROR(INDEX(Q$2:Q$212,SMALL(IF(Q$2:Q$212&lt;&gt;"",ROW(Q$2:Q$212)-1),ROW(I64))),"")</f>
        <v/>
      </c>
      <c r="S65" s="10"/>
    </row>
    <row r="66" spans="1:19" ht="15.75" customHeight="1" x14ac:dyDescent="0.2">
      <c r="A66" s="26" t="str">
        <f t="shared" si="5"/>
        <v xml:space="preserve"> </v>
      </c>
      <c r="B66" s="19"/>
      <c r="C66" s="19"/>
      <c r="D66" s="19"/>
      <c r="E66" s="20"/>
      <c r="F66" s="36"/>
      <c r="G66" s="26" t="str">
        <f>IF(D66="","",VLOOKUP(D66,'Liste des clubs'!A:B,2,FALSE))</f>
        <v/>
      </c>
      <c r="H66" s="29"/>
      <c r="I66" s="21" t="str">
        <f t="shared" si="0"/>
        <v/>
      </c>
      <c r="J66" s="31" t="str">
        <f t="array" ref="J66">IFERROR(INDEX(I$2:I$700,SMALL(IF(I$2:I$700&lt;&gt;"",ROW(I$2:I$700)-1),ROW(A65))),"")</f>
        <v/>
      </c>
      <c r="K66" s="21" t="str">
        <f t="shared" si="1"/>
        <v/>
      </c>
      <c r="L66" s="33" t="str">
        <f t="array" ref="L66">IFERROR(INDEX(K$2:K$700,SMALL(IF(K$2:K$700&lt;&gt;"",ROW(K$2:K$700)-1),ROW(F65))),"")</f>
        <v/>
      </c>
      <c r="M66" s="21" t="str">
        <f t="shared" si="2"/>
        <v/>
      </c>
      <c r="N66" s="31" t="str">
        <f t="array" ref="N66">IFERROR(INDEX(M$2:M$700,SMALL(IF(M$2:M$700&lt;&gt;"",ROW(M$2:M$700)-1),ROW(G65))),"")</f>
        <v/>
      </c>
      <c r="O66" s="21" t="str">
        <f t="shared" si="3"/>
        <v/>
      </c>
      <c r="P66" s="33" t="str">
        <f t="array" ref="P66">IFERROR(INDEX(O$2:O$700,SMALL(IF(O$2:O$700&lt;&gt;"",ROW(O$2:O$700)-1),ROW(I65))),"")</f>
        <v/>
      </c>
      <c r="Q66" s="22" t="str">
        <f t="shared" si="4"/>
        <v/>
      </c>
      <c r="R66" s="47" t="str">
        <f t="array" ref="R66">IFERROR(INDEX(Q$2:Q$212,SMALL(IF(Q$2:Q$212&lt;&gt;"",ROW(Q$2:Q$212)-1),ROW(I65))),"")</f>
        <v/>
      </c>
      <c r="S66" s="10"/>
    </row>
    <row r="67" spans="1:19" ht="15.75" customHeight="1" x14ac:dyDescent="0.2">
      <c r="A67" s="26" t="str">
        <f t="shared" ref="A67:A130" si="6">UPPER(B67)&amp;" "&amp;C67</f>
        <v xml:space="preserve"> </v>
      </c>
      <c r="B67" s="19"/>
      <c r="C67" s="19"/>
      <c r="D67" s="19"/>
      <c r="E67" s="20"/>
      <c r="F67" s="36"/>
      <c r="G67" s="26" t="str">
        <f>IF(D67="","",VLOOKUP(D67,'Liste des clubs'!A:B,2,FALSE))</f>
        <v/>
      </c>
      <c r="H67" s="29"/>
      <c r="I67" s="21" t="str">
        <f t="shared" si="0"/>
        <v/>
      </c>
      <c r="J67" s="31" t="str">
        <f t="array" ref="J67">IFERROR(INDEX(I$2:I$700,SMALL(IF(I$2:I$700&lt;&gt;"",ROW(I$2:I$700)-1),ROW(A66))),"")</f>
        <v/>
      </c>
      <c r="K67" s="21" t="str">
        <f t="shared" si="1"/>
        <v/>
      </c>
      <c r="L67" s="33" t="str">
        <f t="array" ref="L67">IFERROR(INDEX(K$2:K$700,SMALL(IF(K$2:K$700&lt;&gt;"",ROW(K$2:K$700)-1),ROW(F66))),"")</f>
        <v/>
      </c>
      <c r="M67" s="21" t="str">
        <f t="shared" si="2"/>
        <v/>
      </c>
      <c r="N67" s="31" t="str">
        <f t="array" ref="N67">IFERROR(INDEX(M$2:M$700,SMALL(IF(M$2:M$700&lt;&gt;"",ROW(M$2:M$700)-1),ROW(G66))),"")</f>
        <v/>
      </c>
      <c r="O67" s="21" t="str">
        <f t="shared" si="3"/>
        <v/>
      </c>
      <c r="P67" s="33" t="str">
        <f t="array" ref="P67">IFERROR(INDEX(O$2:O$700,SMALL(IF(O$2:O$700&lt;&gt;"",ROW(O$2:O$700)-1),ROW(I66))),"")</f>
        <v/>
      </c>
      <c r="Q67" s="22" t="str">
        <f t="shared" si="4"/>
        <v/>
      </c>
      <c r="R67" s="47" t="str">
        <f t="array" ref="R67">IFERROR(INDEX(Q$2:Q$212,SMALL(IF(Q$2:Q$212&lt;&gt;"",ROW(Q$2:Q$212)-1),ROW(I66))),"")</f>
        <v/>
      </c>
      <c r="S67" s="10" t="s">
        <v>7</v>
      </c>
    </row>
    <row r="68" spans="1:19" ht="15.75" customHeight="1" x14ac:dyDescent="0.2">
      <c r="A68" s="26" t="str">
        <f t="shared" si="6"/>
        <v xml:space="preserve"> </v>
      </c>
      <c r="B68" s="19"/>
      <c r="C68" s="19"/>
      <c r="D68" s="19"/>
      <c r="E68" s="20"/>
      <c r="F68" s="36"/>
      <c r="G68" s="26" t="str">
        <f>IF(D68="","",VLOOKUP(D68,'Liste des clubs'!A:B,2,FALSE))</f>
        <v/>
      </c>
      <c r="H68" s="29"/>
      <c r="I68" s="21" t="str">
        <f t="shared" si="0"/>
        <v/>
      </c>
      <c r="J68" s="31" t="str">
        <f t="array" ref="J68">IFERROR(INDEX(I$2:I$700,SMALL(IF(I$2:I$700&lt;&gt;"",ROW(I$2:I$700)-1),ROW(A67))),"")</f>
        <v/>
      </c>
      <c r="K68" s="21" t="str">
        <f t="shared" si="1"/>
        <v/>
      </c>
      <c r="L68" s="33" t="str">
        <f t="array" ref="L68">IFERROR(INDEX(K$2:K$700,SMALL(IF(K$2:K$700&lt;&gt;"",ROW(K$2:K$700)-1),ROW(F67))),"")</f>
        <v/>
      </c>
      <c r="M68" s="21" t="str">
        <f t="shared" si="2"/>
        <v/>
      </c>
      <c r="N68" s="31" t="str">
        <f t="array" ref="N68">IFERROR(INDEX(M$2:M$700,SMALL(IF(M$2:M$700&lt;&gt;"",ROW(M$2:M$700)-1),ROW(G67))),"")</f>
        <v/>
      </c>
      <c r="O68" s="21" t="str">
        <f t="shared" si="3"/>
        <v/>
      </c>
      <c r="P68" s="33" t="str">
        <f t="array" ref="P68">IFERROR(INDEX(O$2:O$700,SMALL(IF(O$2:O$700&lt;&gt;"",ROW(O$2:O$700)-1),ROW(I67))),"")</f>
        <v/>
      </c>
      <c r="Q68" s="22" t="str">
        <f t="shared" si="4"/>
        <v/>
      </c>
      <c r="R68" s="47" t="str">
        <f t="array" ref="R68">IFERROR(INDEX(Q$2:Q$212,SMALL(IF(Q$2:Q$212&lt;&gt;"",ROW(Q$2:Q$212)-1),ROW(I67))),"")</f>
        <v/>
      </c>
      <c r="S68" s="10"/>
    </row>
    <row r="69" spans="1:19" ht="15.75" customHeight="1" x14ac:dyDescent="0.2">
      <c r="A69" s="26" t="str">
        <f t="shared" si="6"/>
        <v xml:space="preserve"> </v>
      </c>
      <c r="B69" s="19"/>
      <c r="C69" s="19"/>
      <c r="D69" s="19"/>
      <c r="E69" s="20"/>
      <c r="F69" s="36"/>
      <c r="G69" s="26" t="str">
        <f>IF(D69="","",VLOOKUP(D69,'Liste des clubs'!A:B,2,FALSE))</f>
        <v/>
      </c>
      <c r="H69" s="29"/>
      <c r="I69" s="21" t="str">
        <f t="shared" si="0"/>
        <v/>
      </c>
      <c r="J69" s="31" t="str">
        <f t="array" ref="J69">IFERROR(INDEX(I$2:I$700,SMALL(IF(I$2:I$700&lt;&gt;"",ROW(I$2:I$700)-1),ROW(A68))),"")</f>
        <v/>
      </c>
      <c r="K69" s="21" t="str">
        <f t="shared" si="1"/>
        <v/>
      </c>
      <c r="L69" s="33" t="str">
        <f t="array" ref="L69">IFERROR(INDEX(K$2:K$700,SMALL(IF(K$2:K$700&lt;&gt;"",ROW(K$2:K$700)-1),ROW(F68))),"")</f>
        <v/>
      </c>
      <c r="M69" s="21" t="str">
        <f t="shared" si="2"/>
        <v/>
      </c>
      <c r="N69" s="31" t="str">
        <f t="array" ref="N69">IFERROR(INDEX(M$2:M$700,SMALL(IF(M$2:M$700&lt;&gt;"",ROW(M$2:M$700)-1),ROW(G68))),"")</f>
        <v/>
      </c>
      <c r="O69" s="21" t="str">
        <f t="shared" si="3"/>
        <v/>
      </c>
      <c r="P69" s="33" t="str">
        <f t="array" ref="P69">IFERROR(INDEX(O$2:O$700,SMALL(IF(O$2:O$700&lt;&gt;"",ROW(O$2:O$700)-1),ROW(I68))),"")</f>
        <v/>
      </c>
      <c r="Q69" s="22" t="str">
        <f t="shared" si="4"/>
        <v/>
      </c>
      <c r="R69" s="47" t="str">
        <f t="array" ref="R69">IFERROR(INDEX(Q$2:Q$212,SMALL(IF(Q$2:Q$212&lt;&gt;"",ROW(Q$2:Q$212)-1),ROW(I68))),"")</f>
        <v/>
      </c>
      <c r="S69" s="10" t="s">
        <v>8</v>
      </c>
    </row>
    <row r="70" spans="1:19" ht="15.75" customHeight="1" x14ac:dyDescent="0.2">
      <c r="A70" s="26" t="str">
        <f t="shared" si="6"/>
        <v xml:space="preserve"> </v>
      </c>
      <c r="B70" s="19"/>
      <c r="C70" s="19"/>
      <c r="D70" s="19"/>
      <c r="E70" s="20"/>
      <c r="F70" s="36"/>
      <c r="G70" s="26" t="str">
        <f>IF(D70="","",VLOOKUP(D70,'Liste des clubs'!A:B,2,FALSE))</f>
        <v/>
      </c>
      <c r="H70" s="29"/>
      <c r="I70" s="21" t="str">
        <f t="shared" si="0"/>
        <v/>
      </c>
      <c r="J70" s="31" t="str">
        <f t="array" ref="J70">IFERROR(INDEX(I$2:I$700,SMALL(IF(I$2:I$700&lt;&gt;"",ROW(I$2:I$700)-1),ROW(A69))),"")</f>
        <v/>
      </c>
      <c r="K70" s="21" t="str">
        <f t="shared" si="1"/>
        <v/>
      </c>
      <c r="L70" s="33" t="str">
        <f t="array" ref="L70">IFERROR(INDEX(K$2:K$700,SMALL(IF(K$2:K$700&lt;&gt;"",ROW(K$2:K$700)-1),ROW(F69))),"")</f>
        <v/>
      </c>
      <c r="M70" s="21" t="str">
        <f t="shared" si="2"/>
        <v/>
      </c>
      <c r="N70" s="31" t="str">
        <f t="array" ref="N70">IFERROR(INDEX(M$2:M$700,SMALL(IF(M$2:M$700&lt;&gt;"",ROW(M$2:M$700)-1),ROW(G69))),"")</f>
        <v/>
      </c>
      <c r="O70" s="21" t="str">
        <f t="shared" si="3"/>
        <v/>
      </c>
      <c r="P70" s="33" t="str">
        <f t="array" ref="P70">IFERROR(INDEX(O$2:O$700,SMALL(IF(O$2:O$700&lt;&gt;"",ROW(O$2:O$700)-1),ROW(I69))),"")</f>
        <v/>
      </c>
      <c r="Q70" s="22" t="str">
        <f t="shared" si="4"/>
        <v/>
      </c>
      <c r="R70" s="47" t="str">
        <f t="array" ref="R70">IFERROR(INDEX(Q$2:Q$212,SMALL(IF(Q$2:Q$212&lt;&gt;"",ROW(Q$2:Q$212)-1),ROW(I69))),"")</f>
        <v/>
      </c>
      <c r="S70" s="10"/>
    </row>
    <row r="71" spans="1:19" ht="15.75" customHeight="1" x14ac:dyDescent="0.2">
      <c r="A71" s="26" t="str">
        <f t="shared" si="6"/>
        <v xml:space="preserve"> </v>
      </c>
      <c r="B71" s="19"/>
      <c r="C71" s="19"/>
      <c r="D71" s="19"/>
      <c r="E71" s="20"/>
      <c r="F71" s="36"/>
      <c r="G71" s="26" t="str">
        <f>IF(D71="","",VLOOKUP(D71,'Liste des clubs'!A:B,2,FALSE))</f>
        <v/>
      </c>
      <c r="H71" s="29"/>
      <c r="I71" s="21" t="str">
        <f t="shared" si="0"/>
        <v/>
      </c>
      <c r="J71" s="31" t="str">
        <f t="array" ref="J71">IFERROR(INDEX(I$2:I$700,SMALL(IF(I$2:I$700&lt;&gt;"",ROW(I$2:I$700)-1),ROW(A70))),"")</f>
        <v/>
      </c>
      <c r="K71" s="21" t="str">
        <f t="shared" si="1"/>
        <v/>
      </c>
      <c r="L71" s="33" t="str">
        <f t="array" ref="L71">IFERROR(INDEX(K$2:K$700,SMALL(IF(K$2:K$700&lt;&gt;"",ROW(K$2:K$700)-1),ROW(F70))),"")</f>
        <v/>
      </c>
      <c r="M71" s="21" t="str">
        <f t="shared" si="2"/>
        <v/>
      </c>
      <c r="N71" s="31" t="str">
        <f t="array" ref="N71">IFERROR(INDEX(M$2:M$700,SMALL(IF(M$2:M$700&lt;&gt;"",ROW(M$2:M$700)-1),ROW(G70))),"")</f>
        <v/>
      </c>
      <c r="O71" s="21" t="str">
        <f t="shared" si="3"/>
        <v/>
      </c>
      <c r="P71" s="33" t="str">
        <f t="array" ref="P71">IFERROR(INDEX(O$2:O$700,SMALL(IF(O$2:O$700&lt;&gt;"",ROW(O$2:O$700)-1),ROW(I70))),"")</f>
        <v/>
      </c>
      <c r="Q71" s="22" t="str">
        <f t="shared" si="4"/>
        <v/>
      </c>
      <c r="R71" s="47" t="str">
        <f t="array" ref="R71">IFERROR(INDEX(Q$2:Q$212,SMALL(IF(Q$2:Q$212&lt;&gt;"",ROW(Q$2:Q$212)-1),ROW(I70))),"")</f>
        <v/>
      </c>
      <c r="S71" s="10"/>
    </row>
    <row r="72" spans="1:19" ht="15.75" customHeight="1" x14ac:dyDescent="0.2">
      <c r="A72" s="26" t="str">
        <f t="shared" si="6"/>
        <v xml:space="preserve"> </v>
      </c>
      <c r="B72" s="19"/>
      <c r="C72" s="19"/>
      <c r="D72" s="19"/>
      <c r="E72" s="20"/>
      <c r="F72" s="36"/>
      <c r="G72" s="26" t="str">
        <f>IF(D72="","",VLOOKUP(D72,'Liste des clubs'!A:B,2,FALSE))</f>
        <v/>
      </c>
      <c r="H72" s="29"/>
      <c r="I72" s="21" t="str">
        <f t="shared" si="0"/>
        <v/>
      </c>
      <c r="J72" s="31" t="str">
        <f t="array" ref="J72">IFERROR(INDEX(I$2:I$700,SMALL(IF(I$2:I$700&lt;&gt;"",ROW(I$2:I$700)-1),ROW(A71))),"")</f>
        <v/>
      </c>
      <c r="K72" s="21" t="str">
        <f t="shared" si="1"/>
        <v/>
      </c>
      <c r="L72" s="33" t="str">
        <f t="array" ref="L72">IFERROR(INDEX(K$2:K$700,SMALL(IF(K$2:K$700&lt;&gt;"",ROW(K$2:K$700)-1),ROW(F71))),"")</f>
        <v/>
      </c>
      <c r="M72" s="21" t="str">
        <f t="shared" si="2"/>
        <v/>
      </c>
      <c r="N72" s="31" t="str">
        <f t="array" ref="N72">IFERROR(INDEX(M$2:M$700,SMALL(IF(M$2:M$700&lt;&gt;"",ROW(M$2:M$700)-1),ROW(G71))),"")</f>
        <v/>
      </c>
      <c r="O72" s="21" t="str">
        <f t="shared" si="3"/>
        <v/>
      </c>
      <c r="P72" s="33" t="str">
        <f t="array" ref="P72">IFERROR(INDEX(O$2:O$700,SMALL(IF(O$2:O$700&lt;&gt;"",ROW(O$2:O$700)-1),ROW(I71))),"")</f>
        <v/>
      </c>
      <c r="Q72" s="22" t="str">
        <f t="shared" si="4"/>
        <v/>
      </c>
      <c r="R72" s="47" t="str">
        <f t="array" ref="R72">IFERROR(INDEX(Q$2:Q$212,SMALL(IF(Q$2:Q$212&lt;&gt;"",ROW(Q$2:Q$212)-1),ROW(I71))),"")</f>
        <v/>
      </c>
      <c r="S72" s="10"/>
    </row>
    <row r="73" spans="1:19" ht="15.75" customHeight="1" x14ac:dyDescent="0.2">
      <c r="A73" s="26" t="str">
        <f t="shared" si="6"/>
        <v xml:space="preserve"> </v>
      </c>
      <c r="B73" s="19"/>
      <c r="C73" s="19"/>
      <c r="D73" s="19"/>
      <c r="E73" s="20"/>
      <c r="F73" s="36"/>
      <c r="G73" s="26" t="str">
        <f>IF(D73="","",VLOOKUP(D73,'Liste des clubs'!A:B,2,FALSE))</f>
        <v/>
      </c>
      <c r="H73" s="29"/>
      <c r="I73" s="21" t="str">
        <f t="shared" si="0"/>
        <v/>
      </c>
      <c r="J73" s="31" t="str">
        <f t="array" ref="J73">IFERROR(INDEX(I$2:I$700,SMALL(IF(I$2:I$700&lt;&gt;"",ROW(I$2:I$700)-1),ROW(A72))),"")</f>
        <v/>
      </c>
      <c r="K73" s="21" t="str">
        <f t="shared" si="1"/>
        <v/>
      </c>
      <c r="L73" s="33" t="str">
        <f t="array" ref="L73">IFERROR(INDEX(K$2:K$700,SMALL(IF(K$2:K$700&lt;&gt;"",ROW(K$2:K$700)-1),ROW(F72))),"")</f>
        <v/>
      </c>
      <c r="M73" s="21" t="str">
        <f t="shared" si="2"/>
        <v/>
      </c>
      <c r="N73" s="31" t="str">
        <f t="array" ref="N73">IFERROR(INDEX(M$2:M$700,SMALL(IF(M$2:M$700&lt;&gt;"",ROW(M$2:M$700)-1),ROW(G72))),"")</f>
        <v/>
      </c>
      <c r="O73" s="21" t="str">
        <f t="shared" si="3"/>
        <v/>
      </c>
      <c r="P73" s="33" t="str">
        <f t="array" ref="P73">IFERROR(INDEX(O$2:O$700,SMALL(IF(O$2:O$700&lt;&gt;"",ROW(O$2:O$700)-1),ROW(I72))),"")</f>
        <v/>
      </c>
      <c r="Q73" s="22" t="str">
        <f t="shared" si="4"/>
        <v/>
      </c>
      <c r="R73" s="47" t="str">
        <f t="array" ref="R73">IFERROR(INDEX(Q$2:Q$212,SMALL(IF(Q$2:Q$212&lt;&gt;"",ROW(Q$2:Q$212)-1),ROW(I72))),"")</f>
        <v/>
      </c>
      <c r="S73" s="10"/>
    </row>
    <row r="74" spans="1:19" ht="15.75" customHeight="1" x14ac:dyDescent="0.2">
      <c r="A74" s="26" t="str">
        <f t="shared" si="6"/>
        <v xml:space="preserve"> </v>
      </c>
      <c r="B74" s="19"/>
      <c r="C74" s="19"/>
      <c r="D74" s="19"/>
      <c r="E74" s="20"/>
      <c r="F74" s="36"/>
      <c r="G74" s="26" t="str">
        <f>IF(D74="","",VLOOKUP(D74,'Liste des clubs'!A:B,2,FALSE))</f>
        <v/>
      </c>
      <c r="H74" s="29"/>
      <c r="I74" s="21" t="str">
        <f t="shared" si="0"/>
        <v/>
      </c>
      <c r="J74" s="31" t="str">
        <f t="array" ref="J74">IFERROR(INDEX(I$2:I$700,SMALL(IF(I$2:I$700&lt;&gt;"",ROW(I$2:I$700)-1),ROW(A73))),"")</f>
        <v/>
      </c>
      <c r="K74" s="21" t="str">
        <f t="shared" si="1"/>
        <v/>
      </c>
      <c r="L74" s="33" t="str">
        <f t="array" ref="L74">IFERROR(INDEX(K$2:K$700,SMALL(IF(K$2:K$700&lt;&gt;"",ROW(K$2:K$700)-1),ROW(F73))),"")</f>
        <v/>
      </c>
      <c r="M74" s="21" t="str">
        <f t="shared" si="2"/>
        <v/>
      </c>
      <c r="N74" s="31" t="str">
        <f t="array" ref="N74">IFERROR(INDEX(M$2:M$700,SMALL(IF(M$2:M$700&lt;&gt;"",ROW(M$2:M$700)-1),ROW(G73))),"")</f>
        <v/>
      </c>
      <c r="O74" s="21" t="str">
        <f t="shared" si="3"/>
        <v/>
      </c>
      <c r="P74" s="33" t="str">
        <f t="array" ref="P74">IFERROR(INDEX(O$2:O$700,SMALL(IF(O$2:O$700&lt;&gt;"",ROW(O$2:O$700)-1),ROW(I73))),"")</f>
        <v/>
      </c>
      <c r="Q74" s="22" t="str">
        <f t="shared" si="4"/>
        <v/>
      </c>
      <c r="R74" s="47" t="str">
        <f t="array" ref="R74">IFERROR(INDEX(Q$2:Q$212,SMALL(IF(Q$2:Q$212&lt;&gt;"",ROW(Q$2:Q$212)-1),ROW(I73))),"")</f>
        <v/>
      </c>
      <c r="S74" s="10"/>
    </row>
    <row r="75" spans="1:19" ht="15.75" customHeight="1" x14ac:dyDescent="0.2">
      <c r="A75" s="26" t="str">
        <f t="shared" si="6"/>
        <v xml:space="preserve"> </v>
      </c>
      <c r="B75" s="19"/>
      <c r="C75" s="19"/>
      <c r="D75" s="19"/>
      <c r="E75" s="20"/>
      <c r="F75" s="36"/>
      <c r="G75" s="26" t="str">
        <f>IF(D75="","",VLOOKUP(D75,'Liste des clubs'!A:B,2,FALSE))</f>
        <v/>
      </c>
      <c r="H75" s="29"/>
      <c r="I75" s="21" t="str">
        <f t="shared" si="0"/>
        <v/>
      </c>
      <c r="J75" s="31" t="str">
        <f t="array" ref="J75">IFERROR(INDEX(I$2:I$700,SMALL(IF(I$2:I$700&lt;&gt;"",ROW(I$2:I$700)-1),ROW(A74))),"")</f>
        <v/>
      </c>
      <c r="K75" s="21" t="str">
        <f t="shared" si="1"/>
        <v/>
      </c>
      <c r="L75" s="33" t="str">
        <f t="array" ref="L75">IFERROR(INDEX(K$2:K$700,SMALL(IF(K$2:K$700&lt;&gt;"",ROW(K$2:K$700)-1),ROW(F74))),"")</f>
        <v/>
      </c>
      <c r="M75" s="21" t="str">
        <f t="shared" si="2"/>
        <v/>
      </c>
      <c r="N75" s="31" t="str">
        <f t="array" ref="N75">IFERROR(INDEX(M$2:M$700,SMALL(IF(M$2:M$700&lt;&gt;"",ROW(M$2:M$700)-1),ROW(G74))),"")</f>
        <v/>
      </c>
      <c r="O75" s="21" t="str">
        <f t="shared" si="3"/>
        <v/>
      </c>
      <c r="P75" s="33" t="str">
        <f t="array" ref="P75">IFERROR(INDEX(O$2:O$700,SMALL(IF(O$2:O$700&lt;&gt;"",ROW(O$2:O$700)-1),ROW(I74))),"")</f>
        <v/>
      </c>
      <c r="Q75" s="22" t="str">
        <f t="shared" si="4"/>
        <v/>
      </c>
      <c r="R75" s="47" t="str">
        <f t="array" ref="R75">IFERROR(INDEX(Q$2:Q$212,SMALL(IF(Q$2:Q$212&lt;&gt;"",ROW(Q$2:Q$212)-1),ROW(I74))),"")</f>
        <v/>
      </c>
      <c r="S75" s="10"/>
    </row>
    <row r="76" spans="1:19" ht="15.75" customHeight="1" x14ac:dyDescent="0.2">
      <c r="A76" s="26" t="str">
        <f t="shared" si="6"/>
        <v xml:space="preserve"> </v>
      </c>
      <c r="B76" s="19"/>
      <c r="C76" s="19"/>
      <c r="D76" s="19"/>
      <c r="E76" s="20"/>
      <c r="F76" s="36"/>
      <c r="G76" s="26" t="str">
        <f>IF(D76="","",VLOOKUP(D76,'Liste des clubs'!A:B,2,FALSE))</f>
        <v/>
      </c>
      <c r="H76" s="29"/>
      <c r="I76" s="21" t="str">
        <f t="shared" si="0"/>
        <v/>
      </c>
      <c r="J76" s="31" t="str">
        <f t="array" ref="J76">IFERROR(INDEX(I$2:I$700,SMALL(IF(I$2:I$700&lt;&gt;"",ROW(I$2:I$700)-1),ROW(A75))),"")</f>
        <v/>
      </c>
      <c r="K76" s="21" t="str">
        <f t="shared" si="1"/>
        <v/>
      </c>
      <c r="L76" s="33" t="str">
        <f t="array" ref="L76">IFERROR(INDEX(K$2:K$700,SMALL(IF(K$2:K$700&lt;&gt;"",ROW(K$2:K$700)-1),ROW(F75))),"")</f>
        <v/>
      </c>
      <c r="M76" s="21" t="str">
        <f t="shared" si="2"/>
        <v/>
      </c>
      <c r="N76" s="31" t="str">
        <f t="array" ref="N76">IFERROR(INDEX(M$2:M$700,SMALL(IF(M$2:M$700&lt;&gt;"",ROW(M$2:M$700)-1),ROW(G75))),"")</f>
        <v/>
      </c>
      <c r="O76" s="21" t="str">
        <f t="shared" si="3"/>
        <v/>
      </c>
      <c r="P76" s="33" t="str">
        <f t="array" ref="P76">IFERROR(INDEX(O$2:O$700,SMALL(IF(O$2:O$700&lt;&gt;"",ROW(O$2:O$700)-1),ROW(I75))),"")</f>
        <v/>
      </c>
      <c r="Q76" s="22" t="str">
        <f t="shared" si="4"/>
        <v/>
      </c>
      <c r="R76" s="47" t="str">
        <f t="array" ref="R76">IFERROR(INDEX(Q$2:Q$212,SMALL(IF(Q$2:Q$212&lt;&gt;"",ROW(Q$2:Q$212)-1),ROW(I75))),"")</f>
        <v/>
      </c>
      <c r="S76" s="10"/>
    </row>
    <row r="77" spans="1:19" ht="15.75" customHeight="1" x14ac:dyDescent="0.2">
      <c r="A77" s="26" t="str">
        <f t="shared" si="6"/>
        <v xml:space="preserve"> </v>
      </c>
      <c r="B77" s="19"/>
      <c r="C77" s="19"/>
      <c r="D77" s="19"/>
      <c r="E77" s="20"/>
      <c r="F77" s="36"/>
      <c r="G77" s="26" t="str">
        <f>IF(D77="","",VLOOKUP(D77,'Liste des clubs'!A:B,2,FALSE))</f>
        <v/>
      </c>
      <c r="H77" s="29"/>
      <c r="I77" s="21" t="str">
        <f t="shared" si="0"/>
        <v/>
      </c>
      <c r="J77" s="31" t="str">
        <f t="array" ref="J77">IFERROR(INDEX(I$2:I$700,SMALL(IF(I$2:I$700&lt;&gt;"",ROW(I$2:I$700)-1),ROW(A76))),"")</f>
        <v/>
      </c>
      <c r="K77" s="21" t="str">
        <f t="shared" si="1"/>
        <v/>
      </c>
      <c r="L77" s="33" t="str">
        <f t="array" ref="L77">IFERROR(INDEX(K$2:K$700,SMALL(IF(K$2:K$700&lt;&gt;"",ROW(K$2:K$700)-1),ROW(F76))),"")</f>
        <v/>
      </c>
      <c r="M77" s="21" t="str">
        <f t="shared" si="2"/>
        <v/>
      </c>
      <c r="N77" s="31" t="str">
        <f t="array" ref="N77">IFERROR(INDEX(M$2:M$700,SMALL(IF(M$2:M$700&lt;&gt;"",ROW(M$2:M$700)-1),ROW(G76))),"")</f>
        <v/>
      </c>
      <c r="O77" s="21" t="str">
        <f t="shared" si="3"/>
        <v/>
      </c>
      <c r="P77" s="33" t="str">
        <f t="array" ref="P77">IFERROR(INDEX(O$2:O$700,SMALL(IF(O$2:O$700&lt;&gt;"",ROW(O$2:O$700)-1),ROW(I76))),"")</f>
        <v/>
      </c>
      <c r="Q77" s="22" t="str">
        <f t="shared" si="4"/>
        <v/>
      </c>
      <c r="R77" s="47" t="str">
        <f t="array" ref="R77">IFERROR(INDEX(Q$2:Q$212,SMALL(IF(Q$2:Q$212&lt;&gt;"",ROW(Q$2:Q$212)-1),ROW(I76))),"")</f>
        <v/>
      </c>
      <c r="S77" s="10"/>
    </row>
    <row r="78" spans="1:19" ht="15.75" customHeight="1" x14ac:dyDescent="0.2">
      <c r="A78" s="26" t="str">
        <f t="shared" si="6"/>
        <v xml:space="preserve"> </v>
      </c>
      <c r="B78" s="19"/>
      <c r="C78" s="19"/>
      <c r="D78" s="19"/>
      <c r="E78" s="20"/>
      <c r="F78" s="36"/>
      <c r="G78" s="26" t="str">
        <f>IF(D78="","",VLOOKUP(D78,'Liste des clubs'!A:B,2,FALSE))</f>
        <v/>
      </c>
      <c r="H78" s="29"/>
      <c r="I78" s="21" t="str">
        <f t="shared" si="0"/>
        <v/>
      </c>
      <c r="J78" s="31" t="str">
        <f t="array" ref="J78">IFERROR(INDEX(I$2:I$700,SMALL(IF(I$2:I$700&lt;&gt;"",ROW(I$2:I$700)-1),ROW(A77))),"")</f>
        <v/>
      </c>
      <c r="K78" s="21" t="str">
        <f t="shared" si="1"/>
        <v/>
      </c>
      <c r="L78" s="33" t="str">
        <f t="array" ref="L78">IFERROR(INDEX(K$2:K$700,SMALL(IF(K$2:K$700&lt;&gt;"",ROW(K$2:K$700)-1),ROW(F77))),"")</f>
        <v/>
      </c>
      <c r="M78" s="21" t="str">
        <f t="shared" si="2"/>
        <v/>
      </c>
      <c r="N78" s="31" t="str">
        <f t="array" ref="N78">IFERROR(INDEX(M$2:M$700,SMALL(IF(M$2:M$700&lt;&gt;"",ROW(M$2:M$700)-1),ROW(G77))),"")</f>
        <v/>
      </c>
      <c r="O78" s="21" t="str">
        <f t="shared" si="3"/>
        <v/>
      </c>
      <c r="P78" s="33" t="str">
        <f t="array" ref="P78">IFERROR(INDEX(O$2:O$700,SMALL(IF(O$2:O$700&lt;&gt;"",ROW(O$2:O$700)-1),ROW(I77))),"")</f>
        <v/>
      </c>
      <c r="Q78" s="22" t="str">
        <f t="shared" si="4"/>
        <v/>
      </c>
      <c r="R78" s="47" t="str">
        <f t="array" ref="R78">IFERROR(INDEX(Q$2:Q$212,SMALL(IF(Q$2:Q$212&lt;&gt;"",ROW(Q$2:Q$212)-1),ROW(I77))),"")</f>
        <v/>
      </c>
      <c r="S78" s="10"/>
    </row>
    <row r="79" spans="1:19" ht="15.75" customHeight="1" x14ac:dyDescent="0.2">
      <c r="A79" s="26" t="str">
        <f t="shared" si="6"/>
        <v xml:space="preserve"> </v>
      </c>
      <c r="B79" s="19"/>
      <c r="C79" s="19"/>
      <c r="D79" s="19"/>
      <c r="E79" s="20"/>
      <c r="F79" s="36"/>
      <c r="G79" s="26" t="str">
        <f>IF(D79="","",VLOOKUP(D79,'Liste des clubs'!A:B,2,FALSE))</f>
        <v/>
      </c>
      <c r="H79" s="29"/>
      <c r="I79" s="21" t="str">
        <f t="shared" si="0"/>
        <v/>
      </c>
      <c r="J79" s="31" t="str">
        <f t="array" ref="J79">IFERROR(INDEX(I$2:I$700,SMALL(IF(I$2:I$700&lt;&gt;"",ROW(I$2:I$700)-1),ROW(A78))),"")</f>
        <v/>
      </c>
      <c r="K79" s="21" t="str">
        <f t="shared" si="1"/>
        <v/>
      </c>
      <c r="L79" s="33" t="str">
        <f t="array" ref="L79">IFERROR(INDEX(K$2:K$700,SMALL(IF(K$2:K$700&lt;&gt;"",ROW(K$2:K$700)-1),ROW(F78))),"")</f>
        <v/>
      </c>
      <c r="M79" s="21" t="str">
        <f t="shared" si="2"/>
        <v/>
      </c>
      <c r="N79" s="31" t="str">
        <f t="array" ref="N79">IFERROR(INDEX(M$2:M$700,SMALL(IF(M$2:M$700&lt;&gt;"",ROW(M$2:M$700)-1),ROW(G78))),"")</f>
        <v/>
      </c>
      <c r="O79" s="21" t="str">
        <f t="shared" si="3"/>
        <v/>
      </c>
      <c r="P79" s="33" t="str">
        <f t="array" ref="P79">IFERROR(INDEX(O$2:O$700,SMALL(IF(O$2:O$700&lt;&gt;"",ROW(O$2:O$700)-1),ROW(I78))),"")</f>
        <v/>
      </c>
      <c r="Q79" s="22" t="str">
        <f t="shared" si="4"/>
        <v/>
      </c>
      <c r="R79" s="47" t="str">
        <f t="array" ref="R79">IFERROR(INDEX(Q$2:Q$212,SMALL(IF(Q$2:Q$212&lt;&gt;"",ROW(Q$2:Q$212)-1),ROW(I78))),"")</f>
        <v/>
      </c>
      <c r="S79" s="10"/>
    </row>
    <row r="80" spans="1:19" ht="15.75" customHeight="1" x14ac:dyDescent="0.2">
      <c r="A80" s="26" t="str">
        <f t="shared" si="6"/>
        <v xml:space="preserve"> </v>
      </c>
      <c r="B80" s="19"/>
      <c r="C80" s="19"/>
      <c r="D80" s="19"/>
      <c r="E80" s="20"/>
      <c r="F80" s="36"/>
      <c r="G80" s="26" t="str">
        <f>IF(D80="","",VLOOKUP(D80,'Liste des clubs'!A:B,2,FALSE))</f>
        <v/>
      </c>
      <c r="H80" s="29"/>
      <c r="I80" s="21" t="str">
        <f t="shared" si="0"/>
        <v/>
      </c>
      <c r="J80" s="31" t="str">
        <f t="array" ref="J80">IFERROR(INDEX(I$2:I$700,SMALL(IF(I$2:I$700&lt;&gt;"",ROW(I$2:I$700)-1),ROW(A79))),"")</f>
        <v/>
      </c>
      <c r="K80" s="21" t="str">
        <f t="shared" si="1"/>
        <v/>
      </c>
      <c r="L80" s="33" t="str">
        <f t="array" ref="L80">IFERROR(INDEX(K$2:K$700,SMALL(IF(K$2:K$700&lt;&gt;"",ROW(K$2:K$700)-1),ROW(F79))),"")</f>
        <v/>
      </c>
      <c r="M80" s="21" t="str">
        <f t="shared" si="2"/>
        <v/>
      </c>
      <c r="N80" s="31" t="str">
        <f t="array" ref="N80">IFERROR(INDEX(M$2:M$700,SMALL(IF(M$2:M$700&lt;&gt;"",ROW(M$2:M$700)-1),ROW(G79))),"")</f>
        <v/>
      </c>
      <c r="O80" s="21" t="str">
        <f t="shared" si="3"/>
        <v/>
      </c>
      <c r="P80" s="33" t="str">
        <f t="array" ref="P80">IFERROR(INDEX(O$2:O$700,SMALL(IF(O$2:O$700&lt;&gt;"",ROW(O$2:O$700)-1),ROW(I79))),"")</f>
        <v/>
      </c>
      <c r="Q80" s="22" t="str">
        <f t="shared" si="4"/>
        <v/>
      </c>
      <c r="R80" s="47" t="str">
        <f t="array" ref="R80">IFERROR(INDEX(Q$2:Q$212,SMALL(IF(Q$2:Q$212&lt;&gt;"",ROW(Q$2:Q$212)-1),ROW(I79))),"")</f>
        <v/>
      </c>
      <c r="S80" s="10"/>
    </row>
    <row r="81" spans="1:19" ht="15.75" customHeight="1" x14ac:dyDescent="0.2">
      <c r="A81" s="26" t="str">
        <f t="shared" si="6"/>
        <v xml:space="preserve"> </v>
      </c>
      <c r="B81" s="19"/>
      <c r="C81" s="19"/>
      <c r="D81" s="19"/>
      <c r="E81" s="20"/>
      <c r="F81" s="36"/>
      <c r="G81" s="26" t="str">
        <f>IF(D81="","",VLOOKUP(D81,'Liste des clubs'!A:B,2,FALSE))</f>
        <v/>
      </c>
      <c r="H81" s="29"/>
      <c r="I81" s="21" t="str">
        <f t="shared" si="0"/>
        <v/>
      </c>
      <c r="J81" s="31" t="str">
        <f t="array" ref="J81">IFERROR(INDEX(I$2:I$700,SMALL(IF(I$2:I$700&lt;&gt;"",ROW(I$2:I$700)-1),ROW(A80))),"")</f>
        <v/>
      </c>
      <c r="K81" s="21" t="str">
        <f t="shared" si="1"/>
        <v/>
      </c>
      <c r="L81" s="33" t="str">
        <f t="array" ref="L81">IFERROR(INDEX(K$2:K$700,SMALL(IF(K$2:K$700&lt;&gt;"",ROW(K$2:K$700)-1),ROW(F80))),"")</f>
        <v/>
      </c>
      <c r="M81" s="21" t="str">
        <f t="shared" si="2"/>
        <v/>
      </c>
      <c r="N81" s="31" t="str">
        <f t="array" ref="N81">IFERROR(INDEX(M$2:M$700,SMALL(IF(M$2:M$700&lt;&gt;"",ROW(M$2:M$700)-1),ROW(G80))),"")</f>
        <v/>
      </c>
      <c r="O81" s="21" t="str">
        <f t="shared" si="3"/>
        <v/>
      </c>
      <c r="P81" s="33" t="str">
        <f t="array" ref="P81">IFERROR(INDEX(O$2:O$700,SMALL(IF(O$2:O$700&lt;&gt;"",ROW(O$2:O$700)-1),ROW(I80))),"")</f>
        <v/>
      </c>
      <c r="Q81" s="22" t="str">
        <f t="shared" si="4"/>
        <v/>
      </c>
      <c r="R81" s="47" t="str">
        <f t="array" ref="R81">IFERROR(INDEX(Q$2:Q$212,SMALL(IF(Q$2:Q$212&lt;&gt;"",ROW(Q$2:Q$212)-1),ROW(I80))),"")</f>
        <v/>
      </c>
      <c r="S81" s="10"/>
    </row>
    <row r="82" spans="1:19" ht="15.75" customHeight="1" x14ac:dyDescent="0.2">
      <c r="A82" s="26" t="str">
        <f t="shared" si="6"/>
        <v xml:space="preserve"> </v>
      </c>
      <c r="B82" s="19"/>
      <c r="C82" s="19"/>
      <c r="D82" s="19"/>
      <c r="E82" s="20"/>
      <c r="F82" s="36"/>
      <c r="G82" s="26" t="str">
        <f>IF(D82="","",VLOOKUP(D82,'Liste des clubs'!A:B,2,FALSE))</f>
        <v/>
      </c>
      <c r="H82" s="29"/>
      <c r="I82" s="21" t="str">
        <f t="shared" si="0"/>
        <v/>
      </c>
      <c r="J82" s="31" t="str">
        <f t="array" ref="J82">IFERROR(INDEX(I$2:I$700,SMALL(IF(I$2:I$700&lt;&gt;"",ROW(I$2:I$700)-1),ROW(A81))),"")</f>
        <v/>
      </c>
      <c r="K82" s="21" t="str">
        <f t="shared" si="1"/>
        <v/>
      </c>
      <c r="L82" s="33" t="str">
        <f t="array" ref="L82">IFERROR(INDEX(K$2:K$700,SMALL(IF(K$2:K$700&lt;&gt;"",ROW(K$2:K$700)-1),ROW(F81))),"")</f>
        <v/>
      </c>
      <c r="M82" s="21" t="str">
        <f t="shared" si="2"/>
        <v/>
      </c>
      <c r="N82" s="31" t="str">
        <f t="array" ref="N82">IFERROR(INDEX(M$2:M$700,SMALL(IF(M$2:M$700&lt;&gt;"",ROW(M$2:M$700)-1),ROW(G81))),"")</f>
        <v/>
      </c>
      <c r="O82" s="21" t="str">
        <f t="shared" si="3"/>
        <v/>
      </c>
      <c r="P82" s="33" t="str">
        <f t="array" ref="P82">IFERROR(INDEX(O$2:O$700,SMALL(IF(O$2:O$700&lt;&gt;"",ROW(O$2:O$700)-1),ROW(I81))),"")</f>
        <v/>
      </c>
      <c r="Q82" s="22" t="str">
        <f t="shared" si="4"/>
        <v/>
      </c>
      <c r="R82" s="47" t="str">
        <f t="array" ref="R82">IFERROR(INDEX(Q$2:Q$212,SMALL(IF(Q$2:Q$212&lt;&gt;"",ROW(Q$2:Q$212)-1),ROW(I81))),"")</f>
        <v/>
      </c>
      <c r="S82" s="10"/>
    </row>
    <row r="83" spans="1:19" ht="15.75" customHeight="1" x14ac:dyDescent="0.2">
      <c r="A83" s="26" t="str">
        <f t="shared" si="6"/>
        <v xml:space="preserve"> </v>
      </c>
      <c r="B83" s="19"/>
      <c r="C83" s="19"/>
      <c r="D83" s="19"/>
      <c r="E83" s="20"/>
      <c r="F83" s="36"/>
      <c r="G83" s="26" t="str">
        <f>IF(D83="","",VLOOKUP(D83,'Liste des clubs'!A:B,2,FALSE))</f>
        <v/>
      </c>
      <c r="H83" s="29"/>
      <c r="I83" s="21" t="str">
        <f t="shared" si="0"/>
        <v/>
      </c>
      <c r="J83" s="31" t="str">
        <f t="array" ref="J83">IFERROR(INDEX(I$2:I$700,SMALL(IF(I$2:I$700&lt;&gt;"",ROW(I$2:I$700)-1),ROW(A82))),"")</f>
        <v/>
      </c>
      <c r="K83" s="21" t="str">
        <f t="shared" si="1"/>
        <v/>
      </c>
      <c r="L83" s="33" t="str">
        <f t="array" ref="L83">IFERROR(INDEX(K$2:K$700,SMALL(IF(K$2:K$700&lt;&gt;"",ROW(K$2:K$700)-1),ROW(F82))),"")</f>
        <v/>
      </c>
      <c r="M83" s="21" t="str">
        <f t="shared" si="2"/>
        <v/>
      </c>
      <c r="N83" s="31" t="str">
        <f t="array" ref="N83">IFERROR(INDEX(M$2:M$700,SMALL(IF(M$2:M$700&lt;&gt;"",ROW(M$2:M$700)-1),ROW(G82))),"")</f>
        <v/>
      </c>
      <c r="O83" s="21" t="str">
        <f t="shared" si="3"/>
        <v/>
      </c>
      <c r="P83" s="33" t="str">
        <f t="array" ref="P83">IFERROR(INDEX(O$2:O$700,SMALL(IF(O$2:O$700&lt;&gt;"",ROW(O$2:O$700)-1),ROW(I82))),"")</f>
        <v/>
      </c>
      <c r="Q83" s="22" t="str">
        <f t="shared" si="4"/>
        <v/>
      </c>
      <c r="R83" s="47" t="str">
        <f t="array" ref="R83">IFERROR(INDEX(Q$2:Q$212,SMALL(IF(Q$2:Q$212&lt;&gt;"",ROW(Q$2:Q$212)-1),ROW(I82))),"")</f>
        <v/>
      </c>
      <c r="S83" s="10"/>
    </row>
    <row r="84" spans="1:19" ht="15.75" customHeight="1" x14ac:dyDescent="0.2">
      <c r="A84" s="26" t="str">
        <f t="shared" si="6"/>
        <v xml:space="preserve"> </v>
      </c>
      <c r="B84" s="19"/>
      <c r="C84" s="19"/>
      <c r="D84" s="19"/>
      <c r="E84" s="20"/>
      <c r="F84" s="36"/>
      <c r="G84" s="26" t="str">
        <f>IF(D84="","",VLOOKUP(D84,'Liste des clubs'!A:B,2,FALSE))</f>
        <v/>
      </c>
      <c r="H84" s="29"/>
      <c r="I84" s="21" t="str">
        <f t="shared" si="0"/>
        <v/>
      </c>
      <c r="J84" s="31" t="str">
        <f t="array" ref="J84">IFERROR(INDEX(I$2:I$700,SMALL(IF(I$2:I$700&lt;&gt;"",ROW(I$2:I$700)-1),ROW(A83))),"")</f>
        <v/>
      </c>
      <c r="K84" s="21" t="str">
        <f t="shared" si="1"/>
        <v/>
      </c>
      <c r="L84" s="33" t="str">
        <f t="array" ref="L84">IFERROR(INDEX(K$2:K$700,SMALL(IF(K$2:K$700&lt;&gt;"",ROW(K$2:K$700)-1),ROW(F83))),"")</f>
        <v/>
      </c>
      <c r="M84" s="21" t="str">
        <f t="shared" si="2"/>
        <v/>
      </c>
      <c r="N84" s="31" t="str">
        <f t="array" ref="N84">IFERROR(INDEX(M$2:M$700,SMALL(IF(M$2:M$700&lt;&gt;"",ROW(M$2:M$700)-1),ROW(G83))),"")</f>
        <v/>
      </c>
      <c r="O84" s="21" t="str">
        <f t="shared" si="3"/>
        <v/>
      </c>
      <c r="P84" s="33" t="str">
        <f t="array" ref="P84">IFERROR(INDEX(O$2:O$700,SMALL(IF(O$2:O$700&lt;&gt;"",ROW(O$2:O$700)-1),ROW(I83))),"")</f>
        <v/>
      </c>
      <c r="Q84" s="22" t="str">
        <f t="shared" si="4"/>
        <v/>
      </c>
      <c r="R84" s="47" t="str">
        <f t="array" ref="R84">IFERROR(INDEX(Q$2:Q$212,SMALL(IF(Q$2:Q$212&lt;&gt;"",ROW(Q$2:Q$212)-1),ROW(I83))),"")</f>
        <v/>
      </c>
      <c r="S84" s="10"/>
    </row>
    <row r="85" spans="1:19" ht="15.75" customHeight="1" x14ac:dyDescent="0.2">
      <c r="A85" s="26" t="str">
        <f t="shared" si="6"/>
        <v xml:space="preserve"> </v>
      </c>
      <c r="B85" s="19"/>
      <c r="C85" s="19"/>
      <c r="D85" s="19"/>
      <c r="E85" s="20"/>
      <c r="F85" s="36"/>
      <c r="G85" s="26" t="str">
        <f>IF(D85="","",VLOOKUP(D85,'Liste des clubs'!A:B,2,FALSE))</f>
        <v/>
      </c>
      <c r="H85" s="29"/>
      <c r="I85" s="21" t="str">
        <f t="shared" si="0"/>
        <v/>
      </c>
      <c r="J85" s="31" t="str">
        <f t="array" ref="J85">IFERROR(INDEX(I$2:I$700,SMALL(IF(I$2:I$700&lt;&gt;"",ROW(I$2:I$700)-1),ROW(A84))),"")</f>
        <v/>
      </c>
      <c r="K85" s="21" t="str">
        <f t="shared" si="1"/>
        <v/>
      </c>
      <c r="L85" s="33" t="str">
        <f t="array" ref="L85">IFERROR(INDEX(K$2:K$700,SMALL(IF(K$2:K$700&lt;&gt;"",ROW(K$2:K$700)-1),ROW(F84))),"")</f>
        <v/>
      </c>
      <c r="M85" s="21" t="str">
        <f t="shared" si="2"/>
        <v/>
      </c>
      <c r="N85" s="31" t="str">
        <f t="array" ref="N85">IFERROR(INDEX(M$2:M$700,SMALL(IF(M$2:M$700&lt;&gt;"",ROW(M$2:M$700)-1),ROW(G84))),"")</f>
        <v/>
      </c>
      <c r="O85" s="21" t="str">
        <f t="shared" si="3"/>
        <v/>
      </c>
      <c r="P85" s="33" t="str">
        <f t="array" ref="P85">IFERROR(INDEX(O$2:O$700,SMALL(IF(O$2:O$700&lt;&gt;"",ROW(O$2:O$700)-1),ROW(I84))),"")</f>
        <v/>
      </c>
      <c r="Q85" s="22" t="str">
        <f t="shared" si="4"/>
        <v/>
      </c>
      <c r="R85" s="47" t="str">
        <f t="array" ref="R85">IFERROR(INDEX(Q$2:Q$212,SMALL(IF(Q$2:Q$212&lt;&gt;"",ROW(Q$2:Q$212)-1),ROW(I84))),"")</f>
        <v/>
      </c>
      <c r="S85" s="10"/>
    </row>
    <row r="86" spans="1:19" ht="15.75" customHeight="1" x14ac:dyDescent="0.2">
      <c r="A86" s="26" t="str">
        <f t="shared" si="6"/>
        <v xml:space="preserve"> </v>
      </c>
      <c r="B86" s="19"/>
      <c r="C86" s="19"/>
      <c r="D86" s="19"/>
      <c r="E86" s="20"/>
      <c r="F86" s="36"/>
      <c r="G86" s="26" t="str">
        <f>IF(D86="","",VLOOKUP(D86,'Liste des clubs'!A:B,2,FALSE))</f>
        <v/>
      </c>
      <c r="H86" s="29"/>
      <c r="I86" s="21" t="str">
        <f t="shared" si="0"/>
        <v/>
      </c>
      <c r="J86" s="31" t="str">
        <f t="array" ref="J86">IFERROR(INDEX(I$2:I$700,SMALL(IF(I$2:I$700&lt;&gt;"",ROW(I$2:I$700)-1),ROW(A85))),"")</f>
        <v/>
      </c>
      <c r="K86" s="21" t="str">
        <f t="shared" si="1"/>
        <v/>
      </c>
      <c r="L86" s="33" t="str">
        <f t="array" ref="L86">IFERROR(INDEX(K$2:K$700,SMALL(IF(K$2:K$700&lt;&gt;"",ROW(K$2:K$700)-1),ROW(F85))),"")</f>
        <v/>
      </c>
      <c r="M86" s="21" t="str">
        <f t="shared" si="2"/>
        <v/>
      </c>
      <c r="N86" s="31" t="str">
        <f t="array" ref="N86">IFERROR(INDEX(M$2:M$700,SMALL(IF(M$2:M$700&lt;&gt;"",ROW(M$2:M$700)-1),ROW(G85))),"")</f>
        <v/>
      </c>
      <c r="O86" s="21" t="str">
        <f t="shared" si="3"/>
        <v/>
      </c>
      <c r="P86" s="33" t="str">
        <f t="array" ref="P86">IFERROR(INDEX(O$2:O$700,SMALL(IF(O$2:O$700&lt;&gt;"",ROW(O$2:O$700)-1),ROW(I85))),"")</f>
        <v/>
      </c>
      <c r="Q86" s="22" t="str">
        <f t="shared" si="4"/>
        <v/>
      </c>
      <c r="R86" s="47" t="str">
        <f t="array" ref="R86">IFERROR(INDEX(Q$2:Q$212,SMALL(IF(Q$2:Q$212&lt;&gt;"",ROW(Q$2:Q$212)-1),ROW(I85))),"")</f>
        <v/>
      </c>
      <c r="S86" s="10"/>
    </row>
    <row r="87" spans="1:19" ht="15.75" customHeight="1" x14ac:dyDescent="0.2">
      <c r="A87" s="26" t="str">
        <f t="shared" si="6"/>
        <v xml:space="preserve"> </v>
      </c>
      <c r="B87" s="19"/>
      <c r="C87" s="19"/>
      <c r="D87" s="19"/>
      <c r="E87" s="20"/>
      <c r="F87" s="36"/>
      <c r="G87" s="26" t="str">
        <f>IF(D87="","",VLOOKUP(D87,'Liste des clubs'!A:B,2,FALSE))</f>
        <v/>
      </c>
      <c r="H87" s="29"/>
      <c r="I87" s="21" t="str">
        <f t="shared" si="0"/>
        <v/>
      </c>
      <c r="J87" s="31" t="str">
        <f t="array" ref="J87">IFERROR(INDEX(I$2:I$700,SMALL(IF(I$2:I$700&lt;&gt;"",ROW(I$2:I$700)-1),ROW(A86))),"")</f>
        <v/>
      </c>
      <c r="K87" s="21" t="str">
        <f t="shared" si="1"/>
        <v/>
      </c>
      <c r="L87" s="33" t="str">
        <f t="array" ref="L87">IFERROR(INDEX(K$2:K$700,SMALL(IF(K$2:K$700&lt;&gt;"",ROW(K$2:K$700)-1),ROW(F86))),"")</f>
        <v/>
      </c>
      <c r="M87" s="21" t="str">
        <f t="shared" si="2"/>
        <v/>
      </c>
      <c r="N87" s="31" t="str">
        <f t="array" ref="N87">IFERROR(INDEX(M$2:M$700,SMALL(IF(M$2:M$700&lt;&gt;"",ROW(M$2:M$700)-1),ROW(G86))),"")</f>
        <v/>
      </c>
      <c r="O87" s="21" t="str">
        <f t="shared" si="3"/>
        <v/>
      </c>
      <c r="P87" s="33" t="str">
        <f t="array" ref="P87">IFERROR(INDEX(O$2:O$700,SMALL(IF(O$2:O$700&lt;&gt;"",ROW(O$2:O$700)-1),ROW(I86))),"")</f>
        <v/>
      </c>
      <c r="Q87" s="22" t="str">
        <f t="shared" si="4"/>
        <v/>
      </c>
      <c r="R87" s="47" t="str">
        <f t="array" ref="R87">IFERROR(INDEX(Q$2:Q$212,SMALL(IF(Q$2:Q$212&lt;&gt;"",ROW(Q$2:Q$212)-1),ROW(I86))),"")</f>
        <v/>
      </c>
      <c r="S87" s="10"/>
    </row>
    <row r="88" spans="1:19" ht="15.75" customHeight="1" x14ac:dyDescent="0.2">
      <c r="A88" s="26" t="str">
        <f t="shared" si="6"/>
        <v xml:space="preserve"> </v>
      </c>
      <c r="B88" s="19"/>
      <c r="C88" s="19"/>
      <c r="D88" s="19"/>
      <c r="E88" s="20"/>
      <c r="F88" s="36"/>
      <c r="G88" s="26" t="str">
        <f>IF(D88="","",VLOOKUP(D88,'Liste des clubs'!A:B,2,FALSE))</f>
        <v/>
      </c>
      <c r="H88" s="29"/>
      <c r="I88" s="21" t="str">
        <f t="shared" si="0"/>
        <v/>
      </c>
      <c r="J88" s="31" t="str">
        <f t="array" ref="J88">IFERROR(INDEX(I$2:I$700,SMALL(IF(I$2:I$700&lt;&gt;"",ROW(I$2:I$700)-1),ROW(A87))),"")</f>
        <v/>
      </c>
      <c r="K88" s="21" t="str">
        <f t="shared" si="1"/>
        <v/>
      </c>
      <c r="L88" s="33" t="str">
        <f t="array" ref="L88">IFERROR(INDEX(K$2:K$700,SMALL(IF(K$2:K$700&lt;&gt;"",ROW(K$2:K$700)-1),ROW(F87))),"")</f>
        <v/>
      </c>
      <c r="M88" s="21" t="str">
        <f t="shared" si="2"/>
        <v/>
      </c>
      <c r="N88" s="31" t="str">
        <f t="array" ref="N88">IFERROR(INDEX(M$2:M$700,SMALL(IF(M$2:M$700&lt;&gt;"",ROW(M$2:M$700)-1),ROW(G87))),"")</f>
        <v/>
      </c>
      <c r="O88" s="21" t="str">
        <f t="shared" si="3"/>
        <v/>
      </c>
      <c r="P88" s="33" t="str">
        <f t="array" ref="P88">IFERROR(INDEX(O$2:O$700,SMALL(IF(O$2:O$700&lt;&gt;"",ROW(O$2:O$700)-1),ROW(I87))),"")</f>
        <v/>
      </c>
      <c r="Q88" s="22" t="str">
        <f t="shared" si="4"/>
        <v/>
      </c>
      <c r="R88" s="47" t="str">
        <f t="array" ref="R88">IFERROR(INDEX(Q$2:Q$212,SMALL(IF(Q$2:Q$212&lt;&gt;"",ROW(Q$2:Q$212)-1),ROW(I87))),"")</f>
        <v/>
      </c>
      <c r="S88" s="10"/>
    </row>
    <row r="89" spans="1:19" ht="15.75" customHeight="1" x14ac:dyDescent="0.2">
      <c r="A89" s="26" t="str">
        <f t="shared" si="6"/>
        <v xml:space="preserve"> </v>
      </c>
      <c r="B89" s="19"/>
      <c r="C89" s="19"/>
      <c r="D89" s="19"/>
      <c r="E89" s="20"/>
      <c r="F89" s="36"/>
      <c r="G89" s="26" t="str">
        <f>IF(D89="","",VLOOKUP(D89,'Liste des clubs'!A:B,2,FALSE))</f>
        <v/>
      </c>
      <c r="H89" s="29"/>
      <c r="I89" s="21" t="str">
        <f t="shared" si="0"/>
        <v/>
      </c>
      <c r="J89" s="31" t="str">
        <f t="array" ref="J89">IFERROR(INDEX(I$2:I$700,SMALL(IF(I$2:I$700&lt;&gt;"",ROW(I$2:I$700)-1),ROW(A88))),"")</f>
        <v/>
      </c>
      <c r="K89" s="21" t="str">
        <f t="shared" si="1"/>
        <v/>
      </c>
      <c r="L89" s="33" t="str">
        <f t="array" ref="L89">IFERROR(INDEX(K$2:K$700,SMALL(IF(K$2:K$700&lt;&gt;"",ROW(K$2:K$700)-1),ROW(F88))),"")</f>
        <v/>
      </c>
      <c r="M89" s="21" t="str">
        <f t="shared" si="2"/>
        <v/>
      </c>
      <c r="N89" s="31" t="str">
        <f t="array" ref="N89">IFERROR(INDEX(M$2:M$700,SMALL(IF(M$2:M$700&lt;&gt;"",ROW(M$2:M$700)-1),ROW(G88))),"")</f>
        <v/>
      </c>
      <c r="O89" s="21" t="str">
        <f t="shared" si="3"/>
        <v/>
      </c>
      <c r="P89" s="33" t="str">
        <f t="array" ref="P89">IFERROR(INDEX(O$2:O$700,SMALL(IF(O$2:O$700&lt;&gt;"",ROW(O$2:O$700)-1),ROW(I88))),"")</f>
        <v/>
      </c>
      <c r="Q89" s="22" t="str">
        <f t="shared" si="4"/>
        <v/>
      </c>
      <c r="R89" s="47" t="str">
        <f t="array" ref="R89">IFERROR(INDEX(Q$2:Q$212,SMALL(IF(Q$2:Q$212&lt;&gt;"",ROW(Q$2:Q$212)-1),ROW(I88))),"")</f>
        <v/>
      </c>
      <c r="S89" s="10"/>
    </row>
    <row r="90" spans="1:19" ht="15.75" customHeight="1" x14ac:dyDescent="0.2">
      <c r="A90" s="26" t="str">
        <f t="shared" si="6"/>
        <v xml:space="preserve"> </v>
      </c>
      <c r="B90" s="19"/>
      <c r="C90" s="19"/>
      <c r="D90" s="19"/>
      <c r="E90" s="20"/>
      <c r="F90" s="36"/>
      <c r="G90" s="26" t="str">
        <f>IF(D90="","",VLOOKUP(D90,'Liste des clubs'!A:B,2,FALSE))</f>
        <v/>
      </c>
      <c r="H90" s="29"/>
      <c r="I90" s="21" t="str">
        <f t="shared" si="0"/>
        <v/>
      </c>
      <c r="J90" s="31" t="str">
        <f t="array" ref="J90">IFERROR(INDEX(I$2:I$700,SMALL(IF(I$2:I$700&lt;&gt;"",ROW(I$2:I$700)-1),ROW(A89))),"")</f>
        <v/>
      </c>
      <c r="K90" s="21" t="str">
        <f t="shared" si="1"/>
        <v/>
      </c>
      <c r="L90" s="33" t="str">
        <f t="array" ref="L90">IFERROR(INDEX(K$2:K$700,SMALL(IF(K$2:K$700&lt;&gt;"",ROW(K$2:K$700)-1),ROW(F89))),"")</f>
        <v/>
      </c>
      <c r="M90" s="21" t="str">
        <f t="shared" si="2"/>
        <v/>
      </c>
      <c r="N90" s="31" t="str">
        <f t="array" ref="N90">IFERROR(INDEX(M$2:M$700,SMALL(IF(M$2:M$700&lt;&gt;"",ROW(M$2:M$700)-1),ROW(G89))),"")</f>
        <v/>
      </c>
      <c r="O90" s="21" t="str">
        <f t="shared" si="3"/>
        <v/>
      </c>
      <c r="P90" s="33" t="str">
        <f t="array" ref="P90">IFERROR(INDEX(O$2:O$700,SMALL(IF(O$2:O$700&lt;&gt;"",ROW(O$2:O$700)-1),ROW(I89))),"")</f>
        <v/>
      </c>
      <c r="Q90" s="22" t="str">
        <f t="shared" si="4"/>
        <v/>
      </c>
      <c r="R90" s="47" t="str">
        <f t="array" ref="R90">IFERROR(INDEX(Q$2:Q$212,SMALL(IF(Q$2:Q$212&lt;&gt;"",ROW(Q$2:Q$212)-1),ROW(I89))),"")</f>
        <v/>
      </c>
      <c r="S90" s="10"/>
    </row>
    <row r="91" spans="1:19" ht="15.75" customHeight="1" x14ac:dyDescent="0.2">
      <c r="A91" s="26" t="str">
        <f t="shared" si="6"/>
        <v xml:space="preserve"> </v>
      </c>
      <c r="B91" s="19"/>
      <c r="C91" s="19"/>
      <c r="D91" s="19"/>
      <c r="E91" s="20"/>
      <c r="F91" s="36"/>
      <c r="G91" s="26" t="str">
        <f>IF(D91="","",VLOOKUP(D91,'Liste des clubs'!A:B,2,FALSE))</f>
        <v/>
      </c>
      <c r="H91" s="29"/>
      <c r="I91" s="21" t="str">
        <f t="shared" si="0"/>
        <v/>
      </c>
      <c r="J91" s="31" t="str">
        <f t="array" ref="J91">IFERROR(INDEX(I$2:I$700,SMALL(IF(I$2:I$700&lt;&gt;"",ROW(I$2:I$700)-1),ROW(A90))),"")</f>
        <v/>
      </c>
      <c r="K91" s="21" t="str">
        <f t="shared" si="1"/>
        <v/>
      </c>
      <c r="L91" s="33" t="str">
        <f t="array" ref="L91">IFERROR(INDEX(K$2:K$700,SMALL(IF(K$2:K$700&lt;&gt;"",ROW(K$2:K$700)-1),ROW(F90))),"")</f>
        <v/>
      </c>
      <c r="M91" s="21" t="str">
        <f t="shared" si="2"/>
        <v/>
      </c>
      <c r="N91" s="31" t="str">
        <f t="array" ref="N91">IFERROR(INDEX(M$2:M$700,SMALL(IF(M$2:M$700&lt;&gt;"",ROW(M$2:M$700)-1),ROW(G90))),"")</f>
        <v/>
      </c>
      <c r="O91" s="21" t="str">
        <f t="shared" si="3"/>
        <v/>
      </c>
      <c r="P91" s="33" t="str">
        <f t="array" ref="P91">IFERROR(INDEX(O$2:O$700,SMALL(IF(O$2:O$700&lt;&gt;"",ROW(O$2:O$700)-1),ROW(I90))),"")</f>
        <v/>
      </c>
      <c r="Q91" s="22" t="str">
        <f t="shared" si="4"/>
        <v/>
      </c>
      <c r="R91" s="47" t="str">
        <f t="array" ref="R91">IFERROR(INDEX(Q$2:Q$212,SMALL(IF(Q$2:Q$212&lt;&gt;"",ROW(Q$2:Q$212)-1),ROW(I90))),"")</f>
        <v/>
      </c>
      <c r="S91" s="10"/>
    </row>
    <row r="92" spans="1:19" ht="15.75" customHeight="1" x14ac:dyDescent="0.2">
      <c r="A92" s="26" t="str">
        <f t="shared" si="6"/>
        <v xml:space="preserve"> </v>
      </c>
      <c r="B92" s="19"/>
      <c r="C92" s="19"/>
      <c r="D92" s="19"/>
      <c r="E92" s="20"/>
      <c r="F92" s="36"/>
      <c r="G92" s="26" t="str">
        <f>IF(D92="","",VLOOKUP(D92,'Liste des clubs'!A:B,2,FALSE))</f>
        <v/>
      </c>
      <c r="H92" s="29"/>
      <c r="I92" s="21" t="str">
        <f t="shared" si="0"/>
        <v/>
      </c>
      <c r="J92" s="31" t="str">
        <f t="array" ref="J92">IFERROR(INDEX(I$2:I$700,SMALL(IF(I$2:I$700&lt;&gt;"",ROW(I$2:I$700)-1),ROW(A91))),"")</f>
        <v/>
      </c>
      <c r="K92" s="21" t="str">
        <f t="shared" si="1"/>
        <v/>
      </c>
      <c r="L92" s="33" t="str">
        <f t="array" ref="L92">IFERROR(INDEX(K$2:K$700,SMALL(IF(K$2:K$700&lt;&gt;"",ROW(K$2:K$700)-1),ROW(F91))),"")</f>
        <v/>
      </c>
      <c r="M92" s="21" t="str">
        <f t="shared" si="2"/>
        <v/>
      </c>
      <c r="N92" s="31" t="str">
        <f t="array" ref="N92">IFERROR(INDEX(M$2:M$700,SMALL(IF(M$2:M$700&lt;&gt;"",ROW(M$2:M$700)-1),ROW(G91))),"")</f>
        <v/>
      </c>
      <c r="O92" s="21" t="str">
        <f t="shared" si="3"/>
        <v/>
      </c>
      <c r="P92" s="33" t="str">
        <f t="array" ref="P92">IFERROR(INDEX(O$2:O$700,SMALL(IF(O$2:O$700&lt;&gt;"",ROW(O$2:O$700)-1),ROW(I91))),"")</f>
        <v/>
      </c>
      <c r="Q92" s="22" t="str">
        <f t="shared" si="4"/>
        <v/>
      </c>
      <c r="R92" s="47" t="str">
        <f t="array" ref="R92">IFERROR(INDEX(Q$2:Q$212,SMALL(IF(Q$2:Q$212&lt;&gt;"",ROW(Q$2:Q$212)-1),ROW(I91))),"")</f>
        <v/>
      </c>
      <c r="S92" s="10"/>
    </row>
    <row r="93" spans="1:19" ht="15.75" customHeight="1" x14ac:dyDescent="0.2">
      <c r="A93" s="26" t="str">
        <f t="shared" si="6"/>
        <v xml:space="preserve"> </v>
      </c>
      <c r="B93" s="19"/>
      <c r="C93" s="19"/>
      <c r="D93" s="19"/>
      <c r="E93" s="20"/>
      <c r="F93" s="36"/>
      <c r="G93" s="26" t="str">
        <f>IF(D93="","",VLOOKUP(D93,'Liste des clubs'!A:B,2,FALSE))</f>
        <v/>
      </c>
      <c r="H93" s="29"/>
      <c r="I93" s="21" t="str">
        <f t="shared" si="0"/>
        <v/>
      </c>
      <c r="J93" s="31" t="str">
        <f t="array" ref="J93">IFERROR(INDEX(I$2:I$700,SMALL(IF(I$2:I$700&lt;&gt;"",ROW(I$2:I$700)-1),ROW(A92))),"")</f>
        <v/>
      </c>
      <c r="K93" s="21" t="str">
        <f t="shared" si="1"/>
        <v/>
      </c>
      <c r="L93" s="33" t="str">
        <f t="array" ref="L93">IFERROR(INDEX(K$2:K$700,SMALL(IF(K$2:K$700&lt;&gt;"",ROW(K$2:K$700)-1),ROW(F92))),"")</f>
        <v/>
      </c>
      <c r="M93" s="21" t="str">
        <f t="shared" si="2"/>
        <v/>
      </c>
      <c r="N93" s="31" t="str">
        <f t="array" ref="N93">IFERROR(INDEX(M$2:M$700,SMALL(IF(M$2:M$700&lt;&gt;"",ROW(M$2:M$700)-1),ROW(G92))),"")</f>
        <v/>
      </c>
      <c r="O93" s="21" t="str">
        <f t="shared" si="3"/>
        <v/>
      </c>
      <c r="P93" s="33" t="str">
        <f t="array" ref="P93">IFERROR(INDEX(O$2:O$700,SMALL(IF(O$2:O$700&lt;&gt;"",ROW(O$2:O$700)-1),ROW(I92))),"")</f>
        <v/>
      </c>
      <c r="Q93" s="22" t="str">
        <f t="shared" si="4"/>
        <v/>
      </c>
      <c r="R93" s="47" t="str">
        <f t="array" ref="R93">IFERROR(INDEX(Q$2:Q$212,SMALL(IF(Q$2:Q$212&lt;&gt;"",ROW(Q$2:Q$212)-1),ROW(I92))),"")</f>
        <v/>
      </c>
      <c r="S93" s="10"/>
    </row>
    <row r="94" spans="1:19" ht="15.75" customHeight="1" x14ac:dyDescent="0.2">
      <c r="A94" s="26" t="str">
        <f t="shared" si="6"/>
        <v xml:space="preserve"> </v>
      </c>
      <c r="B94" s="19"/>
      <c r="C94" s="19"/>
      <c r="D94" s="19"/>
      <c r="E94" s="20"/>
      <c r="F94" s="36"/>
      <c r="G94" s="26" t="str">
        <f>IF(D94="","",VLOOKUP(D94,'Liste des clubs'!A:B,2,FALSE))</f>
        <v/>
      </c>
      <c r="H94" s="29"/>
      <c r="I94" s="21" t="str">
        <f t="shared" si="0"/>
        <v/>
      </c>
      <c r="J94" s="31" t="str">
        <f t="array" ref="J94">IFERROR(INDEX(I$2:I$700,SMALL(IF(I$2:I$700&lt;&gt;"",ROW(I$2:I$700)-1),ROW(A93))),"")</f>
        <v/>
      </c>
      <c r="K94" s="21" t="str">
        <f t="shared" si="1"/>
        <v/>
      </c>
      <c r="L94" s="33" t="str">
        <f t="array" ref="L94">IFERROR(INDEX(K$2:K$700,SMALL(IF(K$2:K$700&lt;&gt;"",ROW(K$2:K$700)-1),ROW(F93))),"")</f>
        <v/>
      </c>
      <c r="M94" s="21" t="str">
        <f t="shared" si="2"/>
        <v/>
      </c>
      <c r="N94" s="31" t="str">
        <f t="array" ref="N94">IFERROR(INDEX(M$2:M$700,SMALL(IF(M$2:M$700&lt;&gt;"",ROW(M$2:M$700)-1),ROW(G93))),"")</f>
        <v/>
      </c>
      <c r="O94" s="21" t="str">
        <f t="shared" si="3"/>
        <v/>
      </c>
      <c r="P94" s="33" t="str">
        <f t="array" ref="P94">IFERROR(INDEX(O$2:O$700,SMALL(IF(O$2:O$700&lt;&gt;"",ROW(O$2:O$700)-1),ROW(I93))),"")</f>
        <v/>
      </c>
      <c r="Q94" s="22" t="str">
        <f t="shared" si="4"/>
        <v/>
      </c>
      <c r="R94" s="47" t="str">
        <f t="array" ref="R94">IFERROR(INDEX(Q$2:Q$212,SMALL(IF(Q$2:Q$212&lt;&gt;"",ROW(Q$2:Q$212)-1),ROW(I93))),"")</f>
        <v/>
      </c>
      <c r="S94" s="10"/>
    </row>
    <row r="95" spans="1:19" ht="15.75" customHeight="1" x14ac:dyDescent="0.2">
      <c r="A95" s="26" t="str">
        <f t="shared" si="6"/>
        <v xml:space="preserve"> </v>
      </c>
      <c r="B95" s="19"/>
      <c r="C95" s="19"/>
      <c r="D95" s="19"/>
      <c r="E95" s="20"/>
      <c r="F95" s="36"/>
      <c r="G95" s="26" t="str">
        <f>IF(D95="","",VLOOKUP(D95,'Liste des clubs'!A:B,2,FALSE))</f>
        <v/>
      </c>
      <c r="H95" s="29"/>
      <c r="I95" s="21" t="str">
        <f t="shared" si="0"/>
        <v/>
      </c>
      <c r="J95" s="31" t="str">
        <f t="array" ref="J95">IFERROR(INDEX(I$2:I$700,SMALL(IF(I$2:I$700&lt;&gt;"",ROW(I$2:I$700)-1),ROW(A94))),"")</f>
        <v/>
      </c>
      <c r="K95" s="21" t="str">
        <f t="shared" si="1"/>
        <v/>
      </c>
      <c r="L95" s="33" t="str">
        <f t="array" ref="L95">IFERROR(INDEX(K$2:K$700,SMALL(IF(K$2:K$700&lt;&gt;"",ROW(K$2:K$700)-1),ROW(F94))),"")</f>
        <v/>
      </c>
      <c r="M95" s="21" t="str">
        <f t="shared" si="2"/>
        <v/>
      </c>
      <c r="N95" s="31" t="str">
        <f t="array" ref="N95">IFERROR(INDEX(M$2:M$700,SMALL(IF(M$2:M$700&lt;&gt;"",ROW(M$2:M$700)-1),ROW(G94))),"")</f>
        <v/>
      </c>
      <c r="O95" s="21" t="str">
        <f t="shared" si="3"/>
        <v/>
      </c>
      <c r="P95" s="33" t="str">
        <f t="array" ref="P95">IFERROR(INDEX(O$2:O$700,SMALL(IF(O$2:O$700&lt;&gt;"",ROW(O$2:O$700)-1),ROW(I94))),"")</f>
        <v/>
      </c>
      <c r="Q95" s="22" t="str">
        <f t="shared" si="4"/>
        <v/>
      </c>
      <c r="R95" s="47" t="str">
        <f t="array" ref="R95">IFERROR(INDEX(Q$2:Q$212,SMALL(IF(Q$2:Q$212&lt;&gt;"",ROW(Q$2:Q$212)-1),ROW(I94))),"")</f>
        <v/>
      </c>
      <c r="S95" s="10"/>
    </row>
    <row r="96" spans="1:19" ht="15.75" customHeight="1" x14ac:dyDescent="0.2">
      <c r="A96" s="26" t="str">
        <f t="shared" si="6"/>
        <v xml:space="preserve"> </v>
      </c>
      <c r="B96" s="19"/>
      <c r="C96" s="19"/>
      <c r="D96" s="19"/>
      <c r="E96" s="20"/>
      <c r="F96" s="36"/>
      <c r="G96" s="26" t="str">
        <f>IF(D96="","",VLOOKUP(D96,'Liste des clubs'!A:B,2,FALSE))</f>
        <v/>
      </c>
      <c r="H96" s="29"/>
      <c r="I96" s="21" t="str">
        <f t="shared" si="0"/>
        <v/>
      </c>
      <c r="J96" s="31" t="str">
        <f t="array" ref="J96">IFERROR(INDEX(I$2:I$700,SMALL(IF(I$2:I$700&lt;&gt;"",ROW(I$2:I$700)-1),ROW(A95))),"")</f>
        <v/>
      </c>
      <c r="K96" s="21" t="str">
        <f t="shared" si="1"/>
        <v/>
      </c>
      <c r="L96" s="33" t="str">
        <f t="array" ref="L96">IFERROR(INDEX(K$2:K$700,SMALL(IF(K$2:K$700&lt;&gt;"",ROW(K$2:K$700)-1),ROW(F95))),"")</f>
        <v/>
      </c>
      <c r="M96" s="21" t="str">
        <f t="shared" si="2"/>
        <v/>
      </c>
      <c r="N96" s="31" t="str">
        <f t="array" ref="N96">IFERROR(INDEX(M$2:M$700,SMALL(IF(M$2:M$700&lt;&gt;"",ROW(M$2:M$700)-1),ROW(G95))),"")</f>
        <v/>
      </c>
      <c r="O96" s="21" t="str">
        <f t="shared" si="3"/>
        <v/>
      </c>
      <c r="P96" s="33" t="str">
        <f t="array" ref="P96">IFERROR(INDEX(O$2:O$700,SMALL(IF(O$2:O$700&lt;&gt;"",ROW(O$2:O$700)-1),ROW(I95))),"")</f>
        <v/>
      </c>
      <c r="Q96" s="22" t="str">
        <f t="shared" si="4"/>
        <v/>
      </c>
      <c r="R96" s="47" t="str">
        <f t="array" ref="R96">IFERROR(INDEX(Q$2:Q$212,SMALL(IF(Q$2:Q$212&lt;&gt;"",ROW(Q$2:Q$212)-1),ROW(I95))),"")</f>
        <v/>
      </c>
      <c r="S96" s="10"/>
    </row>
    <row r="97" spans="1:19" ht="15.75" customHeight="1" x14ac:dyDescent="0.2">
      <c r="A97" s="26" t="str">
        <f t="shared" si="6"/>
        <v xml:space="preserve"> </v>
      </c>
      <c r="B97" s="19"/>
      <c r="C97" s="19"/>
      <c r="D97" s="19"/>
      <c r="E97" s="20"/>
      <c r="F97" s="36"/>
      <c r="G97" s="26" t="str">
        <f>IF(D97="","",VLOOKUP(D97,'Liste des clubs'!A:B,2,FALSE))</f>
        <v/>
      </c>
      <c r="H97" s="29"/>
      <c r="I97" s="21" t="str">
        <f t="shared" si="0"/>
        <v/>
      </c>
      <c r="J97" s="31" t="str">
        <f t="array" ref="J97">IFERROR(INDEX(I$2:I$700,SMALL(IF(I$2:I$700&lt;&gt;"",ROW(I$2:I$700)-1),ROW(A96))),"")</f>
        <v/>
      </c>
      <c r="K97" s="21" t="str">
        <f t="shared" si="1"/>
        <v/>
      </c>
      <c r="L97" s="33" t="str">
        <f t="array" ref="L97">IFERROR(INDEX(K$2:K$700,SMALL(IF(K$2:K$700&lt;&gt;"",ROW(K$2:K$700)-1),ROW(F96))),"")</f>
        <v/>
      </c>
      <c r="M97" s="21" t="str">
        <f t="shared" si="2"/>
        <v/>
      </c>
      <c r="N97" s="31" t="str">
        <f t="array" ref="N97">IFERROR(INDEX(M$2:M$700,SMALL(IF(M$2:M$700&lt;&gt;"",ROW(M$2:M$700)-1),ROW(G96))),"")</f>
        <v/>
      </c>
      <c r="O97" s="21" t="str">
        <f t="shared" si="3"/>
        <v/>
      </c>
      <c r="P97" s="33" t="str">
        <f t="array" ref="P97">IFERROR(INDEX(O$2:O$700,SMALL(IF(O$2:O$700&lt;&gt;"",ROW(O$2:O$700)-1),ROW(I96))),"")</f>
        <v/>
      </c>
      <c r="Q97" s="22" t="str">
        <f t="shared" si="4"/>
        <v/>
      </c>
      <c r="R97" s="47" t="str">
        <f t="array" ref="R97">IFERROR(INDEX(Q$2:Q$212,SMALL(IF(Q$2:Q$212&lt;&gt;"",ROW(Q$2:Q$212)-1),ROW(I96))),"")</f>
        <v/>
      </c>
      <c r="S97" s="10"/>
    </row>
    <row r="98" spans="1:19" ht="15.75" customHeight="1" x14ac:dyDescent="0.2">
      <c r="A98" s="26" t="str">
        <f t="shared" si="6"/>
        <v xml:space="preserve"> </v>
      </c>
      <c r="B98" s="19"/>
      <c r="C98" s="19"/>
      <c r="D98" s="19"/>
      <c r="E98" s="20"/>
      <c r="F98" s="36"/>
      <c r="G98" s="26" t="str">
        <f>IF(D98="","",VLOOKUP(D98,'Liste des clubs'!A:B,2,FALSE))</f>
        <v/>
      </c>
      <c r="H98" s="29"/>
      <c r="I98" s="21" t="str">
        <f t="shared" si="0"/>
        <v/>
      </c>
      <c r="J98" s="31" t="str">
        <f t="array" ref="J98">IFERROR(INDEX(I$2:I$700,SMALL(IF(I$2:I$700&lt;&gt;"",ROW(I$2:I$700)-1),ROW(A97))),"")</f>
        <v/>
      </c>
      <c r="K98" s="21" t="str">
        <f t="shared" si="1"/>
        <v/>
      </c>
      <c r="L98" s="33" t="str">
        <f t="array" ref="L98">IFERROR(INDEX(K$2:K$700,SMALL(IF(K$2:K$700&lt;&gt;"",ROW(K$2:K$700)-1),ROW(F97))),"")</f>
        <v/>
      </c>
      <c r="M98" s="21" t="str">
        <f t="shared" si="2"/>
        <v/>
      </c>
      <c r="N98" s="31" t="str">
        <f t="array" ref="N98">IFERROR(INDEX(M$2:M$700,SMALL(IF(M$2:M$700&lt;&gt;"",ROW(M$2:M$700)-1),ROW(G97))),"")</f>
        <v/>
      </c>
      <c r="O98" s="21" t="str">
        <f t="shared" si="3"/>
        <v/>
      </c>
      <c r="P98" s="33" t="str">
        <f t="array" ref="P98">IFERROR(INDEX(O$2:O$700,SMALL(IF(O$2:O$700&lt;&gt;"",ROW(O$2:O$700)-1),ROW(I97))),"")</f>
        <v/>
      </c>
      <c r="Q98" s="22" t="str">
        <f t="shared" si="4"/>
        <v/>
      </c>
      <c r="R98" s="47" t="str">
        <f t="array" ref="R98">IFERROR(INDEX(Q$2:Q$212,SMALL(IF(Q$2:Q$212&lt;&gt;"",ROW(Q$2:Q$212)-1),ROW(I97))),"")</f>
        <v/>
      </c>
      <c r="S98" s="10"/>
    </row>
    <row r="99" spans="1:19" ht="15.75" customHeight="1" x14ac:dyDescent="0.2">
      <c r="A99" s="26" t="str">
        <f t="shared" si="6"/>
        <v xml:space="preserve"> </v>
      </c>
      <c r="B99" s="19"/>
      <c r="C99" s="19"/>
      <c r="D99" s="19"/>
      <c r="E99" s="20"/>
      <c r="F99" s="36"/>
      <c r="G99" s="26" t="str">
        <f>IF(D99="","",VLOOKUP(D99,'Liste des clubs'!A:B,2,FALSE))</f>
        <v/>
      </c>
      <c r="H99" s="29"/>
      <c r="I99" s="21" t="str">
        <f t="shared" si="0"/>
        <v/>
      </c>
      <c r="J99" s="31" t="str">
        <f t="array" ref="J99">IFERROR(INDEX(I$2:I$700,SMALL(IF(I$2:I$700&lt;&gt;"",ROW(I$2:I$700)-1),ROW(A98))),"")</f>
        <v/>
      </c>
      <c r="K99" s="21" t="str">
        <f t="shared" si="1"/>
        <v/>
      </c>
      <c r="L99" s="33" t="str">
        <f t="array" ref="L99">IFERROR(INDEX(K$2:K$700,SMALL(IF(K$2:K$700&lt;&gt;"",ROW(K$2:K$700)-1),ROW(F98))),"")</f>
        <v/>
      </c>
      <c r="M99" s="21" t="str">
        <f t="shared" si="2"/>
        <v/>
      </c>
      <c r="N99" s="31" t="str">
        <f t="array" ref="N99">IFERROR(INDEX(M$2:M$700,SMALL(IF(M$2:M$700&lt;&gt;"",ROW(M$2:M$700)-1),ROW(G98))),"")</f>
        <v/>
      </c>
      <c r="O99" s="21" t="str">
        <f t="shared" si="3"/>
        <v/>
      </c>
      <c r="P99" s="33" t="str">
        <f t="array" ref="P99">IFERROR(INDEX(O$2:O$700,SMALL(IF(O$2:O$700&lt;&gt;"",ROW(O$2:O$700)-1),ROW(I98))),"")</f>
        <v/>
      </c>
      <c r="Q99" s="22" t="str">
        <f t="shared" si="4"/>
        <v/>
      </c>
      <c r="R99" s="47" t="str">
        <f t="array" ref="R99">IFERROR(INDEX(Q$2:Q$212,SMALL(IF(Q$2:Q$212&lt;&gt;"",ROW(Q$2:Q$212)-1),ROW(I98))),"")</f>
        <v/>
      </c>
      <c r="S99" s="10"/>
    </row>
    <row r="100" spans="1:19" ht="15.75" customHeight="1" x14ac:dyDescent="0.2">
      <c r="A100" s="26" t="str">
        <f t="shared" si="6"/>
        <v xml:space="preserve"> </v>
      </c>
      <c r="B100" s="19"/>
      <c r="C100" s="19"/>
      <c r="D100" s="19"/>
      <c r="E100" s="20"/>
      <c r="F100" s="36"/>
      <c r="G100" s="26" t="str">
        <f>IF(D100="","",VLOOKUP(D100,'Liste des clubs'!A:B,2,FALSE))</f>
        <v/>
      </c>
      <c r="H100" s="29"/>
      <c r="I100" s="21" t="str">
        <f t="shared" si="0"/>
        <v/>
      </c>
      <c r="J100" s="31" t="str">
        <f t="array" ref="J100">IFERROR(INDEX(I$2:I$700,SMALL(IF(I$2:I$700&lt;&gt;"",ROW(I$2:I$700)-1),ROW(A99))),"")</f>
        <v/>
      </c>
      <c r="K100" s="21" t="str">
        <f t="shared" si="1"/>
        <v/>
      </c>
      <c r="L100" s="33" t="str">
        <f t="array" ref="L100">IFERROR(INDEX(K$2:K$700,SMALL(IF(K$2:K$700&lt;&gt;"",ROW(K$2:K$700)-1),ROW(F99))),"")</f>
        <v/>
      </c>
      <c r="M100" s="21" t="str">
        <f t="shared" si="2"/>
        <v/>
      </c>
      <c r="N100" s="31" t="str">
        <f t="array" ref="N100">IFERROR(INDEX(M$2:M$700,SMALL(IF(M$2:M$700&lt;&gt;"",ROW(M$2:M$700)-1),ROW(G99))),"")</f>
        <v/>
      </c>
      <c r="O100" s="21" t="str">
        <f t="shared" si="3"/>
        <v/>
      </c>
      <c r="P100" s="33" t="str">
        <f t="array" ref="P100">IFERROR(INDEX(O$2:O$700,SMALL(IF(O$2:O$700&lt;&gt;"",ROW(O$2:O$700)-1),ROW(I99))),"")</f>
        <v/>
      </c>
      <c r="Q100" s="22" t="str">
        <f t="shared" si="4"/>
        <v/>
      </c>
      <c r="R100" s="47" t="str">
        <f t="array" ref="R100">IFERROR(INDEX(Q$2:Q$212,SMALL(IF(Q$2:Q$212&lt;&gt;"",ROW(Q$2:Q$212)-1),ROW(I99))),"")</f>
        <v/>
      </c>
      <c r="S100" s="10"/>
    </row>
    <row r="101" spans="1:19" ht="15.75" customHeight="1" x14ac:dyDescent="0.2">
      <c r="A101" s="26" t="str">
        <f t="shared" si="6"/>
        <v xml:space="preserve"> </v>
      </c>
      <c r="B101" s="19"/>
      <c r="C101" s="19"/>
      <c r="D101" s="19"/>
      <c r="E101" s="20"/>
      <c r="F101" s="36"/>
      <c r="G101" s="26" t="str">
        <f>IF(D101="","",VLOOKUP(D101,'Liste des clubs'!A:B,2,FALSE))</f>
        <v/>
      </c>
      <c r="H101" s="29"/>
      <c r="I101" s="21" t="str">
        <f t="shared" si="0"/>
        <v/>
      </c>
      <c r="J101" s="31" t="str">
        <f t="array" ref="J101">IFERROR(INDEX(I$2:I$700,SMALL(IF(I$2:I$700&lt;&gt;"",ROW(I$2:I$700)-1),ROW(A100))),"")</f>
        <v/>
      </c>
      <c r="K101" s="21" t="str">
        <f t="shared" si="1"/>
        <v/>
      </c>
      <c r="L101" s="33" t="str">
        <f t="array" ref="L101">IFERROR(INDEX(K$2:K$700,SMALL(IF(K$2:K$700&lt;&gt;"",ROW(K$2:K$700)-1),ROW(F100))),"")</f>
        <v/>
      </c>
      <c r="M101" s="21" t="str">
        <f t="shared" si="2"/>
        <v/>
      </c>
      <c r="N101" s="31" t="str">
        <f t="array" ref="N101">IFERROR(INDEX(M$2:M$700,SMALL(IF(M$2:M$700&lt;&gt;"",ROW(M$2:M$700)-1),ROW(G100))),"")</f>
        <v/>
      </c>
      <c r="O101" s="21" t="str">
        <f t="shared" si="3"/>
        <v/>
      </c>
      <c r="P101" s="33" t="str">
        <f t="array" ref="P101">IFERROR(INDEX(O$2:O$700,SMALL(IF(O$2:O$700&lt;&gt;"",ROW(O$2:O$700)-1),ROW(I100))),"")</f>
        <v/>
      </c>
      <c r="Q101" s="22" t="str">
        <f t="shared" si="4"/>
        <v/>
      </c>
      <c r="R101" s="47" t="str">
        <f t="array" ref="R101">IFERROR(INDEX(Q$2:Q$212,SMALL(IF(Q$2:Q$212&lt;&gt;"",ROW(Q$2:Q$212)-1),ROW(I100))),"")</f>
        <v/>
      </c>
      <c r="S101" s="10"/>
    </row>
    <row r="102" spans="1:19" ht="15.75" customHeight="1" x14ac:dyDescent="0.2">
      <c r="A102" s="26" t="str">
        <f t="shared" si="6"/>
        <v xml:space="preserve"> </v>
      </c>
      <c r="B102" s="19"/>
      <c r="C102" s="19"/>
      <c r="D102" s="19"/>
      <c r="E102" s="20"/>
      <c r="F102" s="36"/>
      <c r="G102" s="26" t="str">
        <f>IF(D102="","",VLOOKUP(D102,'Liste des clubs'!A:B,2,FALSE))</f>
        <v/>
      </c>
      <c r="H102" s="29"/>
      <c r="I102" s="21" t="str">
        <f t="shared" si="0"/>
        <v/>
      </c>
      <c r="J102" s="31" t="str">
        <f t="array" ref="J102">IFERROR(INDEX(I$2:I$700,SMALL(IF(I$2:I$700&lt;&gt;"",ROW(I$2:I$700)-1),ROW(A101))),"")</f>
        <v/>
      </c>
      <c r="K102" s="21" t="str">
        <f t="shared" si="1"/>
        <v/>
      </c>
      <c r="L102" s="33" t="str">
        <f t="array" ref="L102">IFERROR(INDEX(K$2:K$700,SMALL(IF(K$2:K$700&lt;&gt;"",ROW(K$2:K$700)-1),ROW(F101))),"")</f>
        <v/>
      </c>
      <c r="M102" s="21" t="str">
        <f t="shared" si="2"/>
        <v/>
      </c>
      <c r="N102" s="31" t="str">
        <f t="array" ref="N102">IFERROR(INDEX(M$2:M$700,SMALL(IF(M$2:M$700&lt;&gt;"",ROW(M$2:M$700)-1),ROW(G101))),"")</f>
        <v/>
      </c>
      <c r="O102" s="21" t="str">
        <f t="shared" si="3"/>
        <v/>
      </c>
      <c r="P102" s="33" t="str">
        <f t="array" ref="P102">IFERROR(INDEX(O$2:O$700,SMALL(IF(O$2:O$700&lt;&gt;"",ROW(O$2:O$700)-1),ROW(I101))),"")</f>
        <v/>
      </c>
      <c r="Q102" s="22" t="str">
        <f t="shared" si="4"/>
        <v/>
      </c>
      <c r="R102" s="47" t="str">
        <f t="array" ref="R102">IFERROR(INDEX(Q$2:Q$212,SMALL(IF(Q$2:Q$212&lt;&gt;"",ROW(Q$2:Q$212)-1),ROW(I101))),"")</f>
        <v/>
      </c>
      <c r="S102" s="10"/>
    </row>
    <row r="103" spans="1:19" ht="15.75" customHeight="1" x14ac:dyDescent="0.2">
      <c r="A103" s="26" t="str">
        <f t="shared" si="6"/>
        <v xml:space="preserve"> </v>
      </c>
      <c r="B103" s="19"/>
      <c r="C103" s="19"/>
      <c r="D103" s="19"/>
      <c r="E103" s="20"/>
      <c r="F103" s="36"/>
      <c r="G103" s="26" t="str">
        <f>IF(D103="","",VLOOKUP(D103,'Liste des clubs'!A:B,2,FALSE))</f>
        <v/>
      </c>
      <c r="H103" s="29"/>
      <c r="I103" s="21" t="str">
        <f t="shared" si="0"/>
        <v/>
      </c>
      <c r="J103" s="31" t="str">
        <f t="array" ref="J103">IFERROR(INDEX(I$2:I$700,SMALL(IF(I$2:I$700&lt;&gt;"",ROW(I$2:I$700)-1),ROW(A102))),"")</f>
        <v/>
      </c>
      <c r="K103" s="21" t="str">
        <f t="shared" si="1"/>
        <v/>
      </c>
      <c r="L103" s="33" t="str">
        <f t="array" ref="L103">IFERROR(INDEX(K$2:K$700,SMALL(IF(K$2:K$700&lt;&gt;"",ROW(K$2:K$700)-1),ROW(F102))),"")</f>
        <v/>
      </c>
      <c r="M103" s="21" t="str">
        <f t="shared" si="2"/>
        <v/>
      </c>
      <c r="N103" s="31" t="str">
        <f t="array" ref="N103">IFERROR(INDEX(M$2:M$700,SMALL(IF(M$2:M$700&lt;&gt;"",ROW(M$2:M$700)-1),ROW(G102))),"")</f>
        <v/>
      </c>
      <c r="O103" s="21" t="str">
        <f t="shared" si="3"/>
        <v/>
      </c>
      <c r="P103" s="33" t="str">
        <f t="array" ref="P103">IFERROR(INDEX(O$2:O$700,SMALL(IF(O$2:O$700&lt;&gt;"",ROW(O$2:O$700)-1),ROW(I102))),"")</f>
        <v/>
      </c>
      <c r="Q103" s="22" t="str">
        <f t="shared" si="4"/>
        <v/>
      </c>
      <c r="R103" s="47" t="str">
        <f t="array" ref="R103">IFERROR(INDEX(Q$2:Q$212,SMALL(IF(Q$2:Q$212&lt;&gt;"",ROW(Q$2:Q$212)-1),ROW(I102))),"")</f>
        <v/>
      </c>
      <c r="S103" s="10"/>
    </row>
    <row r="104" spans="1:19" ht="15.75" customHeight="1" x14ac:dyDescent="0.2">
      <c r="A104" s="26" t="str">
        <f t="shared" si="6"/>
        <v xml:space="preserve"> </v>
      </c>
      <c r="B104" s="19"/>
      <c r="C104" s="19"/>
      <c r="D104" s="19"/>
      <c r="E104" s="20"/>
      <c r="F104" s="36"/>
      <c r="G104" s="26" t="str">
        <f>IF(D104="","",VLOOKUP(D104,'Liste des clubs'!A:B,2,FALSE))</f>
        <v/>
      </c>
      <c r="H104" s="29"/>
      <c r="I104" s="21" t="str">
        <f t="shared" si="0"/>
        <v/>
      </c>
      <c r="J104" s="31" t="str">
        <f t="array" ref="J104">IFERROR(INDEX(I$2:I$700,SMALL(IF(I$2:I$700&lt;&gt;"",ROW(I$2:I$700)-1),ROW(A103))),"")</f>
        <v/>
      </c>
      <c r="K104" s="21" t="str">
        <f t="shared" si="1"/>
        <v/>
      </c>
      <c r="L104" s="33" t="str">
        <f t="array" ref="L104">IFERROR(INDEX(K$2:K$700,SMALL(IF(K$2:K$700&lt;&gt;"",ROW(K$2:K$700)-1),ROW(F103))),"")</f>
        <v/>
      </c>
      <c r="M104" s="21" t="str">
        <f t="shared" si="2"/>
        <v/>
      </c>
      <c r="N104" s="31" t="str">
        <f t="array" ref="N104">IFERROR(INDEX(M$2:M$700,SMALL(IF(M$2:M$700&lt;&gt;"",ROW(M$2:M$700)-1),ROW(G103))),"")</f>
        <v/>
      </c>
      <c r="O104" s="21" t="str">
        <f t="shared" si="3"/>
        <v/>
      </c>
      <c r="P104" s="33" t="str">
        <f t="array" ref="P104">IFERROR(INDEX(O$2:O$700,SMALL(IF(O$2:O$700&lt;&gt;"",ROW(O$2:O$700)-1),ROW(I103))),"")</f>
        <v/>
      </c>
      <c r="Q104" s="22" t="str">
        <f t="shared" si="4"/>
        <v/>
      </c>
      <c r="R104" s="47" t="str">
        <f t="array" ref="R104">IFERROR(INDEX(Q$2:Q$212,SMALL(IF(Q$2:Q$212&lt;&gt;"",ROW(Q$2:Q$212)-1),ROW(I103))),"")</f>
        <v/>
      </c>
      <c r="S104" s="10"/>
    </row>
    <row r="105" spans="1:19" ht="15.75" customHeight="1" x14ac:dyDescent="0.2">
      <c r="A105" s="26" t="str">
        <f t="shared" si="6"/>
        <v xml:space="preserve"> </v>
      </c>
      <c r="B105" s="19"/>
      <c r="C105" s="19"/>
      <c r="D105" s="19"/>
      <c r="E105" s="20"/>
      <c r="F105" s="36"/>
      <c r="G105" s="26" t="str">
        <f>IF(D105="","",VLOOKUP(D105,'Liste des clubs'!A:B,2,FALSE))</f>
        <v/>
      </c>
      <c r="H105" s="29"/>
      <c r="I105" s="21" t="str">
        <f t="shared" si="0"/>
        <v/>
      </c>
      <c r="J105" s="31" t="str">
        <f t="array" ref="J105">IFERROR(INDEX(I$2:I$700,SMALL(IF(I$2:I$700&lt;&gt;"",ROW(I$2:I$700)-1),ROW(A104))),"")</f>
        <v/>
      </c>
      <c r="K105" s="21" t="str">
        <f t="shared" si="1"/>
        <v/>
      </c>
      <c r="L105" s="33" t="str">
        <f t="array" ref="L105">IFERROR(INDEX(K$2:K$700,SMALL(IF(K$2:K$700&lt;&gt;"",ROW(K$2:K$700)-1),ROW(F104))),"")</f>
        <v/>
      </c>
      <c r="M105" s="21" t="str">
        <f t="shared" si="2"/>
        <v/>
      </c>
      <c r="N105" s="31" t="str">
        <f t="array" ref="N105">IFERROR(INDEX(M$2:M$700,SMALL(IF(M$2:M$700&lt;&gt;"",ROW(M$2:M$700)-1),ROW(G104))),"")</f>
        <v/>
      </c>
      <c r="O105" s="21" t="str">
        <f t="shared" si="3"/>
        <v/>
      </c>
      <c r="P105" s="33" t="str">
        <f t="array" ref="P105">IFERROR(INDEX(O$2:O$700,SMALL(IF(O$2:O$700&lt;&gt;"",ROW(O$2:O$700)-1),ROW(I104))),"")</f>
        <v/>
      </c>
      <c r="Q105" s="22" t="str">
        <f t="shared" si="4"/>
        <v/>
      </c>
      <c r="R105" s="47" t="str">
        <f t="array" ref="R105">IFERROR(INDEX(Q$2:Q$212,SMALL(IF(Q$2:Q$212&lt;&gt;"",ROW(Q$2:Q$212)-1),ROW(I104))),"")</f>
        <v/>
      </c>
      <c r="S105" s="10"/>
    </row>
    <row r="106" spans="1:19" ht="15.75" customHeight="1" x14ac:dyDescent="0.2">
      <c r="A106" s="26" t="str">
        <f t="shared" si="6"/>
        <v xml:space="preserve"> </v>
      </c>
      <c r="B106" s="19"/>
      <c r="C106" s="19"/>
      <c r="D106" s="19"/>
      <c r="E106" s="20"/>
      <c r="F106" s="36"/>
      <c r="G106" s="26" t="str">
        <f>IF(D106="","",VLOOKUP(D106,'Liste des clubs'!A:B,2,FALSE))</f>
        <v/>
      </c>
      <c r="H106" s="29"/>
      <c r="I106" s="21" t="str">
        <f t="shared" si="0"/>
        <v/>
      </c>
      <c r="J106" s="31" t="str">
        <f t="array" ref="J106">IFERROR(INDEX(I$2:I$700,SMALL(IF(I$2:I$700&lt;&gt;"",ROW(I$2:I$700)-1),ROW(A105))),"")</f>
        <v/>
      </c>
      <c r="K106" s="21" t="str">
        <f t="shared" si="1"/>
        <v/>
      </c>
      <c r="L106" s="33" t="str">
        <f t="array" ref="L106">IFERROR(INDEX(K$2:K$700,SMALL(IF(K$2:K$700&lt;&gt;"",ROW(K$2:K$700)-1),ROW(F105))),"")</f>
        <v/>
      </c>
      <c r="M106" s="21" t="str">
        <f t="shared" si="2"/>
        <v/>
      </c>
      <c r="N106" s="31" t="str">
        <f t="array" ref="N106">IFERROR(INDEX(M$2:M$700,SMALL(IF(M$2:M$700&lt;&gt;"",ROW(M$2:M$700)-1),ROW(G105))),"")</f>
        <v/>
      </c>
      <c r="O106" s="21" t="str">
        <f t="shared" si="3"/>
        <v/>
      </c>
      <c r="P106" s="33" t="str">
        <f t="array" ref="P106">IFERROR(INDEX(O$2:O$700,SMALL(IF(O$2:O$700&lt;&gt;"",ROW(O$2:O$700)-1),ROW(I105))),"")</f>
        <v/>
      </c>
      <c r="Q106" s="22" t="str">
        <f t="shared" si="4"/>
        <v/>
      </c>
      <c r="R106" s="47" t="str">
        <f t="array" ref="R106">IFERROR(INDEX(Q$2:Q$212,SMALL(IF(Q$2:Q$212&lt;&gt;"",ROW(Q$2:Q$212)-1),ROW(I105))),"")</f>
        <v/>
      </c>
      <c r="S106" s="10"/>
    </row>
    <row r="107" spans="1:19" ht="15.75" customHeight="1" x14ac:dyDescent="0.2">
      <c r="A107" s="26" t="str">
        <f t="shared" si="6"/>
        <v xml:space="preserve"> </v>
      </c>
      <c r="B107" s="19"/>
      <c r="C107" s="19"/>
      <c r="D107" s="19"/>
      <c r="E107" s="20"/>
      <c r="F107" s="36"/>
      <c r="G107" s="26" t="str">
        <f>IF(D107="","",VLOOKUP(D107,'Liste des clubs'!A:B,2,FALSE))</f>
        <v/>
      </c>
      <c r="H107" s="29"/>
      <c r="I107" s="21" t="str">
        <f t="shared" si="0"/>
        <v/>
      </c>
      <c r="J107" s="31" t="str">
        <f t="array" ref="J107">IFERROR(INDEX(I$2:I$700,SMALL(IF(I$2:I$700&lt;&gt;"",ROW(I$2:I$700)-1),ROW(A106))),"")</f>
        <v/>
      </c>
      <c r="K107" s="21" t="str">
        <f t="shared" si="1"/>
        <v/>
      </c>
      <c r="L107" s="33" t="str">
        <f t="array" ref="L107">IFERROR(INDEX(K$2:K$700,SMALL(IF(K$2:K$700&lt;&gt;"",ROW(K$2:K$700)-1),ROW(F106))),"")</f>
        <v/>
      </c>
      <c r="M107" s="21" t="str">
        <f t="shared" si="2"/>
        <v/>
      </c>
      <c r="N107" s="31" t="str">
        <f t="array" ref="N107">IFERROR(INDEX(M$2:M$700,SMALL(IF(M$2:M$700&lt;&gt;"",ROW(M$2:M$700)-1),ROW(G106))),"")</f>
        <v/>
      </c>
      <c r="O107" s="21" t="str">
        <f t="shared" si="3"/>
        <v/>
      </c>
      <c r="P107" s="33" t="str">
        <f t="array" ref="P107">IFERROR(INDEX(O$2:O$700,SMALL(IF(O$2:O$700&lt;&gt;"",ROW(O$2:O$700)-1),ROW(I106))),"")</f>
        <v/>
      </c>
      <c r="Q107" s="22" t="str">
        <f t="shared" si="4"/>
        <v/>
      </c>
      <c r="R107" s="47" t="str">
        <f t="array" ref="R107">IFERROR(INDEX(Q$2:Q$212,SMALL(IF(Q$2:Q$212&lt;&gt;"",ROW(Q$2:Q$212)-1),ROW(I106))),"")</f>
        <v/>
      </c>
      <c r="S107" s="10"/>
    </row>
    <row r="108" spans="1:19" ht="15.75" customHeight="1" x14ac:dyDescent="0.2">
      <c r="A108" s="26" t="str">
        <f t="shared" si="6"/>
        <v xml:space="preserve"> </v>
      </c>
      <c r="B108" s="19"/>
      <c r="C108" s="19"/>
      <c r="D108" s="19"/>
      <c r="E108" s="20"/>
      <c r="F108" s="36"/>
      <c r="G108" s="26" t="str">
        <f>IF(D108="","",VLOOKUP(D108,'Liste des clubs'!A:B,2,FALSE))</f>
        <v/>
      </c>
      <c r="H108" s="29"/>
      <c r="I108" s="21" t="str">
        <f t="shared" si="0"/>
        <v/>
      </c>
      <c r="J108" s="31" t="str">
        <f t="array" ref="J108">IFERROR(INDEX(I$2:I$700,SMALL(IF(I$2:I$700&lt;&gt;"",ROW(I$2:I$700)-1),ROW(A107))),"")</f>
        <v/>
      </c>
      <c r="K108" s="21" t="str">
        <f t="shared" si="1"/>
        <v/>
      </c>
      <c r="L108" s="33" t="str">
        <f t="array" ref="L108">IFERROR(INDEX(K$2:K$700,SMALL(IF(K$2:K$700&lt;&gt;"",ROW(K$2:K$700)-1),ROW(F107))),"")</f>
        <v/>
      </c>
      <c r="M108" s="21" t="str">
        <f t="shared" si="2"/>
        <v/>
      </c>
      <c r="N108" s="31" t="str">
        <f t="array" ref="N108">IFERROR(INDEX(M$2:M$700,SMALL(IF(M$2:M$700&lt;&gt;"",ROW(M$2:M$700)-1),ROW(G107))),"")</f>
        <v/>
      </c>
      <c r="O108" s="21" t="str">
        <f t="shared" si="3"/>
        <v/>
      </c>
      <c r="P108" s="33" t="str">
        <f t="array" ref="P108">IFERROR(INDEX(O$2:O$700,SMALL(IF(O$2:O$700&lt;&gt;"",ROW(O$2:O$700)-1),ROW(I107))),"")</f>
        <v/>
      </c>
      <c r="Q108" s="22" t="str">
        <f t="shared" si="4"/>
        <v/>
      </c>
      <c r="R108" s="47" t="str">
        <f t="array" ref="R108">IFERROR(INDEX(Q$2:Q$212,SMALL(IF(Q$2:Q$212&lt;&gt;"",ROW(Q$2:Q$212)-1),ROW(I107))),"")</f>
        <v/>
      </c>
      <c r="S108" s="10"/>
    </row>
    <row r="109" spans="1:19" ht="15.75" customHeight="1" x14ac:dyDescent="0.2">
      <c r="A109" s="26" t="str">
        <f t="shared" si="6"/>
        <v xml:space="preserve"> </v>
      </c>
      <c r="B109" s="19"/>
      <c r="C109" s="19"/>
      <c r="D109" s="19"/>
      <c r="E109" s="20"/>
      <c r="F109" s="36"/>
      <c r="G109" s="26" t="str">
        <f>IF(D109="","",VLOOKUP(D109,'Liste des clubs'!A:B,2,FALSE))</f>
        <v/>
      </c>
      <c r="H109" s="29"/>
      <c r="I109" s="21" t="str">
        <f t="shared" si="0"/>
        <v/>
      </c>
      <c r="J109" s="31" t="str">
        <f t="array" ref="J109">IFERROR(INDEX(I$2:I$700,SMALL(IF(I$2:I$700&lt;&gt;"",ROW(I$2:I$700)-1),ROW(A108))),"")</f>
        <v/>
      </c>
      <c r="K109" s="21" t="str">
        <f t="shared" si="1"/>
        <v/>
      </c>
      <c r="L109" s="33" t="str">
        <f t="array" ref="L109">IFERROR(INDEX(K$2:K$700,SMALL(IF(K$2:K$700&lt;&gt;"",ROW(K$2:K$700)-1),ROW(F108))),"")</f>
        <v/>
      </c>
      <c r="M109" s="21" t="str">
        <f t="shared" si="2"/>
        <v/>
      </c>
      <c r="N109" s="31" t="str">
        <f t="array" ref="N109">IFERROR(INDEX(M$2:M$700,SMALL(IF(M$2:M$700&lt;&gt;"",ROW(M$2:M$700)-1),ROW(G108))),"")</f>
        <v/>
      </c>
      <c r="O109" s="21" t="str">
        <f t="shared" si="3"/>
        <v/>
      </c>
      <c r="P109" s="33" t="str">
        <f t="array" ref="P109">IFERROR(INDEX(O$2:O$700,SMALL(IF(O$2:O$700&lt;&gt;"",ROW(O$2:O$700)-1),ROW(I108))),"")</f>
        <v/>
      </c>
      <c r="Q109" s="22" t="str">
        <f t="shared" si="4"/>
        <v/>
      </c>
      <c r="R109" s="47" t="str">
        <f t="array" ref="R109">IFERROR(INDEX(Q$2:Q$212,SMALL(IF(Q$2:Q$212&lt;&gt;"",ROW(Q$2:Q$212)-1),ROW(I108))),"")</f>
        <v/>
      </c>
      <c r="S109" s="10"/>
    </row>
    <row r="110" spans="1:19" ht="15.75" customHeight="1" x14ac:dyDescent="0.2">
      <c r="A110" s="26" t="str">
        <f t="shared" si="6"/>
        <v xml:space="preserve"> </v>
      </c>
      <c r="B110" s="19"/>
      <c r="C110" s="19"/>
      <c r="D110" s="19"/>
      <c r="E110" s="20"/>
      <c r="F110" s="36"/>
      <c r="G110" s="26" t="str">
        <f>IF(D110="","",VLOOKUP(D110,'Liste des clubs'!A:B,2,FALSE))</f>
        <v/>
      </c>
      <c r="H110" s="29"/>
      <c r="I110" s="21" t="str">
        <f t="shared" si="0"/>
        <v/>
      </c>
      <c r="J110" s="31" t="str">
        <f t="array" ref="J110">IFERROR(INDEX(I$2:I$700,SMALL(IF(I$2:I$700&lt;&gt;"",ROW(I$2:I$700)-1),ROW(A109))),"")</f>
        <v/>
      </c>
      <c r="K110" s="21" t="str">
        <f t="shared" si="1"/>
        <v/>
      </c>
      <c r="L110" s="33" t="str">
        <f t="array" ref="L110">IFERROR(INDEX(K$2:K$700,SMALL(IF(K$2:K$700&lt;&gt;"",ROW(K$2:K$700)-1),ROW(F109))),"")</f>
        <v/>
      </c>
      <c r="M110" s="21" t="str">
        <f t="shared" si="2"/>
        <v/>
      </c>
      <c r="N110" s="31" t="str">
        <f t="array" ref="N110">IFERROR(INDEX(M$2:M$700,SMALL(IF(M$2:M$700&lt;&gt;"",ROW(M$2:M$700)-1),ROW(G109))),"")</f>
        <v/>
      </c>
      <c r="O110" s="21" t="str">
        <f t="shared" si="3"/>
        <v/>
      </c>
      <c r="P110" s="33" t="str">
        <f t="array" ref="P110">IFERROR(INDEX(O$2:O$700,SMALL(IF(O$2:O$700&lt;&gt;"",ROW(O$2:O$700)-1),ROW(I109))),"")</f>
        <v/>
      </c>
      <c r="Q110" s="22" t="str">
        <f t="shared" si="4"/>
        <v/>
      </c>
      <c r="R110" s="47" t="str">
        <f t="array" ref="R110">IFERROR(INDEX(Q$2:Q$212,SMALL(IF(Q$2:Q$212&lt;&gt;"",ROW(Q$2:Q$212)-1),ROW(I109))),"")</f>
        <v/>
      </c>
      <c r="S110" s="10"/>
    </row>
    <row r="111" spans="1:19" ht="15.75" customHeight="1" x14ac:dyDescent="0.2">
      <c r="A111" s="26" t="str">
        <f t="shared" si="6"/>
        <v xml:space="preserve"> </v>
      </c>
      <c r="B111" s="19"/>
      <c r="C111" s="19"/>
      <c r="D111" s="19"/>
      <c r="E111" s="20"/>
      <c r="F111" s="36"/>
      <c r="G111" s="26" t="str">
        <f>IF(D111="","",VLOOKUP(D111,'Liste des clubs'!A:B,2,FALSE))</f>
        <v/>
      </c>
      <c r="H111" s="29"/>
      <c r="I111" s="21" t="str">
        <f t="shared" si="0"/>
        <v/>
      </c>
      <c r="J111" s="31" t="str">
        <f t="array" ref="J111">IFERROR(INDEX(I$2:I$700,SMALL(IF(I$2:I$700&lt;&gt;"",ROW(I$2:I$700)-1),ROW(A110))),"")</f>
        <v/>
      </c>
      <c r="K111" s="21" t="str">
        <f t="shared" si="1"/>
        <v/>
      </c>
      <c r="L111" s="33" t="str">
        <f t="array" ref="L111">IFERROR(INDEX(K$2:K$700,SMALL(IF(K$2:K$700&lt;&gt;"",ROW(K$2:K$700)-1),ROW(F110))),"")</f>
        <v/>
      </c>
      <c r="M111" s="21" t="str">
        <f t="shared" si="2"/>
        <v/>
      </c>
      <c r="N111" s="31" t="str">
        <f t="array" ref="N111">IFERROR(INDEX(M$2:M$700,SMALL(IF(M$2:M$700&lt;&gt;"",ROW(M$2:M$700)-1),ROW(G110))),"")</f>
        <v/>
      </c>
      <c r="O111" s="21" t="str">
        <f t="shared" si="3"/>
        <v/>
      </c>
      <c r="P111" s="33" t="str">
        <f t="array" ref="P111">IFERROR(INDEX(O$2:O$700,SMALL(IF(O$2:O$700&lt;&gt;"",ROW(O$2:O$700)-1),ROW(I110))),"")</f>
        <v/>
      </c>
      <c r="Q111" s="22" t="str">
        <f t="shared" si="4"/>
        <v/>
      </c>
      <c r="R111" s="47" t="str">
        <f t="array" ref="R111">IFERROR(INDEX(Q$2:Q$212,SMALL(IF(Q$2:Q$212&lt;&gt;"",ROW(Q$2:Q$212)-1),ROW(I110))),"")</f>
        <v/>
      </c>
      <c r="S111" s="10"/>
    </row>
    <row r="112" spans="1:19" ht="15.75" customHeight="1" x14ac:dyDescent="0.2">
      <c r="A112" s="26" t="str">
        <f t="shared" si="6"/>
        <v xml:space="preserve"> </v>
      </c>
      <c r="B112" s="19"/>
      <c r="C112" s="19"/>
      <c r="D112" s="19"/>
      <c r="E112" s="20"/>
      <c r="F112" s="36"/>
      <c r="G112" s="26" t="str">
        <f>IF(D112="","",VLOOKUP(D112,'Liste des clubs'!A:B,2,FALSE))</f>
        <v/>
      </c>
      <c r="H112" s="29"/>
      <c r="I112" s="21" t="str">
        <f t="shared" si="0"/>
        <v/>
      </c>
      <c r="J112" s="31" t="str">
        <f t="array" ref="J112">IFERROR(INDEX(I$2:I$700,SMALL(IF(I$2:I$700&lt;&gt;"",ROW(I$2:I$700)-1),ROW(A111))),"")</f>
        <v/>
      </c>
      <c r="K112" s="21" t="str">
        <f t="shared" si="1"/>
        <v/>
      </c>
      <c r="L112" s="33" t="str">
        <f t="array" ref="L112">IFERROR(INDEX(K$2:K$700,SMALL(IF(K$2:K$700&lt;&gt;"",ROW(K$2:K$700)-1),ROW(F111))),"")</f>
        <v/>
      </c>
      <c r="M112" s="21" t="str">
        <f t="shared" si="2"/>
        <v/>
      </c>
      <c r="N112" s="31" t="str">
        <f t="array" ref="N112">IFERROR(INDEX(M$2:M$700,SMALL(IF(M$2:M$700&lt;&gt;"",ROW(M$2:M$700)-1),ROW(G111))),"")</f>
        <v/>
      </c>
      <c r="O112" s="21" t="str">
        <f t="shared" si="3"/>
        <v/>
      </c>
      <c r="P112" s="33" t="str">
        <f t="array" ref="P112">IFERROR(INDEX(O$2:O$700,SMALL(IF(O$2:O$700&lt;&gt;"",ROW(O$2:O$700)-1),ROW(I111))),"")</f>
        <v/>
      </c>
      <c r="Q112" s="22" t="str">
        <f t="shared" si="4"/>
        <v/>
      </c>
      <c r="R112" s="47" t="str">
        <f t="array" ref="R112">IFERROR(INDEX(Q$2:Q$212,SMALL(IF(Q$2:Q$212&lt;&gt;"",ROW(Q$2:Q$212)-1),ROW(I111))),"")</f>
        <v/>
      </c>
      <c r="S112" s="10"/>
    </row>
    <row r="113" spans="1:19" ht="15.75" customHeight="1" x14ac:dyDescent="0.2">
      <c r="A113" s="26" t="str">
        <f t="shared" si="6"/>
        <v xml:space="preserve"> </v>
      </c>
      <c r="B113" s="19"/>
      <c r="C113" s="19"/>
      <c r="D113" s="19"/>
      <c r="E113" s="20"/>
      <c r="F113" s="36"/>
      <c r="G113" s="26" t="str">
        <f>IF(D113="","",VLOOKUP(D113,'Liste des clubs'!A:B,2,FALSE))</f>
        <v/>
      </c>
      <c r="H113" s="29"/>
      <c r="I113" s="21" t="str">
        <f t="shared" si="0"/>
        <v/>
      </c>
      <c r="J113" s="31" t="str">
        <f t="array" ref="J113">IFERROR(INDEX(I$2:I$700,SMALL(IF(I$2:I$700&lt;&gt;"",ROW(I$2:I$700)-1),ROW(A112))),"")</f>
        <v/>
      </c>
      <c r="K113" s="21" t="str">
        <f t="shared" si="1"/>
        <v/>
      </c>
      <c r="L113" s="33" t="str">
        <f t="array" ref="L113">IFERROR(INDEX(K$2:K$700,SMALL(IF(K$2:K$700&lt;&gt;"",ROW(K$2:K$700)-1),ROW(F112))),"")</f>
        <v/>
      </c>
      <c r="M113" s="21" t="str">
        <f t="shared" si="2"/>
        <v/>
      </c>
      <c r="N113" s="31" t="str">
        <f t="array" ref="N113">IFERROR(INDEX(M$2:M$700,SMALL(IF(M$2:M$700&lt;&gt;"",ROW(M$2:M$700)-1),ROW(G112))),"")</f>
        <v/>
      </c>
      <c r="O113" s="21" t="str">
        <f t="shared" si="3"/>
        <v/>
      </c>
      <c r="P113" s="33" t="str">
        <f t="array" ref="P113">IFERROR(INDEX(O$2:O$700,SMALL(IF(O$2:O$700&lt;&gt;"",ROW(O$2:O$700)-1),ROW(I112))),"")</f>
        <v/>
      </c>
      <c r="Q113" s="22" t="str">
        <f t="shared" si="4"/>
        <v/>
      </c>
      <c r="R113" s="47" t="str">
        <f t="array" ref="R113">IFERROR(INDEX(Q$2:Q$212,SMALL(IF(Q$2:Q$212&lt;&gt;"",ROW(Q$2:Q$212)-1),ROW(I112))),"")</f>
        <v/>
      </c>
      <c r="S113" s="10"/>
    </row>
    <row r="114" spans="1:19" ht="15.75" customHeight="1" x14ac:dyDescent="0.2">
      <c r="A114" s="26" t="str">
        <f t="shared" si="6"/>
        <v xml:space="preserve"> </v>
      </c>
      <c r="B114" s="19"/>
      <c r="C114" s="19"/>
      <c r="D114" s="19"/>
      <c r="E114" s="20"/>
      <c r="F114" s="36"/>
      <c r="G114" s="26" t="str">
        <f>IF(D114="","",VLOOKUP(D114,'Liste des clubs'!A:B,2,FALSE))</f>
        <v/>
      </c>
      <c r="H114" s="29"/>
      <c r="I114" s="21" t="str">
        <f t="shared" si="0"/>
        <v/>
      </c>
      <c r="J114" s="31" t="str">
        <f t="array" ref="J114">IFERROR(INDEX(I$2:I$700,SMALL(IF(I$2:I$700&lt;&gt;"",ROW(I$2:I$700)-1),ROW(A113))),"")</f>
        <v/>
      </c>
      <c r="K114" s="21" t="str">
        <f t="shared" si="1"/>
        <v/>
      </c>
      <c r="L114" s="33" t="str">
        <f t="array" ref="L114">IFERROR(INDEX(K$2:K$700,SMALL(IF(K$2:K$700&lt;&gt;"",ROW(K$2:K$700)-1),ROW(F113))),"")</f>
        <v/>
      </c>
      <c r="M114" s="21" t="str">
        <f t="shared" si="2"/>
        <v/>
      </c>
      <c r="N114" s="31" t="str">
        <f t="array" ref="N114">IFERROR(INDEX(M$2:M$700,SMALL(IF(M$2:M$700&lt;&gt;"",ROW(M$2:M$700)-1),ROW(G113))),"")</f>
        <v/>
      </c>
      <c r="O114" s="21" t="str">
        <f t="shared" si="3"/>
        <v/>
      </c>
      <c r="P114" s="33" t="str">
        <f t="array" ref="P114">IFERROR(INDEX(O$2:O$700,SMALL(IF(O$2:O$700&lt;&gt;"",ROW(O$2:O$700)-1),ROW(I113))),"")</f>
        <v/>
      </c>
      <c r="Q114" s="22" t="str">
        <f t="shared" si="4"/>
        <v/>
      </c>
      <c r="R114" s="47" t="str">
        <f t="array" ref="R114">IFERROR(INDEX(Q$2:Q$212,SMALL(IF(Q$2:Q$212&lt;&gt;"",ROW(Q$2:Q$212)-1),ROW(I113))),"")</f>
        <v/>
      </c>
      <c r="S114" s="10"/>
    </row>
    <row r="115" spans="1:19" ht="15.75" customHeight="1" x14ac:dyDescent="0.2">
      <c r="A115" s="26" t="str">
        <f t="shared" si="6"/>
        <v xml:space="preserve"> </v>
      </c>
      <c r="B115" s="19"/>
      <c r="C115" s="19"/>
      <c r="D115" s="19"/>
      <c r="E115" s="20"/>
      <c r="F115" s="36"/>
      <c r="G115" s="26" t="str">
        <f>IF(D115="","",VLOOKUP(D115,'Liste des clubs'!A:B,2,FALSE))</f>
        <v/>
      </c>
      <c r="H115" s="29"/>
      <c r="I115" s="21" t="str">
        <f t="shared" si="0"/>
        <v/>
      </c>
      <c r="J115" s="31" t="str">
        <f t="array" ref="J115">IFERROR(INDEX(I$2:I$700,SMALL(IF(I$2:I$700&lt;&gt;"",ROW(I$2:I$700)-1),ROW(A114))),"")</f>
        <v/>
      </c>
      <c r="K115" s="21" t="str">
        <f t="shared" si="1"/>
        <v/>
      </c>
      <c r="L115" s="33" t="str">
        <f t="array" ref="L115">IFERROR(INDEX(K$2:K$700,SMALL(IF(K$2:K$700&lt;&gt;"",ROW(K$2:K$700)-1),ROW(F114))),"")</f>
        <v/>
      </c>
      <c r="M115" s="21" t="str">
        <f t="shared" si="2"/>
        <v/>
      </c>
      <c r="N115" s="31" t="str">
        <f t="array" ref="N115">IFERROR(INDEX(M$2:M$700,SMALL(IF(M$2:M$700&lt;&gt;"",ROW(M$2:M$700)-1),ROW(G114))),"")</f>
        <v/>
      </c>
      <c r="O115" s="21" t="str">
        <f t="shared" si="3"/>
        <v/>
      </c>
      <c r="P115" s="33" t="str">
        <f t="array" ref="P115">IFERROR(INDEX(O$2:O$700,SMALL(IF(O$2:O$700&lt;&gt;"",ROW(O$2:O$700)-1),ROW(I114))),"")</f>
        <v/>
      </c>
      <c r="Q115" s="22" t="str">
        <f t="shared" si="4"/>
        <v/>
      </c>
      <c r="R115" s="47" t="str">
        <f t="array" ref="R115">IFERROR(INDEX(Q$2:Q$212,SMALL(IF(Q$2:Q$212&lt;&gt;"",ROW(Q$2:Q$212)-1),ROW(I114))),"")</f>
        <v/>
      </c>
      <c r="S115" s="10"/>
    </row>
    <row r="116" spans="1:19" ht="15.75" customHeight="1" x14ac:dyDescent="0.2">
      <c r="A116" s="26" t="str">
        <f t="shared" si="6"/>
        <v xml:space="preserve"> </v>
      </c>
      <c r="B116" s="19"/>
      <c r="C116" s="19"/>
      <c r="D116" s="19"/>
      <c r="E116" s="20"/>
      <c r="F116" s="36"/>
      <c r="G116" s="26" t="str">
        <f>IF(D116="","",VLOOKUP(D116,'Liste des clubs'!A:B,2,FALSE))</f>
        <v/>
      </c>
      <c r="H116" s="29"/>
      <c r="I116" s="21" t="str">
        <f t="shared" si="0"/>
        <v/>
      </c>
      <c r="J116" s="31" t="str">
        <f t="array" ref="J116">IFERROR(INDEX(I$2:I$700,SMALL(IF(I$2:I$700&lt;&gt;"",ROW(I$2:I$700)-1),ROW(A115))),"")</f>
        <v/>
      </c>
      <c r="K116" s="21" t="str">
        <f t="shared" si="1"/>
        <v/>
      </c>
      <c r="L116" s="33" t="str">
        <f t="array" ref="L116">IFERROR(INDEX(K$2:K$700,SMALL(IF(K$2:K$700&lt;&gt;"",ROW(K$2:K$700)-1),ROW(F115))),"")</f>
        <v/>
      </c>
      <c r="M116" s="21" t="str">
        <f t="shared" si="2"/>
        <v/>
      </c>
      <c r="N116" s="31" t="str">
        <f t="array" ref="N116">IFERROR(INDEX(M$2:M$700,SMALL(IF(M$2:M$700&lt;&gt;"",ROW(M$2:M$700)-1),ROW(G115))),"")</f>
        <v/>
      </c>
      <c r="O116" s="21" t="str">
        <f t="shared" si="3"/>
        <v/>
      </c>
      <c r="P116" s="33" t="str">
        <f t="array" ref="P116">IFERROR(INDEX(O$2:O$700,SMALL(IF(O$2:O$700&lt;&gt;"",ROW(O$2:O$700)-1),ROW(I115))),"")</f>
        <v/>
      </c>
      <c r="Q116" s="22" t="str">
        <f t="shared" si="4"/>
        <v/>
      </c>
      <c r="R116" s="47" t="str">
        <f t="array" ref="R116">IFERROR(INDEX(Q$2:Q$212,SMALL(IF(Q$2:Q$212&lt;&gt;"",ROW(Q$2:Q$212)-1),ROW(I115))),"")</f>
        <v/>
      </c>
      <c r="S116" s="10"/>
    </row>
    <row r="117" spans="1:19" ht="15.75" customHeight="1" x14ac:dyDescent="0.2">
      <c r="A117" s="26" t="str">
        <f t="shared" si="6"/>
        <v xml:space="preserve"> </v>
      </c>
      <c r="B117" s="19"/>
      <c r="C117" s="19"/>
      <c r="D117" s="19"/>
      <c r="E117" s="20"/>
      <c r="F117" s="36"/>
      <c r="G117" s="26" t="str">
        <f>IF(D117="","",VLOOKUP(D117,'Liste des clubs'!A:B,2,FALSE))</f>
        <v/>
      </c>
      <c r="H117" s="29"/>
      <c r="I117" s="21" t="str">
        <f t="shared" si="0"/>
        <v/>
      </c>
      <c r="J117" s="31" t="str">
        <f t="array" ref="J117">IFERROR(INDEX(I$2:I$700,SMALL(IF(I$2:I$700&lt;&gt;"",ROW(I$2:I$700)-1),ROW(A116))),"")</f>
        <v/>
      </c>
      <c r="K117" s="21" t="str">
        <f t="shared" si="1"/>
        <v/>
      </c>
      <c r="L117" s="33" t="str">
        <f t="array" ref="L117">IFERROR(INDEX(K$2:K$700,SMALL(IF(K$2:K$700&lt;&gt;"",ROW(K$2:K$700)-1),ROW(F116))),"")</f>
        <v/>
      </c>
      <c r="M117" s="21" t="str">
        <f t="shared" si="2"/>
        <v/>
      </c>
      <c r="N117" s="31" t="str">
        <f t="array" ref="N117">IFERROR(INDEX(M$2:M$700,SMALL(IF(M$2:M$700&lt;&gt;"",ROW(M$2:M$700)-1),ROW(G116))),"")</f>
        <v/>
      </c>
      <c r="O117" s="21" t="str">
        <f t="shared" si="3"/>
        <v/>
      </c>
      <c r="P117" s="33" t="str">
        <f t="array" ref="P117">IFERROR(INDEX(O$2:O$700,SMALL(IF(O$2:O$700&lt;&gt;"",ROW(O$2:O$700)-1),ROW(I116))),"")</f>
        <v/>
      </c>
      <c r="Q117" s="22" t="str">
        <f t="shared" si="4"/>
        <v/>
      </c>
      <c r="R117" s="47" t="str">
        <f t="array" ref="R117">IFERROR(INDEX(Q$2:Q$212,SMALL(IF(Q$2:Q$212&lt;&gt;"",ROW(Q$2:Q$212)-1),ROW(I116))),"")</f>
        <v/>
      </c>
      <c r="S117" s="10"/>
    </row>
    <row r="118" spans="1:19" ht="15.75" customHeight="1" x14ac:dyDescent="0.2">
      <c r="A118" s="26" t="str">
        <f t="shared" si="6"/>
        <v xml:space="preserve"> </v>
      </c>
      <c r="B118" s="19"/>
      <c r="C118" s="19"/>
      <c r="D118" s="19"/>
      <c r="E118" s="20"/>
      <c r="F118" s="36"/>
      <c r="G118" s="26" t="str">
        <f>IF(D118="","",VLOOKUP(D118,'Liste des clubs'!A:B,2,FALSE))</f>
        <v/>
      </c>
      <c r="H118" s="29"/>
      <c r="I118" s="21" t="str">
        <f t="shared" si="0"/>
        <v/>
      </c>
      <c r="J118" s="31" t="str">
        <f t="array" ref="J118">IFERROR(INDEX(I$2:I$700,SMALL(IF(I$2:I$700&lt;&gt;"",ROW(I$2:I$700)-1),ROW(A117))),"")</f>
        <v/>
      </c>
      <c r="K118" s="21" t="str">
        <f t="shared" si="1"/>
        <v/>
      </c>
      <c r="L118" s="33" t="str">
        <f t="array" ref="L118">IFERROR(INDEX(K$2:K$700,SMALL(IF(K$2:K$700&lt;&gt;"",ROW(K$2:K$700)-1),ROW(F117))),"")</f>
        <v/>
      </c>
      <c r="M118" s="21" t="str">
        <f t="shared" si="2"/>
        <v/>
      </c>
      <c r="N118" s="31" t="str">
        <f t="array" ref="N118">IFERROR(INDEX(M$2:M$700,SMALL(IF(M$2:M$700&lt;&gt;"",ROW(M$2:M$700)-1),ROW(G117))),"")</f>
        <v/>
      </c>
      <c r="O118" s="21" t="str">
        <f t="shared" si="3"/>
        <v/>
      </c>
      <c r="P118" s="33" t="str">
        <f t="array" ref="P118">IFERROR(INDEX(O$2:O$700,SMALL(IF(O$2:O$700&lt;&gt;"",ROW(O$2:O$700)-1),ROW(I117))),"")</f>
        <v/>
      </c>
      <c r="Q118" s="22" t="str">
        <f t="shared" si="4"/>
        <v/>
      </c>
      <c r="R118" s="47" t="str">
        <f t="array" ref="R118">IFERROR(INDEX(Q$2:Q$212,SMALL(IF(Q$2:Q$212&lt;&gt;"",ROW(Q$2:Q$212)-1),ROW(I117))),"")</f>
        <v/>
      </c>
      <c r="S118" s="10"/>
    </row>
    <row r="119" spans="1:19" ht="15.75" customHeight="1" x14ac:dyDescent="0.2">
      <c r="A119" s="26" t="str">
        <f t="shared" si="6"/>
        <v xml:space="preserve"> </v>
      </c>
      <c r="B119" s="19"/>
      <c r="C119" s="19"/>
      <c r="D119" s="19"/>
      <c r="E119" s="20"/>
      <c r="F119" s="36"/>
      <c r="G119" s="26" t="str">
        <f>IF(D119="","",VLOOKUP(D119,'Liste des clubs'!A:B,2,FALSE))</f>
        <v/>
      </c>
      <c r="H119" s="29"/>
      <c r="I119" s="21" t="str">
        <f t="shared" si="0"/>
        <v/>
      </c>
      <c r="J119" s="31" t="str">
        <f t="array" ref="J119">IFERROR(INDEX(I$2:I$700,SMALL(IF(I$2:I$700&lt;&gt;"",ROW(I$2:I$700)-1),ROW(A118))),"")</f>
        <v/>
      </c>
      <c r="K119" s="21" t="str">
        <f t="shared" si="1"/>
        <v/>
      </c>
      <c r="L119" s="33" t="str">
        <f t="array" ref="L119">IFERROR(INDEX(K$2:K$700,SMALL(IF(K$2:K$700&lt;&gt;"",ROW(K$2:K$700)-1),ROW(F118))),"")</f>
        <v/>
      </c>
      <c r="M119" s="21" t="str">
        <f t="shared" si="2"/>
        <v/>
      </c>
      <c r="N119" s="31" t="str">
        <f t="array" ref="N119">IFERROR(INDEX(M$2:M$700,SMALL(IF(M$2:M$700&lt;&gt;"",ROW(M$2:M$700)-1),ROW(G118))),"")</f>
        <v/>
      </c>
      <c r="O119" s="21" t="str">
        <f t="shared" si="3"/>
        <v/>
      </c>
      <c r="P119" s="33" t="str">
        <f t="array" ref="P119">IFERROR(INDEX(O$2:O$700,SMALL(IF(O$2:O$700&lt;&gt;"",ROW(O$2:O$700)-1),ROW(I118))),"")</f>
        <v/>
      </c>
      <c r="Q119" s="22" t="str">
        <f t="shared" si="4"/>
        <v/>
      </c>
      <c r="R119" s="47" t="str">
        <f t="array" ref="R119">IFERROR(INDEX(Q$2:Q$212,SMALL(IF(Q$2:Q$212&lt;&gt;"",ROW(Q$2:Q$212)-1),ROW(I118))),"")</f>
        <v/>
      </c>
      <c r="S119" s="10"/>
    </row>
    <row r="120" spans="1:19" ht="15.75" customHeight="1" x14ac:dyDescent="0.2">
      <c r="A120" s="26" t="str">
        <f t="shared" si="6"/>
        <v xml:space="preserve"> </v>
      </c>
      <c r="B120" s="19"/>
      <c r="C120" s="19"/>
      <c r="D120" s="19"/>
      <c r="E120" s="20"/>
      <c r="F120" s="36"/>
      <c r="G120" s="26" t="str">
        <f>IF(D120="","",VLOOKUP(D120,'Liste des clubs'!A:B,2,FALSE))</f>
        <v/>
      </c>
      <c r="H120" s="29"/>
      <c r="I120" s="21" t="str">
        <f t="shared" si="0"/>
        <v/>
      </c>
      <c r="J120" s="31" t="str">
        <f t="array" ref="J120">IFERROR(INDEX(I$2:I$700,SMALL(IF(I$2:I$700&lt;&gt;"",ROW(I$2:I$700)-1),ROW(A119))),"")</f>
        <v/>
      </c>
      <c r="K120" s="21" t="str">
        <f t="shared" si="1"/>
        <v/>
      </c>
      <c r="L120" s="33" t="str">
        <f t="array" ref="L120">IFERROR(INDEX(K$2:K$700,SMALL(IF(K$2:K$700&lt;&gt;"",ROW(K$2:K$700)-1),ROW(F119))),"")</f>
        <v/>
      </c>
      <c r="M120" s="21" t="str">
        <f t="shared" si="2"/>
        <v/>
      </c>
      <c r="N120" s="31" t="str">
        <f t="array" ref="N120">IFERROR(INDEX(M$2:M$700,SMALL(IF(M$2:M$700&lt;&gt;"",ROW(M$2:M$700)-1),ROW(G119))),"")</f>
        <v/>
      </c>
      <c r="O120" s="21" t="str">
        <f t="shared" si="3"/>
        <v/>
      </c>
      <c r="P120" s="33" t="str">
        <f t="array" ref="P120">IFERROR(INDEX(O$2:O$700,SMALL(IF(O$2:O$700&lt;&gt;"",ROW(O$2:O$700)-1),ROW(I119))),"")</f>
        <v/>
      </c>
      <c r="Q120" s="22" t="str">
        <f t="shared" si="4"/>
        <v/>
      </c>
      <c r="R120" s="47" t="str">
        <f t="array" ref="R120">IFERROR(INDEX(Q$2:Q$212,SMALL(IF(Q$2:Q$212&lt;&gt;"",ROW(Q$2:Q$212)-1),ROW(I119))),"")</f>
        <v/>
      </c>
      <c r="S120" s="10"/>
    </row>
    <row r="121" spans="1:19" ht="15.75" customHeight="1" x14ac:dyDescent="0.2">
      <c r="A121" s="26" t="str">
        <f t="shared" si="6"/>
        <v xml:space="preserve"> </v>
      </c>
      <c r="B121" s="19"/>
      <c r="C121" s="19"/>
      <c r="D121" s="19"/>
      <c r="E121" s="20"/>
      <c r="F121" s="36"/>
      <c r="G121" s="26" t="str">
        <f>IF(D121="","",VLOOKUP(D121,'Liste des clubs'!A:B,2,FALSE))</f>
        <v/>
      </c>
      <c r="H121" s="29"/>
      <c r="I121" s="21" t="str">
        <f t="shared" si="0"/>
        <v/>
      </c>
      <c r="J121" s="31" t="str">
        <f t="array" ref="J121">IFERROR(INDEX(I$2:I$700,SMALL(IF(I$2:I$700&lt;&gt;"",ROW(I$2:I$700)-1),ROW(A120))),"")</f>
        <v/>
      </c>
      <c r="K121" s="21" t="str">
        <f t="shared" si="1"/>
        <v/>
      </c>
      <c r="L121" s="33" t="str">
        <f t="array" ref="L121">IFERROR(INDEX(K$2:K$700,SMALL(IF(K$2:K$700&lt;&gt;"",ROW(K$2:K$700)-1),ROW(F120))),"")</f>
        <v/>
      </c>
      <c r="M121" s="21" t="str">
        <f t="shared" si="2"/>
        <v/>
      </c>
      <c r="N121" s="31" t="str">
        <f t="array" ref="N121">IFERROR(INDEX(M$2:M$700,SMALL(IF(M$2:M$700&lt;&gt;"",ROW(M$2:M$700)-1),ROW(G120))),"")</f>
        <v/>
      </c>
      <c r="O121" s="21" t="str">
        <f t="shared" si="3"/>
        <v/>
      </c>
      <c r="P121" s="33" t="str">
        <f t="array" ref="P121">IFERROR(INDEX(O$2:O$700,SMALL(IF(O$2:O$700&lt;&gt;"",ROW(O$2:O$700)-1),ROW(I120))),"")</f>
        <v/>
      </c>
      <c r="Q121" s="22" t="str">
        <f t="shared" si="4"/>
        <v/>
      </c>
      <c r="R121" s="47" t="str">
        <f t="array" ref="R121">IFERROR(INDEX(Q$2:Q$212,SMALL(IF(Q$2:Q$212&lt;&gt;"",ROW(Q$2:Q$212)-1),ROW(I120))),"")</f>
        <v/>
      </c>
      <c r="S121" s="10"/>
    </row>
    <row r="122" spans="1:19" ht="15.75" customHeight="1" x14ac:dyDescent="0.2">
      <c r="A122" s="26" t="str">
        <f t="shared" si="6"/>
        <v xml:space="preserve"> </v>
      </c>
      <c r="B122" s="19"/>
      <c r="C122" s="19"/>
      <c r="D122" s="19"/>
      <c r="E122" s="20"/>
      <c r="F122" s="36"/>
      <c r="G122" s="26" t="str">
        <f>IF(D122="","",VLOOKUP(D122,'Liste des clubs'!A:B,2,FALSE))</f>
        <v/>
      </c>
      <c r="H122" s="29"/>
      <c r="I122" s="21" t="str">
        <f t="shared" si="0"/>
        <v/>
      </c>
      <c r="J122" s="31" t="str">
        <f t="array" ref="J122">IFERROR(INDEX(I$2:I$700,SMALL(IF(I$2:I$700&lt;&gt;"",ROW(I$2:I$700)-1),ROW(A121))),"")</f>
        <v/>
      </c>
      <c r="K122" s="21" t="str">
        <f t="shared" si="1"/>
        <v/>
      </c>
      <c r="L122" s="33" t="str">
        <f t="array" ref="L122">IFERROR(INDEX(K$2:K$700,SMALL(IF(K$2:K$700&lt;&gt;"",ROW(K$2:K$700)-1),ROW(F121))),"")</f>
        <v/>
      </c>
      <c r="M122" s="21" t="str">
        <f t="shared" si="2"/>
        <v/>
      </c>
      <c r="N122" s="31" t="str">
        <f t="array" ref="N122">IFERROR(INDEX(M$2:M$700,SMALL(IF(M$2:M$700&lt;&gt;"",ROW(M$2:M$700)-1),ROW(G121))),"")</f>
        <v/>
      </c>
      <c r="O122" s="21" t="str">
        <f t="shared" si="3"/>
        <v/>
      </c>
      <c r="P122" s="33" t="str">
        <f t="array" ref="P122">IFERROR(INDEX(O$2:O$700,SMALL(IF(O$2:O$700&lt;&gt;"",ROW(O$2:O$700)-1),ROW(I121))),"")</f>
        <v/>
      </c>
      <c r="Q122" s="22" t="str">
        <f t="shared" si="4"/>
        <v/>
      </c>
      <c r="R122" s="47" t="str">
        <f t="array" ref="R122">IFERROR(INDEX(Q$2:Q$212,SMALL(IF(Q$2:Q$212&lt;&gt;"",ROW(Q$2:Q$212)-1),ROW(I121))),"")</f>
        <v/>
      </c>
      <c r="S122" s="10"/>
    </row>
    <row r="123" spans="1:19" ht="15.75" customHeight="1" x14ac:dyDescent="0.2">
      <c r="A123" s="26" t="str">
        <f t="shared" si="6"/>
        <v xml:space="preserve"> </v>
      </c>
      <c r="B123" s="19"/>
      <c r="C123" s="19"/>
      <c r="D123" s="19"/>
      <c r="E123" s="20"/>
      <c r="F123" s="36"/>
      <c r="G123" s="26" t="str">
        <f>IF(D123="","",VLOOKUP(D123,'Liste des clubs'!A:B,2,FALSE))</f>
        <v/>
      </c>
      <c r="H123" s="29"/>
      <c r="I123" s="21" t="str">
        <f t="shared" si="0"/>
        <v/>
      </c>
      <c r="J123" s="31" t="str">
        <f t="array" ref="J123">IFERROR(INDEX(I$2:I$700,SMALL(IF(I$2:I$700&lt;&gt;"",ROW(I$2:I$700)-1),ROW(A122))),"")</f>
        <v/>
      </c>
      <c r="K123" s="21" t="str">
        <f t="shared" si="1"/>
        <v/>
      </c>
      <c r="L123" s="33" t="str">
        <f t="array" ref="L123">IFERROR(INDEX(K$2:K$700,SMALL(IF(K$2:K$700&lt;&gt;"",ROW(K$2:K$700)-1),ROW(F122))),"")</f>
        <v/>
      </c>
      <c r="M123" s="21" t="str">
        <f t="shared" si="2"/>
        <v/>
      </c>
      <c r="N123" s="31" t="str">
        <f t="array" ref="N123">IFERROR(INDEX(M$2:M$700,SMALL(IF(M$2:M$700&lt;&gt;"",ROW(M$2:M$700)-1),ROW(G122))),"")</f>
        <v/>
      </c>
      <c r="O123" s="21" t="str">
        <f t="shared" si="3"/>
        <v/>
      </c>
      <c r="P123" s="33" t="str">
        <f t="array" ref="P123">IFERROR(INDEX(O$2:O$700,SMALL(IF(O$2:O$700&lt;&gt;"",ROW(O$2:O$700)-1),ROW(I122))),"")</f>
        <v/>
      </c>
      <c r="Q123" s="22" t="str">
        <f t="shared" si="4"/>
        <v/>
      </c>
      <c r="R123" s="47" t="str">
        <f t="array" ref="R123">IFERROR(INDEX(Q$2:Q$212,SMALL(IF(Q$2:Q$212&lt;&gt;"",ROW(Q$2:Q$212)-1),ROW(I122))),"")</f>
        <v/>
      </c>
      <c r="S123" s="10"/>
    </row>
    <row r="124" spans="1:19" ht="15.75" customHeight="1" x14ac:dyDescent="0.2">
      <c r="A124" s="26" t="str">
        <f t="shared" si="6"/>
        <v xml:space="preserve"> </v>
      </c>
      <c r="B124" s="19"/>
      <c r="C124" s="19"/>
      <c r="D124" s="19"/>
      <c r="E124" s="20"/>
      <c r="F124" s="36"/>
      <c r="G124" s="26" t="str">
        <f>IF(D124="","",VLOOKUP(D124,'Liste des clubs'!A:B,2,FALSE))</f>
        <v/>
      </c>
      <c r="H124" s="29"/>
      <c r="I124" s="21" t="str">
        <f t="shared" si="0"/>
        <v/>
      </c>
      <c r="J124" s="31" t="str">
        <f t="array" ref="J124">IFERROR(INDEX(I$2:I$700,SMALL(IF(I$2:I$700&lt;&gt;"",ROW(I$2:I$700)-1),ROW(A123))),"")</f>
        <v/>
      </c>
      <c r="K124" s="21" t="str">
        <f t="shared" si="1"/>
        <v/>
      </c>
      <c r="L124" s="33" t="str">
        <f t="array" ref="L124">IFERROR(INDEX(K$2:K$700,SMALL(IF(K$2:K$700&lt;&gt;"",ROW(K$2:K$700)-1),ROW(F123))),"")</f>
        <v/>
      </c>
      <c r="M124" s="21" t="str">
        <f t="shared" si="2"/>
        <v/>
      </c>
      <c r="N124" s="31" t="str">
        <f t="array" ref="N124">IFERROR(INDEX(M$2:M$700,SMALL(IF(M$2:M$700&lt;&gt;"",ROW(M$2:M$700)-1),ROW(G123))),"")</f>
        <v/>
      </c>
      <c r="O124" s="21" t="str">
        <f t="shared" si="3"/>
        <v/>
      </c>
      <c r="P124" s="33" t="str">
        <f t="array" ref="P124">IFERROR(INDEX(O$2:O$700,SMALL(IF(O$2:O$700&lt;&gt;"",ROW(O$2:O$700)-1),ROW(I123))),"")</f>
        <v/>
      </c>
      <c r="Q124" s="22" t="str">
        <f t="shared" si="4"/>
        <v/>
      </c>
      <c r="R124" s="47" t="str">
        <f t="array" ref="R124">IFERROR(INDEX(Q$2:Q$212,SMALL(IF(Q$2:Q$212&lt;&gt;"",ROW(Q$2:Q$212)-1),ROW(I123))),"")</f>
        <v/>
      </c>
      <c r="S124" s="10"/>
    </row>
    <row r="125" spans="1:19" ht="15.75" customHeight="1" x14ac:dyDescent="0.2">
      <c r="A125" s="26" t="str">
        <f t="shared" si="6"/>
        <v xml:space="preserve"> </v>
      </c>
      <c r="B125" s="19"/>
      <c r="C125" s="19"/>
      <c r="D125" s="19"/>
      <c r="E125" s="20"/>
      <c r="F125" s="36"/>
      <c r="G125" s="26" t="str">
        <f>IF(D125="","",VLOOKUP(D125,'Liste des clubs'!A:B,2,FALSE))</f>
        <v/>
      </c>
      <c r="H125" s="29"/>
      <c r="I125" s="21" t="str">
        <f t="shared" si="0"/>
        <v/>
      </c>
      <c r="J125" s="31" t="str">
        <f t="array" ref="J125">IFERROR(INDEX(I$2:I$700,SMALL(IF(I$2:I$700&lt;&gt;"",ROW(I$2:I$700)-1),ROW(A124))),"")</f>
        <v/>
      </c>
      <c r="K125" s="21" t="str">
        <f t="shared" si="1"/>
        <v/>
      </c>
      <c r="L125" s="33" t="str">
        <f t="array" ref="L125">IFERROR(INDEX(K$2:K$700,SMALL(IF(K$2:K$700&lt;&gt;"",ROW(K$2:K$700)-1),ROW(F124))),"")</f>
        <v/>
      </c>
      <c r="M125" s="21" t="str">
        <f t="shared" si="2"/>
        <v/>
      </c>
      <c r="N125" s="31" t="str">
        <f t="array" ref="N125">IFERROR(INDEX(M$2:M$700,SMALL(IF(M$2:M$700&lt;&gt;"",ROW(M$2:M$700)-1),ROW(G124))),"")</f>
        <v/>
      </c>
      <c r="O125" s="21" t="str">
        <f t="shared" si="3"/>
        <v/>
      </c>
      <c r="P125" s="33" t="str">
        <f t="array" ref="P125">IFERROR(INDEX(O$2:O$700,SMALL(IF(O$2:O$700&lt;&gt;"",ROW(O$2:O$700)-1),ROW(I124))),"")</f>
        <v/>
      </c>
      <c r="Q125" s="22" t="str">
        <f t="shared" si="4"/>
        <v/>
      </c>
      <c r="R125" s="47" t="str">
        <f t="array" ref="R125">IFERROR(INDEX(Q$2:Q$212,SMALL(IF(Q$2:Q$212&lt;&gt;"",ROW(Q$2:Q$212)-1),ROW(I124))),"")</f>
        <v/>
      </c>
      <c r="S125" s="10"/>
    </row>
    <row r="126" spans="1:19" ht="15.75" customHeight="1" x14ac:dyDescent="0.2">
      <c r="A126" s="26" t="str">
        <f t="shared" si="6"/>
        <v xml:space="preserve"> </v>
      </c>
      <c r="B126" s="19"/>
      <c r="C126" s="19"/>
      <c r="D126" s="19"/>
      <c r="E126" s="20"/>
      <c r="F126" s="36"/>
      <c r="G126" s="26" t="str">
        <f>IF(D126="","",VLOOKUP(D126,'Liste des clubs'!A:B,2,FALSE))</f>
        <v/>
      </c>
      <c r="H126" s="29"/>
      <c r="I126" s="21" t="str">
        <f t="shared" si="0"/>
        <v/>
      </c>
      <c r="J126" s="31" t="str">
        <f t="array" ref="J126">IFERROR(INDEX(I$2:I$700,SMALL(IF(I$2:I$700&lt;&gt;"",ROW(I$2:I$700)-1),ROW(A125))),"")</f>
        <v/>
      </c>
      <c r="K126" s="21" t="str">
        <f t="shared" si="1"/>
        <v/>
      </c>
      <c r="L126" s="33" t="str">
        <f t="array" ref="L126">IFERROR(INDEX(K$2:K$700,SMALL(IF(K$2:K$700&lt;&gt;"",ROW(K$2:K$700)-1),ROW(F125))),"")</f>
        <v/>
      </c>
      <c r="M126" s="21" t="str">
        <f t="shared" si="2"/>
        <v/>
      </c>
      <c r="N126" s="31" t="str">
        <f t="array" ref="N126">IFERROR(INDEX(M$2:M$700,SMALL(IF(M$2:M$700&lt;&gt;"",ROW(M$2:M$700)-1),ROW(G125))),"")</f>
        <v/>
      </c>
      <c r="O126" s="21" t="str">
        <f t="shared" si="3"/>
        <v/>
      </c>
      <c r="P126" s="33" t="str">
        <f t="array" ref="P126">IFERROR(INDEX(O$2:O$700,SMALL(IF(O$2:O$700&lt;&gt;"",ROW(O$2:O$700)-1),ROW(I125))),"")</f>
        <v/>
      </c>
      <c r="Q126" s="22" t="str">
        <f t="shared" si="4"/>
        <v/>
      </c>
      <c r="R126" s="47" t="str">
        <f t="array" ref="R126">IFERROR(INDEX(Q$2:Q$212,SMALL(IF(Q$2:Q$212&lt;&gt;"",ROW(Q$2:Q$212)-1),ROW(I125))),"")</f>
        <v/>
      </c>
      <c r="S126" s="10"/>
    </row>
    <row r="127" spans="1:19" ht="15.75" customHeight="1" x14ac:dyDescent="0.2">
      <c r="A127" s="26" t="str">
        <f t="shared" si="6"/>
        <v xml:space="preserve"> </v>
      </c>
      <c r="B127" s="19"/>
      <c r="C127" s="19"/>
      <c r="D127" s="19"/>
      <c r="E127" s="20"/>
      <c r="F127" s="36"/>
      <c r="G127" s="26" t="str">
        <f>IF(D127="","",VLOOKUP(D127,'Liste des clubs'!A:B,2,FALSE))</f>
        <v/>
      </c>
      <c r="H127" s="29"/>
      <c r="I127" s="21" t="str">
        <f t="shared" si="0"/>
        <v/>
      </c>
      <c r="J127" s="31" t="str">
        <f t="array" ref="J127">IFERROR(INDEX(I$2:I$700,SMALL(IF(I$2:I$700&lt;&gt;"",ROW(I$2:I$700)-1),ROW(A126))),"")</f>
        <v/>
      </c>
      <c r="K127" s="21" t="str">
        <f t="shared" si="1"/>
        <v/>
      </c>
      <c r="L127" s="33" t="str">
        <f t="array" ref="L127">IFERROR(INDEX(K$2:K$700,SMALL(IF(K$2:K$700&lt;&gt;"",ROW(K$2:K$700)-1),ROW(F126))),"")</f>
        <v/>
      </c>
      <c r="M127" s="21" t="str">
        <f t="shared" si="2"/>
        <v/>
      </c>
      <c r="N127" s="31" t="str">
        <f t="array" ref="N127">IFERROR(INDEX(M$2:M$700,SMALL(IF(M$2:M$700&lt;&gt;"",ROW(M$2:M$700)-1),ROW(G126))),"")</f>
        <v/>
      </c>
      <c r="O127" s="21" t="str">
        <f t="shared" si="3"/>
        <v/>
      </c>
      <c r="P127" s="33" t="str">
        <f t="array" ref="P127">IFERROR(INDEX(O$2:O$700,SMALL(IF(O$2:O$700&lt;&gt;"",ROW(O$2:O$700)-1),ROW(I126))),"")</f>
        <v/>
      </c>
      <c r="Q127" s="22" t="str">
        <f t="shared" si="4"/>
        <v/>
      </c>
      <c r="R127" s="47" t="str">
        <f t="array" ref="R127">IFERROR(INDEX(Q$2:Q$212,SMALL(IF(Q$2:Q$212&lt;&gt;"",ROW(Q$2:Q$212)-1),ROW(I126))),"")</f>
        <v/>
      </c>
      <c r="S127" s="10"/>
    </row>
    <row r="128" spans="1:19" ht="15.75" customHeight="1" x14ac:dyDescent="0.2">
      <c r="A128" s="26" t="str">
        <f t="shared" si="6"/>
        <v xml:space="preserve"> </v>
      </c>
      <c r="B128" s="19"/>
      <c r="C128" s="19"/>
      <c r="D128" s="19"/>
      <c r="E128" s="20"/>
      <c r="F128" s="36"/>
      <c r="G128" s="26" t="str">
        <f>IF(D128="","",VLOOKUP(D128,'Liste des clubs'!A:B,2,FALSE))</f>
        <v/>
      </c>
      <c r="H128" s="29"/>
      <c r="I128" s="21" t="str">
        <f t="shared" si="0"/>
        <v/>
      </c>
      <c r="J128" s="31" t="str">
        <f t="array" ref="J128">IFERROR(INDEX(I$2:I$700,SMALL(IF(I$2:I$700&lt;&gt;"",ROW(I$2:I$700)-1),ROW(A127))),"")</f>
        <v/>
      </c>
      <c r="K128" s="21" t="str">
        <f t="shared" si="1"/>
        <v/>
      </c>
      <c r="L128" s="33" t="str">
        <f t="array" ref="L128">IFERROR(INDEX(K$2:K$700,SMALL(IF(K$2:K$700&lt;&gt;"",ROW(K$2:K$700)-1),ROW(F127))),"")</f>
        <v/>
      </c>
      <c r="M128" s="21" t="str">
        <f t="shared" si="2"/>
        <v/>
      </c>
      <c r="N128" s="31" t="str">
        <f t="array" ref="N128">IFERROR(INDEX(M$2:M$700,SMALL(IF(M$2:M$700&lt;&gt;"",ROW(M$2:M$700)-1),ROW(G127))),"")</f>
        <v/>
      </c>
      <c r="O128" s="21" t="str">
        <f t="shared" si="3"/>
        <v/>
      </c>
      <c r="P128" s="33" t="str">
        <f t="array" ref="P128">IFERROR(INDEX(O$2:O$700,SMALL(IF(O$2:O$700&lt;&gt;"",ROW(O$2:O$700)-1),ROW(I127))),"")</f>
        <v/>
      </c>
      <c r="Q128" s="22" t="str">
        <f t="shared" si="4"/>
        <v/>
      </c>
      <c r="R128" s="47" t="str">
        <f t="array" ref="R128">IFERROR(INDEX(Q$2:Q$212,SMALL(IF(Q$2:Q$212&lt;&gt;"",ROW(Q$2:Q$212)-1),ROW(I127))),"")</f>
        <v/>
      </c>
      <c r="S128" s="10"/>
    </row>
    <row r="129" spans="1:19" ht="15.75" customHeight="1" x14ac:dyDescent="0.2">
      <c r="A129" s="26" t="str">
        <f t="shared" si="6"/>
        <v xml:space="preserve"> </v>
      </c>
      <c r="B129" s="19"/>
      <c r="C129" s="19"/>
      <c r="D129" s="19"/>
      <c r="E129" s="20"/>
      <c r="F129" s="36"/>
      <c r="G129" s="26" t="str">
        <f>IF(D129="","",VLOOKUP(D129,'Liste des clubs'!A:B,2,FALSE))</f>
        <v/>
      </c>
      <c r="H129" s="29"/>
      <c r="I129" s="21" t="str">
        <f t="shared" si="0"/>
        <v/>
      </c>
      <c r="J129" s="31" t="str">
        <f t="array" ref="J129">IFERROR(INDEX(I$2:I$700,SMALL(IF(I$2:I$700&lt;&gt;"",ROW(I$2:I$700)-1),ROW(A128))),"")</f>
        <v/>
      </c>
      <c r="K129" s="21" t="str">
        <f t="shared" si="1"/>
        <v/>
      </c>
      <c r="L129" s="33" t="str">
        <f t="array" ref="L129">IFERROR(INDEX(K$2:K$700,SMALL(IF(K$2:K$700&lt;&gt;"",ROW(K$2:K$700)-1),ROW(F128))),"")</f>
        <v/>
      </c>
      <c r="M129" s="21" t="str">
        <f t="shared" si="2"/>
        <v/>
      </c>
      <c r="N129" s="31" t="str">
        <f t="array" ref="N129">IFERROR(INDEX(M$2:M$700,SMALL(IF(M$2:M$700&lt;&gt;"",ROW(M$2:M$700)-1),ROW(G128))),"")</f>
        <v/>
      </c>
      <c r="O129" s="21" t="str">
        <f t="shared" si="3"/>
        <v/>
      </c>
      <c r="P129" s="33" t="str">
        <f t="array" ref="P129">IFERROR(INDEX(O$2:O$700,SMALL(IF(O$2:O$700&lt;&gt;"",ROW(O$2:O$700)-1),ROW(I128))),"")</f>
        <v/>
      </c>
      <c r="Q129" s="22" t="str">
        <f t="shared" si="4"/>
        <v/>
      </c>
      <c r="R129" s="47" t="str">
        <f t="array" ref="R129">IFERROR(INDEX(Q$2:Q$212,SMALL(IF(Q$2:Q$212&lt;&gt;"",ROW(Q$2:Q$212)-1),ROW(I128))),"")</f>
        <v/>
      </c>
      <c r="S129" s="10"/>
    </row>
    <row r="130" spans="1:19" ht="15.75" customHeight="1" x14ac:dyDescent="0.2">
      <c r="A130" s="26" t="str">
        <f t="shared" si="6"/>
        <v xml:space="preserve"> </v>
      </c>
      <c r="B130" s="19"/>
      <c r="C130" s="19"/>
      <c r="D130" s="19"/>
      <c r="E130" s="20"/>
      <c r="F130" s="36"/>
      <c r="G130" s="26" t="str">
        <f>IF(D130="","",VLOOKUP(D130,'Liste des clubs'!A:B,2,FALSE))</f>
        <v/>
      </c>
      <c r="H130" s="29"/>
      <c r="I130" s="21" t="str">
        <f t="shared" si="0"/>
        <v/>
      </c>
      <c r="J130" s="31" t="str">
        <f t="array" ref="J130">IFERROR(INDEX(I$2:I$700,SMALL(IF(I$2:I$700&lt;&gt;"",ROW(I$2:I$700)-1),ROW(A129))),"")</f>
        <v/>
      </c>
      <c r="K130" s="21" t="str">
        <f t="shared" si="1"/>
        <v/>
      </c>
      <c r="L130" s="33" t="str">
        <f t="array" ref="L130">IFERROR(INDEX(K$2:K$700,SMALL(IF(K$2:K$700&lt;&gt;"",ROW(K$2:K$700)-1),ROW(F129))),"")</f>
        <v/>
      </c>
      <c r="M130" s="21" t="str">
        <f t="shared" si="2"/>
        <v/>
      </c>
      <c r="N130" s="31" t="str">
        <f t="array" ref="N130">IFERROR(INDEX(M$2:M$700,SMALL(IF(M$2:M$700&lt;&gt;"",ROW(M$2:M$700)-1),ROW(G129))),"")</f>
        <v/>
      </c>
      <c r="O130" s="21" t="str">
        <f t="shared" si="3"/>
        <v/>
      </c>
      <c r="P130" s="33" t="str">
        <f t="array" ref="P130">IFERROR(INDEX(O$2:O$700,SMALL(IF(O$2:O$700&lt;&gt;"",ROW(O$2:O$700)-1),ROW(I129))),"")</f>
        <v/>
      </c>
      <c r="Q130" s="22" t="str">
        <f t="shared" si="4"/>
        <v/>
      </c>
      <c r="R130" s="47" t="str">
        <f t="array" ref="R130">IFERROR(INDEX(Q$2:Q$212,SMALL(IF(Q$2:Q$212&lt;&gt;"",ROW(Q$2:Q$212)-1),ROW(I129))),"")</f>
        <v/>
      </c>
      <c r="S130" s="10"/>
    </row>
    <row r="131" spans="1:19" ht="15.75" customHeight="1" x14ac:dyDescent="0.2">
      <c r="A131" s="26" t="str">
        <f t="shared" ref="A131:A194" si="7">UPPER(B131)&amp;" "&amp;C131</f>
        <v xml:space="preserve"> </v>
      </c>
      <c r="B131" s="19"/>
      <c r="C131" s="19"/>
      <c r="D131" s="19"/>
      <c r="E131" s="20"/>
      <c r="F131" s="36"/>
      <c r="G131" s="26" t="str">
        <f>IF(D131="","",VLOOKUP(D131,'Liste des clubs'!A:B,2,FALSE))</f>
        <v/>
      </c>
      <c r="H131" s="29"/>
      <c r="I131" s="21" t="str">
        <f t="shared" si="0"/>
        <v/>
      </c>
      <c r="J131" s="31" t="str">
        <f t="array" ref="J131">IFERROR(INDEX(I$2:I$700,SMALL(IF(I$2:I$700&lt;&gt;"",ROW(I$2:I$700)-1),ROW(A130))),"")</f>
        <v/>
      </c>
      <c r="K131" s="21" t="str">
        <f t="shared" si="1"/>
        <v/>
      </c>
      <c r="L131" s="33" t="str">
        <f t="array" ref="L131">IFERROR(INDEX(K$2:K$700,SMALL(IF(K$2:K$700&lt;&gt;"",ROW(K$2:K$700)-1),ROW(F130))),"")</f>
        <v/>
      </c>
      <c r="M131" s="21" t="str">
        <f t="shared" si="2"/>
        <v/>
      </c>
      <c r="N131" s="31" t="str">
        <f t="array" ref="N131">IFERROR(INDEX(M$2:M$700,SMALL(IF(M$2:M$700&lt;&gt;"",ROW(M$2:M$700)-1),ROW(G130))),"")</f>
        <v/>
      </c>
      <c r="O131" s="21" t="str">
        <f t="shared" si="3"/>
        <v/>
      </c>
      <c r="P131" s="33" t="str">
        <f t="array" ref="P131">IFERROR(INDEX(O$2:O$700,SMALL(IF(O$2:O$700&lt;&gt;"",ROW(O$2:O$700)-1),ROW(I130))),"")</f>
        <v/>
      </c>
      <c r="Q131" s="22" t="str">
        <f t="shared" si="4"/>
        <v/>
      </c>
      <c r="R131" s="47" t="str">
        <f t="array" ref="R131">IFERROR(INDEX(Q$2:Q$212,SMALL(IF(Q$2:Q$212&lt;&gt;"",ROW(Q$2:Q$212)-1),ROW(I130))),"")</f>
        <v/>
      </c>
      <c r="S131" s="10"/>
    </row>
    <row r="132" spans="1:19" ht="15.75" customHeight="1" x14ac:dyDescent="0.2">
      <c r="A132" s="26" t="str">
        <f t="shared" si="7"/>
        <v xml:space="preserve"> </v>
      </c>
      <c r="B132" s="19"/>
      <c r="C132" s="19"/>
      <c r="D132" s="19"/>
      <c r="E132" s="20"/>
      <c r="F132" s="36"/>
      <c r="G132" s="26" t="str">
        <f>IF(D132="","",VLOOKUP(D132,'Liste des clubs'!A:B,2,FALSE))</f>
        <v/>
      </c>
      <c r="H132" s="29"/>
      <c r="I132" s="21" t="str">
        <f t="shared" si="0"/>
        <v/>
      </c>
      <c r="J132" s="31" t="str">
        <f t="array" ref="J132">IFERROR(INDEX(I$2:I$700,SMALL(IF(I$2:I$700&lt;&gt;"",ROW(I$2:I$700)-1),ROW(A131))),"")</f>
        <v/>
      </c>
      <c r="K132" s="21" t="str">
        <f t="shared" si="1"/>
        <v/>
      </c>
      <c r="L132" s="33" t="str">
        <f t="array" ref="L132">IFERROR(INDEX(K$2:K$700,SMALL(IF(K$2:K$700&lt;&gt;"",ROW(K$2:K$700)-1),ROW(F131))),"")</f>
        <v/>
      </c>
      <c r="M132" s="21" t="str">
        <f t="shared" si="2"/>
        <v/>
      </c>
      <c r="N132" s="31" t="str">
        <f t="array" ref="N132">IFERROR(INDEX(M$2:M$700,SMALL(IF(M$2:M$700&lt;&gt;"",ROW(M$2:M$700)-1),ROW(G131))),"")</f>
        <v/>
      </c>
      <c r="O132" s="21" t="str">
        <f t="shared" si="3"/>
        <v/>
      </c>
      <c r="P132" s="33" t="str">
        <f t="array" ref="P132">IFERROR(INDEX(O$2:O$700,SMALL(IF(O$2:O$700&lt;&gt;"",ROW(O$2:O$700)-1),ROW(I131))),"")</f>
        <v/>
      </c>
      <c r="Q132" s="22" t="str">
        <f t="shared" si="4"/>
        <v/>
      </c>
      <c r="R132" s="47" t="str">
        <f t="array" ref="R132">IFERROR(INDEX(Q$2:Q$212,SMALL(IF(Q$2:Q$212&lt;&gt;"",ROW(Q$2:Q$212)-1),ROW(I131))),"")</f>
        <v/>
      </c>
      <c r="S132" s="10"/>
    </row>
    <row r="133" spans="1:19" ht="15.75" customHeight="1" x14ac:dyDescent="0.2">
      <c r="A133" s="26" t="str">
        <f t="shared" si="7"/>
        <v xml:space="preserve"> </v>
      </c>
      <c r="B133" s="19"/>
      <c r="C133" s="19"/>
      <c r="D133" s="19"/>
      <c r="E133" s="20"/>
      <c r="F133" s="36"/>
      <c r="G133" s="26" t="str">
        <f>IF(D133="","",VLOOKUP(D133,'Liste des clubs'!A:B,2,FALSE))</f>
        <v/>
      </c>
      <c r="H133" s="29"/>
      <c r="I133" s="21" t="str">
        <f t="shared" si="0"/>
        <v/>
      </c>
      <c r="J133" s="31" t="str">
        <f t="array" ref="J133">IFERROR(INDEX(I$2:I$700,SMALL(IF(I$2:I$700&lt;&gt;"",ROW(I$2:I$700)-1),ROW(A132))),"")</f>
        <v/>
      </c>
      <c r="K133" s="21" t="str">
        <f t="shared" si="1"/>
        <v/>
      </c>
      <c r="L133" s="33" t="str">
        <f t="array" ref="L133">IFERROR(INDEX(K$2:K$700,SMALL(IF(K$2:K$700&lt;&gt;"",ROW(K$2:K$700)-1),ROW(F132))),"")</f>
        <v/>
      </c>
      <c r="M133" s="21" t="str">
        <f t="shared" si="2"/>
        <v/>
      </c>
      <c r="N133" s="31" t="str">
        <f t="array" ref="N133">IFERROR(INDEX(M$2:M$700,SMALL(IF(M$2:M$700&lt;&gt;"",ROW(M$2:M$700)-1),ROW(G132))),"")</f>
        <v/>
      </c>
      <c r="O133" s="21" t="str">
        <f t="shared" si="3"/>
        <v/>
      </c>
      <c r="P133" s="33" t="str">
        <f t="array" ref="P133">IFERROR(INDEX(O$2:O$700,SMALL(IF(O$2:O$700&lt;&gt;"",ROW(O$2:O$700)-1),ROW(I132))),"")</f>
        <v/>
      </c>
      <c r="Q133" s="22" t="str">
        <f t="shared" si="4"/>
        <v/>
      </c>
      <c r="R133" s="47" t="str">
        <f t="array" ref="R133">IFERROR(INDEX(Q$2:Q$212,SMALL(IF(Q$2:Q$212&lt;&gt;"",ROW(Q$2:Q$212)-1),ROW(I132))),"")</f>
        <v/>
      </c>
      <c r="S133" s="10"/>
    </row>
    <row r="134" spans="1:19" ht="15.75" customHeight="1" x14ac:dyDescent="0.2">
      <c r="A134" s="26" t="str">
        <f t="shared" si="7"/>
        <v xml:space="preserve"> </v>
      </c>
      <c r="B134" s="19"/>
      <c r="C134" s="19"/>
      <c r="D134" s="19"/>
      <c r="E134" s="20"/>
      <c r="F134" s="36"/>
      <c r="G134" s="26" t="str">
        <f>IF(D134="","",VLOOKUP(D134,'Liste des clubs'!A:B,2,FALSE))</f>
        <v/>
      </c>
      <c r="H134" s="29"/>
      <c r="I134" s="21" t="str">
        <f t="shared" si="0"/>
        <v/>
      </c>
      <c r="J134" s="31" t="str">
        <f t="array" ref="J134">IFERROR(INDEX(I$2:I$700,SMALL(IF(I$2:I$700&lt;&gt;"",ROW(I$2:I$700)-1),ROW(A133))),"")</f>
        <v/>
      </c>
      <c r="K134" s="21" t="str">
        <f t="shared" si="1"/>
        <v/>
      </c>
      <c r="L134" s="33" t="str">
        <f t="array" ref="L134">IFERROR(INDEX(K$2:K$700,SMALL(IF(K$2:K$700&lt;&gt;"",ROW(K$2:K$700)-1),ROW(F133))),"")</f>
        <v/>
      </c>
      <c r="M134" s="21" t="str">
        <f t="shared" si="2"/>
        <v/>
      </c>
      <c r="N134" s="31" t="str">
        <f t="array" ref="N134">IFERROR(INDEX(M$2:M$700,SMALL(IF(M$2:M$700&lt;&gt;"",ROW(M$2:M$700)-1),ROW(G133))),"")</f>
        <v/>
      </c>
      <c r="O134" s="21" t="str">
        <f t="shared" si="3"/>
        <v/>
      </c>
      <c r="P134" s="33" t="str">
        <f t="array" ref="P134">IFERROR(INDEX(O$2:O$700,SMALL(IF(O$2:O$700&lt;&gt;"",ROW(O$2:O$700)-1),ROW(I133))),"")</f>
        <v/>
      </c>
      <c r="Q134" s="22" t="str">
        <f t="shared" si="4"/>
        <v/>
      </c>
      <c r="R134" s="47" t="str">
        <f t="array" ref="R134">IFERROR(INDEX(Q$2:Q$212,SMALL(IF(Q$2:Q$212&lt;&gt;"",ROW(Q$2:Q$212)-1),ROW(I133))),"")</f>
        <v/>
      </c>
      <c r="S134" s="10"/>
    </row>
    <row r="135" spans="1:19" ht="15.75" customHeight="1" x14ac:dyDescent="0.2">
      <c r="A135" s="26" t="str">
        <f t="shared" si="7"/>
        <v xml:space="preserve"> </v>
      </c>
      <c r="B135" s="19"/>
      <c r="C135" s="19"/>
      <c r="D135" s="19"/>
      <c r="E135" s="20"/>
      <c r="F135" s="36"/>
      <c r="G135" s="26" t="str">
        <f>IF(D135="","",VLOOKUP(D135,'Liste des clubs'!A:B,2,FALSE))</f>
        <v/>
      </c>
      <c r="H135" s="29"/>
      <c r="I135" s="21" t="str">
        <f t="shared" si="0"/>
        <v/>
      </c>
      <c r="J135" s="31" t="str">
        <f t="array" ref="J135">IFERROR(INDEX(I$2:I$700,SMALL(IF(I$2:I$700&lt;&gt;"",ROW(I$2:I$700)-1),ROW(A134))),"")</f>
        <v/>
      </c>
      <c r="K135" s="21" t="str">
        <f t="shared" si="1"/>
        <v/>
      </c>
      <c r="L135" s="33" t="str">
        <f t="array" ref="L135">IFERROR(INDEX(K$2:K$700,SMALL(IF(K$2:K$700&lt;&gt;"",ROW(K$2:K$700)-1),ROW(F134))),"")</f>
        <v/>
      </c>
      <c r="M135" s="21" t="str">
        <f t="shared" si="2"/>
        <v/>
      </c>
      <c r="N135" s="31" t="str">
        <f t="array" ref="N135">IFERROR(INDEX(M$2:M$700,SMALL(IF(M$2:M$700&lt;&gt;"",ROW(M$2:M$700)-1),ROW(G134))),"")</f>
        <v/>
      </c>
      <c r="O135" s="21" t="str">
        <f t="shared" si="3"/>
        <v/>
      </c>
      <c r="P135" s="33" t="str">
        <f t="array" ref="P135">IFERROR(INDEX(O$2:O$700,SMALL(IF(O$2:O$700&lt;&gt;"",ROW(O$2:O$700)-1),ROW(I134))),"")</f>
        <v/>
      </c>
      <c r="Q135" s="22" t="str">
        <f t="shared" si="4"/>
        <v/>
      </c>
      <c r="R135" s="47" t="str">
        <f t="array" ref="R135">IFERROR(INDEX(Q$2:Q$212,SMALL(IF(Q$2:Q$212&lt;&gt;"",ROW(Q$2:Q$212)-1),ROW(I134))),"")</f>
        <v/>
      </c>
      <c r="S135" s="10"/>
    </row>
    <row r="136" spans="1:19" ht="15.75" customHeight="1" x14ac:dyDescent="0.2">
      <c r="A136" s="26" t="str">
        <f t="shared" si="7"/>
        <v xml:space="preserve"> </v>
      </c>
      <c r="B136" s="19"/>
      <c r="C136" s="19"/>
      <c r="D136" s="19"/>
      <c r="E136" s="20"/>
      <c r="F136" s="36"/>
      <c r="G136" s="26" t="str">
        <f>IF(D136="","",VLOOKUP(D136,'Liste des clubs'!A:B,2,FALSE))</f>
        <v/>
      </c>
      <c r="H136" s="29"/>
      <c r="I136" s="21" t="str">
        <f t="shared" si="0"/>
        <v/>
      </c>
      <c r="J136" s="31" t="str">
        <f t="array" ref="J136">IFERROR(INDEX(I$2:I$700,SMALL(IF(I$2:I$700&lt;&gt;"",ROW(I$2:I$700)-1),ROW(A135))),"")</f>
        <v/>
      </c>
      <c r="K136" s="21" t="str">
        <f t="shared" si="1"/>
        <v/>
      </c>
      <c r="L136" s="33" t="str">
        <f t="array" ref="L136">IFERROR(INDEX(K$2:K$700,SMALL(IF(K$2:K$700&lt;&gt;"",ROW(K$2:K$700)-1),ROW(F135))),"")</f>
        <v/>
      </c>
      <c r="M136" s="21" t="str">
        <f t="shared" si="2"/>
        <v/>
      </c>
      <c r="N136" s="31" t="str">
        <f t="array" ref="N136">IFERROR(INDEX(M$2:M$700,SMALL(IF(M$2:M$700&lt;&gt;"",ROW(M$2:M$700)-1),ROW(G135))),"")</f>
        <v/>
      </c>
      <c r="O136" s="21" t="str">
        <f t="shared" si="3"/>
        <v/>
      </c>
      <c r="P136" s="33" t="str">
        <f t="array" ref="P136">IFERROR(INDEX(O$2:O$700,SMALL(IF(O$2:O$700&lt;&gt;"",ROW(O$2:O$700)-1),ROW(I135))),"")</f>
        <v/>
      </c>
      <c r="Q136" s="22" t="str">
        <f t="shared" si="4"/>
        <v/>
      </c>
      <c r="R136" s="47" t="str">
        <f t="array" ref="R136">IFERROR(INDEX(Q$2:Q$212,SMALL(IF(Q$2:Q$212&lt;&gt;"",ROW(Q$2:Q$212)-1),ROW(I135))),"")</f>
        <v/>
      </c>
      <c r="S136" s="10"/>
    </row>
    <row r="137" spans="1:19" ht="15.75" customHeight="1" x14ac:dyDescent="0.2">
      <c r="A137" s="26" t="str">
        <f t="shared" si="7"/>
        <v xml:space="preserve"> </v>
      </c>
      <c r="B137" s="19"/>
      <c r="C137" s="19"/>
      <c r="D137" s="19"/>
      <c r="E137" s="20"/>
      <c r="F137" s="36"/>
      <c r="G137" s="26" t="str">
        <f>IF(D137="","",VLOOKUP(D137,'Liste des clubs'!A:B,2,FALSE))</f>
        <v/>
      </c>
      <c r="H137" s="29"/>
      <c r="I137" s="21" t="str">
        <f t="shared" si="0"/>
        <v/>
      </c>
      <c r="J137" s="31" t="str">
        <f t="array" ref="J137">IFERROR(INDEX(I$2:I$700,SMALL(IF(I$2:I$700&lt;&gt;"",ROW(I$2:I$700)-1),ROW(A136))),"")</f>
        <v/>
      </c>
      <c r="K137" s="21" t="str">
        <f t="shared" si="1"/>
        <v/>
      </c>
      <c r="L137" s="33" t="str">
        <f t="array" ref="L137">IFERROR(INDEX(K$2:K$700,SMALL(IF(K$2:K$700&lt;&gt;"",ROW(K$2:K$700)-1),ROW(F136))),"")</f>
        <v/>
      </c>
      <c r="M137" s="21" t="str">
        <f t="shared" si="2"/>
        <v/>
      </c>
      <c r="N137" s="31" t="str">
        <f t="array" ref="N137">IFERROR(INDEX(M$2:M$700,SMALL(IF(M$2:M$700&lt;&gt;"",ROW(M$2:M$700)-1),ROW(G136))),"")</f>
        <v/>
      </c>
      <c r="O137" s="21" t="str">
        <f t="shared" si="3"/>
        <v/>
      </c>
      <c r="P137" s="33" t="str">
        <f t="array" ref="P137">IFERROR(INDEX(O$2:O$700,SMALL(IF(O$2:O$700&lt;&gt;"",ROW(O$2:O$700)-1),ROW(I136))),"")</f>
        <v/>
      </c>
      <c r="Q137" s="22" t="str">
        <f t="shared" si="4"/>
        <v/>
      </c>
      <c r="R137" s="47" t="str">
        <f t="array" ref="R137">IFERROR(INDEX(Q$2:Q$212,SMALL(IF(Q$2:Q$212&lt;&gt;"",ROW(Q$2:Q$212)-1),ROW(I136))),"")</f>
        <v/>
      </c>
      <c r="S137" s="10"/>
    </row>
    <row r="138" spans="1:19" ht="15.75" customHeight="1" x14ac:dyDescent="0.2">
      <c r="A138" s="26" t="str">
        <f t="shared" si="7"/>
        <v xml:space="preserve"> </v>
      </c>
      <c r="B138" s="19"/>
      <c r="C138" s="19"/>
      <c r="D138" s="19"/>
      <c r="E138" s="20"/>
      <c r="F138" s="36"/>
      <c r="G138" s="26" t="str">
        <f>IF(D138="","",VLOOKUP(D138,'Liste des clubs'!A:B,2,FALSE))</f>
        <v/>
      </c>
      <c r="H138" s="29"/>
      <c r="I138" s="21" t="str">
        <f t="shared" si="0"/>
        <v/>
      </c>
      <c r="J138" s="31" t="str">
        <f t="array" ref="J138">IFERROR(INDEX(I$2:I$700,SMALL(IF(I$2:I$700&lt;&gt;"",ROW(I$2:I$700)-1),ROW(A137))),"")</f>
        <v/>
      </c>
      <c r="K138" s="21" t="str">
        <f t="shared" si="1"/>
        <v/>
      </c>
      <c r="L138" s="33" t="str">
        <f t="array" ref="L138">IFERROR(INDEX(K$2:K$700,SMALL(IF(K$2:K$700&lt;&gt;"",ROW(K$2:K$700)-1),ROW(F137))),"")</f>
        <v/>
      </c>
      <c r="M138" s="21" t="str">
        <f t="shared" si="2"/>
        <v/>
      </c>
      <c r="N138" s="31" t="str">
        <f t="array" ref="N138">IFERROR(INDEX(M$2:M$700,SMALL(IF(M$2:M$700&lt;&gt;"",ROW(M$2:M$700)-1),ROW(G137))),"")</f>
        <v/>
      </c>
      <c r="O138" s="21" t="str">
        <f t="shared" si="3"/>
        <v/>
      </c>
      <c r="P138" s="33" t="str">
        <f t="array" ref="P138">IFERROR(INDEX(O$2:O$700,SMALL(IF(O$2:O$700&lt;&gt;"",ROW(O$2:O$700)-1),ROW(I137))),"")</f>
        <v/>
      </c>
      <c r="Q138" s="22" t="str">
        <f t="shared" si="4"/>
        <v/>
      </c>
      <c r="R138" s="47" t="str">
        <f t="array" ref="R138">IFERROR(INDEX(Q$2:Q$212,SMALL(IF(Q$2:Q$212&lt;&gt;"",ROW(Q$2:Q$212)-1),ROW(I137))),"")</f>
        <v/>
      </c>
      <c r="S138" s="10"/>
    </row>
    <row r="139" spans="1:19" ht="15.75" customHeight="1" x14ac:dyDescent="0.2">
      <c r="A139" s="26" t="str">
        <f t="shared" si="7"/>
        <v xml:space="preserve"> </v>
      </c>
      <c r="B139" s="19"/>
      <c r="C139" s="19"/>
      <c r="D139" s="19"/>
      <c r="E139" s="20"/>
      <c r="F139" s="36"/>
      <c r="G139" s="26" t="str">
        <f>IF(D139="","",VLOOKUP(D139,'Liste des clubs'!A:B,2,FALSE))</f>
        <v/>
      </c>
      <c r="H139" s="29"/>
      <c r="I139" s="21" t="str">
        <f t="shared" si="0"/>
        <v/>
      </c>
      <c r="J139" s="31" t="str">
        <f t="array" ref="J139">IFERROR(INDEX(I$2:I$700,SMALL(IF(I$2:I$700&lt;&gt;"",ROW(I$2:I$700)-1),ROW(A138))),"")</f>
        <v/>
      </c>
      <c r="K139" s="21" t="str">
        <f t="shared" si="1"/>
        <v/>
      </c>
      <c r="L139" s="33" t="str">
        <f t="array" ref="L139">IFERROR(INDEX(K$2:K$700,SMALL(IF(K$2:K$700&lt;&gt;"",ROW(K$2:K$700)-1),ROW(F138))),"")</f>
        <v/>
      </c>
      <c r="M139" s="21" t="str">
        <f t="shared" si="2"/>
        <v/>
      </c>
      <c r="N139" s="31" t="str">
        <f t="array" ref="N139">IFERROR(INDEX(M$2:M$700,SMALL(IF(M$2:M$700&lt;&gt;"",ROW(M$2:M$700)-1),ROW(G138))),"")</f>
        <v/>
      </c>
      <c r="O139" s="21" t="str">
        <f t="shared" si="3"/>
        <v/>
      </c>
      <c r="P139" s="33" t="str">
        <f t="array" ref="P139">IFERROR(INDEX(O$2:O$700,SMALL(IF(O$2:O$700&lt;&gt;"",ROW(O$2:O$700)-1),ROW(I138))),"")</f>
        <v/>
      </c>
      <c r="Q139" s="22" t="str">
        <f t="shared" si="4"/>
        <v/>
      </c>
      <c r="R139" s="47" t="str">
        <f t="array" ref="R139">IFERROR(INDEX(Q$2:Q$212,SMALL(IF(Q$2:Q$212&lt;&gt;"",ROW(Q$2:Q$212)-1),ROW(I138))),"")</f>
        <v/>
      </c>
      <c r="S139" s="10"/>
    </row>
    <row r="140" spans="1:19" ht="15.75" customHeight="1" x14ac:dyDescent="0.2">
      <c r="A140" s="26" t="str">
        <f t="shared" si="7"/>
        <v xml:space="preserve"> </v>
      </c>
      <c r="B140" s="19"/>
      <c r="C140" s="19"/>
      <c r="D140" s="19"/>
      <c r="E140" s="20"/>
      <c r="F140" s="36"/>
      <c r="G140" s="26" t="str">
        <f>IF(D140="","",VLOOKUP(D140,'Liste des clubs'!A:B,2,FALSE))</f>
        <v/>
      </c>
      <c r="H140" s="29"/>
      <c r="I140" s="21" t="str">
        <f t="shared" si="0"/>
        <v/>
      </c>
      <c r="J140" s="31" t="str">
        <f t="array" ref="J140">IFERROR(INDEX(I$2:I$700,SMALL(IF(I$2:I$700&lt;&gt;"",ROW(I$2:I$700)-1),ROW(A139))),"")</f>
        <v/>
      </c>
      <c r="K140" s="21" t="str">
        <f t="shared" si="1"/>
        <v/>
      </c>
      <c r="L140" s="33" t="str">
        <f t="array" ref="L140">IFERROR(INDEX(K$2:K$700,SMALL(IF(K$2:K$700&lt;&gt;"",ROW(K$2:K$700)-1),ROW(F139))),"")</f>
        <v/>
      </c>
      <c r="M140" s="21" t="str">
        <f t="shared" si="2"/>
        <v/>
      </c>
      <c r="N140" s="31" t="str">
        <f t="array" ref="N140">IFERROR(INDEX(M$2:M$700,SMALL(IF(M$2:M$700&lt;&gt;"",ROW(M$2:M$700)-1),ROW(G139))),"")</f>
        <v/>
      </c>
      <c r="O140" s="21" t="str">
        <f t="shared" si="3"/>
        <v/>
      </c>
      <c r="P140" s="33" t="str">
        <f t="array" ref="P140">IFERROR(INDEX(O$2:O$700,SMALL(IF(O$2:O$700&lt;&gt;"",ROW(O$2:O$700)-1),ROW(I139))),"")</f>
        <v/>
      </c>
      <c r="Q140" s="22" t="str">
        <f t="shared" si="4"/>
        <v/>
      </c>
      <c r="R140" s="47" t="str">
        <f t="array" ref="R140">IFERROR(INDEX(Q$2:Q$212,SMALL(IF(Q$2:Q$212&lt;&gt;"",ROW(Q$2:Q$212)-1),ROW(I139))),"")</f>
        <v/>
      </c>
      <c r="S140" s="10"/>
    </row>
    <row r="141" spans="1:19" ht="15.75" customHeight="1" x14ac:dyDescent="0.2">
      <c r="A141" s="26" t="str">
        <f t="shared" si="7"/>
        <v xml:space="preserve"> </v>
      </c>
      <c r="B141" s="19"/>
      <c r="C141" s="19"/>
      <c r="D141" s="19"/>
      <c r="E141" s="20"/>
      <c r="F141" s="36"/>
      <c r="G141" s="26" t="str">
        <f>IF(D141="","",VLOOKUP(D141,'Liste des clubs'!A:B,2,FALSE))</f>
        <v/>
      </c>
      <c r="H141" s="29"/>
      <c r="I141" s="21" t="str">
        <f t="shared" si="0"/>
        <v/>
      </c>
      <c r="J141" s="31" t="str">
        <f t="array" ref="J141">IFERROR(INDEX(I$2:I$700,SMALL(IF(I$2:I$700&lt;&gt;"",ROW(I$2:I$700)-1),ROW(A140))),"")</f>
        <v/>
      </c>
      <c r="K141" s="21" t="str">
        <f t="shared" si="1"/>
        <v/>
      </c>
      <c r="L141" s="33" t="str">
        <f t="array" ref="L141">IFERROR(INDEX(K$2:K$700,SMALL(IF(K$2:K$700&lt;&gt;"",ROW(K$2:K$700)-1),ROW(F140))),"")</f>
        <v/>
      </c>
      <c r="M141" s="21" t="str">
        <f t="shared" si="2"/>
        <v/>
      </c>
      <c r="N141" s="31" t="str">
        <f t="array" ref="N141">IFERROR(INDEX(M$2:M$700,SMALL(IF(M$2:M$700&lt;&gt;"",ROW(M$2:M$700)-1),ROW(G140))),"")</f>
        <v/>
      </c>
      <c r="O141" s="21" t="str">
        <f t="shared" si="3"/>
        <v/>
      </c>
      <c r="P141" s="33" t="str">
        <f t="array" ref="P141">IFERROR(INDEX(O$2:O$700,SMALL(IF(O$2:O$700&lt;&gt;"",ROW(O$2:O$700)-1),ROW(I140))),"")</f>
        <v/>
      </c>
      <c r="Q141" s="22" t="str">
        <f t="shared" si="4"/>
        <v/>
      </c>
      <c r="R141" s="47" t="str">
        <f t="array" ref="R141">IFERROR(INDEX(Q$2:Q$212,SMALL(IF(Q$2:Q$212&lt;&gt;"",ROW(Q$2:Q$212)-1),ROW(I140))),"")</f>
        <v/>
      </c>
      <c r="S141" s="10"/>
    </row>
    <row r="142" spans="1:19" ht="15.75" customHeight="1" x14ac:dyDescent="0.2">
      <c r="A142" s="26" t="str">
        <f t="shared" si="7"/>
        <v xml:space="preserve"> </v>
      </c>
      <c r="B142" s="19"/>
      <c r="C142" s="19"/>
      <c r="D142" s="19"/>
      <c r="E142" s="20"/>
      <c r="F142" s="36"/>
      <c r="G142" s="26" t="str">
        <f>IF(D142="","",VLOOKUP(D142,'Liste des clubs'!A:B,2,FALSE))</f>
        <v/>
      </c>
      <c r="H142" s="29"/>
      <c r="I142" s="21" t="str">
        <f t="shared" si="0"/>
        <v/>
      </c>
      <c r="J142" s="31" t="str">
        <f t="array" ref="J142">IFERROR(INDEX(I$2:I$700,SMALL(IF(I$2:I$700&lt;&gt;"",ROW(I$2:I$700)-1),ROW(A141))),"")</f>
        <v/>
      </c>
      <c r="K142" s="21" t="str">
        <f t="shared" si="1"/>
        <v/>
      </c>
      <c r="L142" s="33" t="str">
        <f t="array" ref="L142">IFERROR(INDEX(K$2:K$700,SMALL(IF(K$2:K$700&lt;&gt;"",ROW(K$2:K$700)-1),ROW(F141))),"")</f>
        <v/>
      </c>
      <c r="M142" s="21" t="str">
        <f t="shared" si="2"/>
        <v/>
      </c>
      <c r="N142" s="31" t="str">
        <f t="array" ref="N142">IFERROR(INDEX(M$2:M$700,SMALL(IF(M$2:M$700&lt;&gt;"",ROW(M$2:M$700)-1),ROW(G141))),"")</f>
        <v/>
      </c>
      <c r="O142" s="21" t="str">
        <f t="shared" si="3"/>
        <v/>
      </c>
      <c r="P142" s="33" t="str">
        <f t="array" ref="P142">IFERROR(INDEX(O$2:O$700,SMALL(IF(O$2:O$700&lt;&gt;"",ROW(O$2:O$700)-1),ROW(I141))),"")</f>
        <v/>
      </c>
      <c r="Q142" s="22" t="str">
        <f t="shared" si="4"/>
        <v/>
      </c>
      <c r="R142" s="47" t="str">
        <f t="array" ref="R142">IFERROR(INDEX(Q$2:Q$212,SMALL(IF(Q$2:Q$212&lt;&gt;"",ROW(Q$2:Q$212)-1),ROW(I141))),"")</f>
        <v/>
      </c>
      <c r="S142" s="10"/>
    </row>
    <row r="143" spans="1:19" ht="15.75" customHeight="1" x14ac:dyDescent="0.2">
      <c r="A143" s="26" t="str">
        <f t="shared" si="7"/>
        <v xml:space="preserve"> </v>
      </c>
      <c r="B143" s="19"/>
      <c r="C143" s="19"/>
      <c r="D143" s="19"/>
      <c r="E143" s="20"/>
      <c r="F143" s="36"/>
      <c r="G143" s="26" t="str">
        <f>IF(D143="","",VLOOKUP(D143,'Liste des clubs'!A:B,2,FALSE))</f>
        <v/>
      </c>
      <c r="H143" s="29"/>
      <c r="I143" s="21" t="str">
        <f t="shared" si="0"/>
        <v/>
      </c>
      <c r="J143" s="31" t="str">
        <f t="array" ref="J143">IFERROR(INDEX(I$2:I$700,SMALL(IF(I$2:I$700&lt;&gt;"",ROW(I$2:I$700)-1),ROW(A142))),"")</f>
        <v/>
      </c>
      <c r="K143" s="21" t="str">
        <f t="shared" si="1"/>
        <v/>
      </c>
      <c r="L143" s="33" t="str">
        <f t="array" ref="L143">IFERROR(INDEX(K$2:K$700,SMALL(IF(K$2:K$700&lt;&gt;"",ROW(K$2:K$700)-1),ROW(F142))),"")</f>
        <v/>
      </c>
      <c r="M143" s="21" t="str">
        <f t="shared" si="2"/>
        <v/>
      </c>
      <c r="N143" s="31" t="str">
        <f t="array" ref="N143">IFERROR(INDEX(M$2:M$700,SMALL(IF(M$2:M$700&lt;&gt;"",ROW(M$2:M$700)-1),ROW(G142))),"")</f>
        <v/>
      </c>
      <c r="O143" s="21" t="str">
        <f t="shared" si="3"/>
        <v/>
      </c>
      <c r="P143" s="33" t="str">
        <f t="array" ref="P143">IFERROR(INDEX(O$2:O$700,SMALL(IF(O$2:O$700&lt;&gt;"",ROW(O$2:O$700)-1),ROW(I142))),"")</f>
        <v/>
      </c>
      <c r="Q143" s="22" t="str">
        <f t="shared" si="4"/>
        <v/>
      </c>
      <c r="R143" s="47" t="str">
        <f t="array" ref="R143">IFERROR(INDEX(Q$2:Q$212,SMALL(IF(Q$2:Q$212&lt;&gt;"",ROW(Q$2:Q$212)-1),ROW(I142))),"")</f>
        <v/>
      </c>
      <c r="S143" s="10"/>
    </row>
    <row r="144" spans="1:19" ht="15.75" customHeight="1" x14ac:dyDescent="0.2">
      <c r="A144" s="26" t="str">
        <f t="shared" si="7"/>
        <v xml:space="preserve"> </v>
      </c>
      <c r="B144" s="19"/>
      <c r="C144" s="19"/>
      <c r="D144" s="19"/>
      <c r="E144" s="20"/>
      <c r="F144" s="36"/>
      <c r="G144" s="26" t="str">
        <f>IF(D144="","",VLOOKUP(D144,'Liste des clubs'!A:B,2,FALSE))</f>
        <v/>
      </c>
      <c r="H144" s="29"/>
      <c r="I144" s="21" t="str">
        <f t="shared" si="0"/>
        <v/>
      </c>
      <c r="J144" s="31" t="str">
        <f t="array" ref="J144">IFERROR(INDEX(I$2:I$700,SMALL(IF(I$2:I$700&lt;&gt;"",ROW(I$2:I$700)-1),ROW(A143))),"")</f>
        <v/>
      </c>
      <c r="K144" s="21" t="str">
        <f t="shared" si="1"/>
        <v/>
      </c>
      <c r="L144" s="33" t="str">
        <f t="array" ref="L144">IFERROR(INDEX(K$2:K$700,SMALL(IF(K$2:K$700&lt;&gt;"",ROW(K$2:K$700)-1),ROW(F143))),"")</f>
        <v/>
      </c>
      <c r="M144" s="21" t="str">
        <f t="shared" si="2"/>
        <v/>
      </c>
      <c r="N144" s="31" t="str">
        <f t="array" ref="N144">IFERROR(INDEX(M$2:M$700,SMALL(IF(M$2:M$700&lt;&gt;"",ROW(M$2:M$700)-1),ROW(G143))),"")</f>
        <v/>
      </c>
      <c r="O144" s="21" t="str">
        <f t="shared" si="3"/>
        <v/>
      </c>
      <c r="P144" s="33" t="str">
        <f t="array" ref="P144">IFERROR(INDEX(O$2:O$700,SMALL(IF(O$2:O$700&lt;&gt;"",ROW(O$2:O$700)-1),ROW(I143))),"")</f>
        <v/>
      </c>
      <c r="Q144" s="22" t="str">
        <f t="shared" si="4"/>
        <v/>
      </c>
      <c r="R144" s="47" t="str">
        <f t="array" ref="R144">IFERROR(INDEX(Q$2:Q$212,SMALL(IF(Q$2:Q$212&lt;&gt;"",ROW(Q$2:Q$212)-1),ROW(I143))),"")</f>
        <v/>
      </c>
      <c r="S144" s="10"/>
    </row>
    <row r="145" spans="1:19" ht="15.75" customHeight="1" x14ac:dyDescent="0.2">
      <c r="A145" s="26" t="str">
        <f t="shared" si="7"/>
        <v xml:space="preserve"> </v>
      </c>
      <c r="B145" s="19"/>
      <c r="C145" s="19"/>
      <c r="D145" s="19"/>
      <c r="E145" s="20"/>
      <c r="F145" s="36"/>
      <c r="G145" s="26" t="str">
        <f>IF(D145="","",VLOOKUP(D145,'Liste des clubs'!A:B,2,FALSE))</f>
        <v/>
      </c>
      <c r="H145" s="29"/>
      <c r="I145" s="21" t="str">
        <f t="shared" si="0"/>
        <v/>
      </c>
      <c r="J145" s="31" t="str">
        <f t="array" ref="J145">IFERROR(INDEX(I$2:I$700,SMALL(IF(I$2:I$700&lt;&gt;"",ROW(I$2:I$700)-1),ROW(A144))),"")</f>
        <v/>
      </c>
      <c r="K145" s="21" t="str">
        <f t="shared" si="1"/>
        <v/>
      </c>
      <c r="L145" s="33" t="str">
        <f t="array" ref="L145">IFERROR(INDEX(K$2:K$700,SMALL(IF(K$2:K$700&lt;&gt;"",ROW(K$2:K$700)-1),ROW(F144))),"")</f>
        <v/>
      </c>
      <c r="M145" s="21" t="str">
        <f t="shared" si="2"/>
        <v/>
      </c>
      <c r="N145" s="31" t="str">
        <f t="array" ref="N145">IFERROR(INDEX(M$2:M$700,SMALL(IF(M$2:M$700&lt;&gt;"",ROW(M$2:M$700)-1),ROW(G144))),"")</f>
        <v/>
      </c>
      <c r="O145" s="21" t="str">
        <f t="shared" si="3"/>
        <v/>
      </c>
      <c r="P145" s="33" t="str">
        <f t="array" ref="P145">IFERROR(INDEX(O$2:O$700,SMALL(IF(O$2:O$700&lt;&gt;"",ROW(O$2:O$700)-1),ROW(I144))),"")</f>
        <v/>
      </c>
      <c r="Q145" s="22" t="str">
        <f t="shared" si="4"/>
        <v/>
      </c>
      <c r="R145" s="47" t="str">
        <f t="array" ref="R145">IFERROR(INDEX(Q$2:Q$212,SMALL(IF(Q$2:Q$212&lt;&gt;"",ROW(Q$2:Q$212)-1),ROW(I144))),"")</f>
        <v/>
      </c>
      <c r="S145" s="10"/>
    </row>
    <row r="146" spans="1:19" ht="15.75" customHeight="1" x14ac:dyDescent="0.2">
      <c r="A146" s="26" t="str">
        <f t="shared" si="7"/>
        <v xml:space="preserve"> </v>
      </c>
      <c r="B146" s="19"/>
      <c r="C146" s="19"/>
      <c r="D146" s="19"/>
      <c r="E146" s="20"/>
      <c r="F146" s="36"/>
      <c r="G146" s="26" t="str">
        <f>IF(D146="","",VLOOKUP(D146,'Liste des clubs'!A:B,2,FALSE))</f>
        <v/>
      </c>
      <c r="H146" s="29"/>
      <c r="I146" s="21" t="str">
        <f t="shared" si="0"/>
        <v/>
      </c>
      <c r="J146" s="31" t="str">
        <f t="array" ref="J146">IFERROR(INDEX(I$2:I$700,SMALL(IF(I$2:I$700&lt;&gt;"",ROW(I$2:I$700)-1),ROW(A145))),"")</f>
        <v/>
      </c>
      <c r="K146" s="21" t="str">
        <f t="shared" si="1"/>
        <v/>
      </c>
      <c r="L146" s="33" t="str">
        <f t="array" ref="L146">IFERROR(INDEX(K$2:K$700,SMALL(IF(K$2:K$700&lt;&gt;"",ROW(K$2:K$700)-1),ROW(F145))),"")</f>
        <v/>
      </c>
      <c r="M146" s="21" t="str">
        <f t="shared" si="2"/>
        <v/>
      </c>
      <c r="N146" s="31" t="str">
        <f t="array" ref="N146">IFERROR(INDEX(M$2:M$700,SMALL(IF(M$2:M$700&lt;&gt;"",ROW(M$2:M$700)-1),ROW(G145))),"")</f>
        <v/>
      </c>
      <c r="O146" s="21" t="str">
        <f t="shared" si="3"/>
        <v/>
      </c>
      <c r="P146" s="33" t="str">
        <f t="array" ref="P146">IFERROR(INDEX(O$2:O$700,SMALL(IF(O$2:O$700&lt;&gt;"",ROW(O$2:O$700)-1),ROW(I145))),"")</f>
        <v/>
      </c>
      <c r="Q146" s="22" t="str">
        <f t="shared" si="4"/>
        <v/>
      </c>
      <c r="R146" s="47" t="str">
        <f t="array" ref="R146">IFERROR(INDEX(Q$2:Q$212,SMALL(IF(Q$2:Q$212&lt;&gt;"",ROW(Q$2:Q$212)-1),ROW(I145))),"")</f>
        <v/>
      </c>
      <c r="S146" s="10"/>
    </row>
    <row r="147" spans="1:19" ht="15.75" customHeight="1" x14ac:dyDescent="0.2">
      <c r="A147" s="26" t="str">
        <f t="shared" si="7"/>
        <v xml:space="preserve"> </v>
      </c>
      <c r="B147" s="19"/>
      <c r="C147" s="19"/>
      <c r="D147" s="19"/>
      <c r="E147" s="20"/>
      <c r="F147" s="36"/>
      <c r="G147" s="26" t="str">
        <f>IF(D147="","",VLOOKUP(D147,'Liste des clubs'!A:B,2,FALSE))</f>
        <v/>
      </c>
      <c r="H147" s="29"/>
      <c r="I147" s="21" t="str">
        <f t="shared" si="0"/>
        <v/>
      </c>
      <c r="J147" s="31" t="str">
        <f t="array" ref="J147">IFERROR(INDEX(I$2:I$700,SMALL(IF(I$2:I$700&lt;&gt;"",ROW(I$2:I$700)-1),ROW(A146))),"")</f>
        <v/>
      </c>
      <c r="K147" s="21" t="str">
        <f t="shared" si="1"/>
        <v/>
      </c>
      <c r="L147" s="33" t="str">
        <f t="array" ref="L147">IFERROR(INDEX(K$2:K$700,SMALL(IF(K$2:K$700&lt;&gt;"",ROW(K$2:K$700)-1),ROW(F146))),"")</f>
        <v/>
      </c>
      <c r="M147" s="21" t="str">
        <f t="shared" si="2"/>
        <v/>
      </c>
      <c r="N147" s="31" t="str">
        <f t="array" ref="N147">IFERROR(INDEX(M$2:M$700,SMALL(IF(M$2:M$700&lt;&gt;"",ROW(M$2:M$700)-1),ROW(G146))),"")</f>
        <v/>
      </c>
      <c r="O147" s="21" t="str">
        <f t="shared" si="3"/>
        <v/>
      </c>
      <c r="P147" s="33" t="str">
        <f t="array" ref="P147">IFERROR(INDEX(O$2:O$700,SMALL(IF(O$2:O$700&lt;&gt;"",ROW(O$2:O$700)-1),ROW(I146))),"")</f>
        <v/>
      </c>
      <c r="Q147" s="22" t="str">
        <f t="shared" si="4"/>
        <v/>
      </c>
      <c r="R147" s="47" t="str">
        <f t="array" ref="R147">IFERROR(INDEX(Q$2:Q$212,SMALL(IF(Q$2:Q$212&lt;&gt;"",ROW(Q$2:Q$212)-1),ROW(I146))),"")</f>
        <v/>
      </c>
      <c r="S147" s="10"/>
    </row>
    <row r="148" spans="1:19" ht="15.75" customHeight="1" x14ac:dyDescent="0.2">
      <c r="A148" s="26" t="str">
        <f t="shared" si="7"/>
        <v xml:space="preserve"> </v>
      </c>
      <c r="B148" s="19"/>
      <c r="C148" s="19"/>
      <c r="D148" s="19"/>
      <c r="E148" s="20"/>
      <c r="F148" s="36"/>
      <c r="G148" s="26" t="str">
        <f>IF(D148="","",VLOOKUP(D148,'Liste des clubs'!A:B,2,FALSE))</f>
        <v/>
      </c>
      <c r="H148" s="29"/>
      <c r="I148" s="21" t="str">
        <f t="shared" si="0"/>
        <v/>
      </c>
      <c r="J148" s="31" t="str">
        <f t="array" ref="J148">IFERROR(INDEX(I$2:I$700,SMALL(IF(I$2:I$700&lt;&gt;"",ROW(I$2:I$700)-1),ROW(A147))),"")</f>
        <v/>
      </c>
      <c r="K148" s="21" t="str">
        <f t="shared" si="1"/>
        <v/>
      </c>
      <c r="L148" s="33" t="str">
        <f t="array" ref="L148">IFERROR(INDEX(K$2:K$700,SMALL(IF(K$2:K$700&lt;&gt;"",ROW(K$2:K$700)-1),ROW(F147))),"")</f>
        <v/>
      </c>
      <c r="M148" s="21" t="str">
        <f t="shared" si="2"/>
        <v/>
      </c>
      <c r="N148" s="31" t="str">
        <f t="array" ref="N148">IFERROR(INDEX(M$2:M$700,SMALL(IF(M$2:M$700&lt;&gt;"",ROW(M$2:M$700)-1),ROW(G147))),"")</f>
        <v/>
      </c>
      <c r="O148" s="21" t="str">
        <f t="shared" si="3"/>
        <v/>
      </c>
      <c r="P148" s="33" t="str">
        <f t="array" ref="P148">IFERROR(INDEX(O$2:O$700,SMALL(IF(O$2:O$700&lt;&gt;"",ROW(O$2:O$700)-1),ROW(I147))),"")</f>
        <v/>
      </c>
      <c r="Q148" s="22" t="str">
        <f t="shared" si="4"/>
        <v/>
      </c>
      <c r="R148" s="47" t="str">
        <f t="array" ref="R148">IFERROR(INDEX(Q$2:Q$212,SMALL(IF(Q$2:Q$212&lt;&gt;"",ROW(Q$2:Q$212)-1),ROW(I147))),"")</f>
        <v/>
      </c>
      <c r="S148" s="10"/>
    </row>
    <row r="149" spans="1:19" ht="15.75" customHeight="1" x14ac:dyDescent="0.2">
      <c r="A149" s="26" t="str">
        <f t="shared" si="7"/>
        <v xml:space="preserve"> </v>
      </c>
      <c r="B149" s="19"/>
      <c r="C149" s="19"/>
      <c r="D149" s="19"/>
      <c r="E149" s="20"/>
      <c r="F149" s="36"/>
      <c r="G149" s="26" t="str">
        <f>IF(D149="","",VLOOKUP(D149,'Liste des clubs'!A:B,2,FALSE))</f>
        <v/>
      </c>
      <c r="H149" s="29"/>
      <c r="I149" s="21" t="str">
        <f t="shared" si="0"/>
        <v/>
      </c>
      <c r="J149" s="31" t="str">
        <f t="array" ref="J149">IFERROR(INDEX(I$2:I$700,SMALL(IF(I$2:I$700&lt;&gt;"",ROW(I$2:I$700)-1),ROW(A148))),"")</f>
        <v/>
      </c>
      <c r="K149" s="21" t="str">
        <f t="shared" si="1"/>
        <v/>
      </c>
      <c r="L149" s="33" t="str">
        <f t="array" ref="L149">IFERROR(INDEX(K$2:K$700,SMALL(IF(K$2:K$700&lt;&gt;"",ROW(K$2:K$700)-1),ROW(F148))),"")</f>
        <v/>
      </c>
      <c r="M149" s="21" t="str">
        <f t="shared" si="2"/>
        <v/>
      </c>
      <c r="N149" s="31" t="str">
        <f t="array" ref="N149">IFERROR(INDEX(M$2:M$700,SMALL(IF(M$2:M$700&lt;&gt;"",ROW(M$2:M$700)-1),ROW(G148))),"")</f>
        <v/>
      </c>
      <c r="O149" s="21" t="str">
        <f t="shared" si="3"/>
        <v/>
      </c>
      <c r="P149" s="33" t="str">
        <f t="array" ref="P149">IFERROR(INDEX(O$2:O$700,SMALL(IF(O$2:O$700&lt;&gt;"",ROW(O$2:O$700)-1),ROW(I148))),"")</f>
        <v/>
      </c>
      <c r="Q149" s="22" t="str">
        <f t="shared" si="4"/>
        <v/>
      </c>
      <c r="R149" s="47" t="str">
        <f t="array" ref="R149">IFERROR(INDEX(Q$2:Q$212,SMALL(IF(Q$2:Q$212&lt;&gt;"",ROW(Q$2:Q$212)-1),ROW(I148))),"")</f>
        <v/>
      </c>
      <c r="S149" s="10"/>
    </row>
    <row r="150" spans="1:19" ht="15.75" customHeight="1" x14ac:dyDescent="0.2">
      <c r="A150" s="26" t="str">
        <f t="shared" si="7"/>
        <v xml:space="preserve"> </v>
      </c>
      <c r="B150" s="19"/>
      <c r="C150" s="19"/>
      <c r="D150" s="19"/>
      <c r="E150" s="20"/>
      <c r="F150" s="36"/>
      <c r="G150" s="26" t="str">
        <f>IF(D150="","",VLOOKUP(D150,'Liste des clubs'!A:B,2,FALSE))</f>
        <v/>
      </c>
      <c r="H150" s="29"/>
      <c r="I150" s="21" t="str">
        <f t="shared" si="0"/>
        <v/>
      </c>
      <c r="J150" s="31" t="str">
        <f t="array" ref="J150">IFERROR(INDEX(I$2:I$700,SMALL(IF(I$2:I$700&lt;&gt;"",ROW(I$2:I$700)-1),ROW(A149))),"")</f>
        <v/>
      </c>
      <c r="K150" s="21" t="str">
        <f t="shared" si="1"/>
        <v/>
      </c>
      <c r="L150" s="33" t="str">
        <f t="array" ref="L150">IFERROR(INDEX(K$2:K$700,SMALL(IF(K$2:K$700&lt;&gt;"",ROW(K$2:K$700)-1),ROW(F149))),"")</f>
        <v/>
      </c>
      <c r="M150" s="21" t="str">
        <f t="shared" si="2"/>
        <v/>
      </c>
      <c r="N150" s="31" t="str">
        <f t="array" ref="N150">IFERROR(INDEX(M$2:M$700,SMALL(IF(M$2:M$700&lt;&gt;"",ROW(M$2:M$700)-1),ROW(G149))),"")</f>
        <v/>
      </c>
      <c r="O150" s="21" t="str">
        <f t="shared" si="3"/>
        <v/>
      </c>
      <c r="P150" s="33" t="str">
        <f t="array" ref="P150">IFERROR(INDEX(O$2:O$700,SMALL(IF(O$2:O$700&lt;&gt;"",ROW(O$2:O$700)-1),ROW(I149))),"")</f>
        <v/>
      </c>
      <c r="Q150" s="22" t="str">
        <f t="shared" si="4"/>
        <v/>
      </c>
      <c r="R150" s="47" t="str">
        <f t="array" ref="R150">IFERROR(INDEX(Q$2:Q$212,SMALL(IF(Q$2:Q$212&lt;&gt;"",ROW(Q$2:Q$212)-1),ROW(I149))),"")</f>
        <v/>
      </c>
      <c r="S150" s="10"/>
    </row>
    <row r="151" spans="1:19" ht="15.75" customHeight="1" x14ac:dyDescent="0.2">
      <c r="A151" s="26" t="str">
        <f t="shared" si="7"/>
        <v xml:space="preserve"> </v>
      </c>
      <c r="B151" s="19"/>
      <c r="C151" s="19"/>
      <c r="D151" s="19"/>
      <c r="E151" s="20"/>
      <c r="F151" s="36"/>
      <c r="G151" s="26" t="str">
        <f>IF(D151="","",VLOOKUP(D151,'Liste des clubs'!A:B,2,FALSE))</f>
        <v/>
      </c>
      <c r="H151" s="29"/>
      <c r="I151" s="21" t="str">
        <f t="shared" si="0"/>
        <v/>
      </c>
      <c r="J151" s="31" t="str">
        <f t="array" ref="J151">IFERROR(INDEX(I$2:I$700,SMALL(IF(I$2:I$700&lt;&gt;"",ROW(I$2:I$700)-1),ROW(A150))),"")</f>
        <v/>
      </c>
      <c r="K151" s="21" t="str">
        <f t="shared" si="1"/>
        <v/>
      </c>
      <c r="L151" s="33" t="str">
        <f t="array" ref="L151">IFERROR(INDEX(K$2:K$700,SMALL(IF(K$2:K$700&lt;&gt;"",ROW(K$2:K$700)-1),ROW(F150))),"")</f>
        <v/>
      </c>
      <c r="M151" s="21" t="str">
        <f t="shared" si="2"/>
        <v/>
      </c>
      <c r="N151" s="31" t="str">
        <f t="array" ref="N151">IFERROR(INDEX(M$2:M$700,SMALL(IF(M$2:M$700&lt;&gt;"",ROW(M$2:M$700)-1),ROW(G150))),"")</f>
        <v/>
      </c>
      <c r="O151" s="21" t="str">
        <f t="shared" si="3"/>
        <v/>
      </c>
      <c r="P151" s="33" t="str">
        <f t="array" ref="P151">IFERROR(INDEX(O$2:O$700,SMALL(IF(O$2:O$700&lt;&gt;"",ROW(O$2:O$700)-1),ROW(I150))),"")</f>
        <v/>
      </c>
      <c r="Q151" s="22" t="str">
        <f t="shared" si="4"/>
        <v/>
      </c>
      <c r="R151" s="47" t="str">
        <f t="array" ref="R151">IFERROR(INDEX(Q$2:Q$212,SMALL(IF(Q$2:Q$212&lt;&gt;"",ROW(Q$2:Q$212)-1),ROW(I150))),"")</f>
        <v/>
      </c>
      <c r="S151" s="10"/>
    </row>
    <row r="152" spans="1:19" ht="15.75" customHeight="1" x14ac:dyDescent="0.2">
      <c r="A152" s="26" t="str">
        <f t="shared" si="7"/>
        <v xml:space="preserve"> </v>
      </c>
      <c r="B152" s="19"/>
      <c r="C152" s="19"/>
      <c r="D152" s="19"/>
      <c r="E152" s="20"/>
      <c r="F152" s="36"/>
      <c r="G152" s="26" t="str">
        <f>IF(D152="","",VLOOKUP(D152,'Liste des clubs'!A:B,2,FALSE))</f>
        <v/>
      </c>
      <c r="H152" s="29"/>
      <c r="I152" s="21" t="str">
        <f t="shared" si="0"/>
        <v/>
      </c>
      <c r="J152" s="31" t="str">
        <f t="array" ref="J152">IFERROR(INDEX(I$2:I$700,SMALL(IF(I$2:I$700&lt;&gt;"",ROW(I$2:I$700)-1),ROW(A151))),"")</f>
        <v/>
      </c>
      <c r="K152" s="21" t="str">
        <f t="shared" si="1"/>
        <v/>
      </c>
      <c r="L152" s="33" t="str">
        <f t="array" ref="L152">IFERROR(INDEX(K$2:K$700,SMALL(IF(K$2:K$700&lt;&gt;"",ROW(K$2:K$700)-1),ROW(F151))),"")</f>
        <v/>
      </c>
      <c r="M152" s="21" t="str">
        <f t="shared" si="2"/>
        <v/>
      </c>
      <c r="N152" s="31" t="str">
        <f t="array" ref="N152">IFERROR(INDEX(M$2:M$700,SMALL(IF(M$2:M$700&lt;&gt;"",ROW(M$2:M$700)-1),ROW(G151))),"")</f>
        <v/>
      </c>
      <c r="O152" s="21" t="str">
        <f t="shared" si="3"/>
        <v/>
      </c>
      <c r="P152" s="33" t="str">
        <f t="array" ref="P152">IFERROR(INDEX(O$2:O$700,SMALL(IF(O$2:O$700&lt;&gt;"",ROW(O$2:O$700)-1),ROW(I151))),"")</f>
        <v/>
      </c>
      <c r="Q152" s="22" t="str">
        <f t="shared" si="4"/>
        <v/>
      </c>
      <c r="R152" s="47" t="str">
        <f t="array" ref="R152">IFERROR(INDEX(Q$2:Q$212,SMALL(IF(Q$2:Q$212&lt;&gt;"",ROW(Q$2:Q$212)-1),ROW(I151))),"")</f>
        <v/>
      </c>
      <c r="S152" s="10" t="s">
        <v>8</v>
      </c>
    </row>
    <row r="153" spans="1:19" ht="15.75" customHeight="1" x14ac:dyDescent="0.2">
      <c r="A153" s="26" t="str">
        <f t="shared" si="7"/>
        <v xml:space="preserve"> </v>
      </c>
      <c r="B153" s="19"/>
      <c r="C153" s="19"/>
      <c r="D153" s="19"/>
      <c r="E153" s="20"/>
      <c r="F153" s="36"/>
      <c r="G153" s="26" t="str">
        <f>IF(D153="","",VLOOKUP(D153,'Liste des clubs'!A:B,2,FALSE))</f>
        <v/>
      </c>
      <c r="H153" s="29"/>
      <c r="I153" s="21" t="str">
        <f t="shared" si="0"/>
        <v/>
      </c>
      <c r="J153" s="31" t="str">
        <f t="array" ref="J153">IFERROR(INDEX(I$2:I$700,SMALL(IF(I$2:I$700&lt;&gt;"",ROW(I$2:I$700)-1),ROW(A152))),"")</f>
        <v/>
      </c>
      <c r="K153" s="21" t="str">
        <f t="shared" si="1"/>
        <v/>
      </c>
      <c r="L153" s="33" t="str">
        <f t="array" ref="L153">IFERROR(INDEX(K$2:K$700,SMALL(IF(K$2:K$700&lt;&gt;"",ROW(K$2:K$700)-1),ROW(F152))),"")</f>
        <v/>
      </c>
      <c r="M153" s="21" t="str">
        <f t="shared" si="2"/>
        <v/>
      </c>
      <c r="N153" s="31" t="str">
        <f t="array" ref="N153">IFERROR(INDEX(M$2:M$700,SMALL(IF(M$2:M$700&lt;&gt;"",ROW(M$2:M$700)-1),ROW(G152))),"")</f>
        <v/>
      </c>
      <c r="O153" s="21" t="str">
        <f t="shared" si="3"/>
        <v/>
      </c>
      <c r="P153" s="33" t="str">
        <f t="array" ref="P153">IFERROR(INDEX(O$2:O$700,SMALL(IF(O$2:O$700&lt;&gt;"",ROW(O$2:O$700)-1),ROW(I152))),"")</f>
        <v/>
      </c>
      <c r="Q153" s="22" t="str">
        <f t="shared" si="4"/>
        <v/>
      </c>
      <c r="R153" s="47" t="str">
        <f t="array" ref="R153">IFERROR(INDEX(Q$2:Q$212,SMALL(IF(Q$2:Q$212&lt;&gt;"",ROW(Q$2:Q$212)-1),ROW(I152))),"")</f>
        <v/>
      </c>
      <c r="S153" s="10" t="s">
        <v>9</v>
      </c>
    </row>
    <row r="154" spans="1:19" ht="15.75" customHeight="1" x14ac:dyDescent="0.2">
      <c r="A154" s="26" t="str">
        <f t="shared" si="7"/>
        <v xml:space="preserve"> </v>
      </c>
      <c r="B154" s="19"/>
      <c r="C154" s="19"/>
      <c r="D154" s="19"/>
      <c r="E154" s="20"/>
      <c r="F154" s="36"/>
      <c r="G154" s="26" t="str">
        <f>IF(D154="","",VLOOKUP(D154,'Liste des clubs'!A:B,2,FALSE))</f>
        <v/>
      </c>
      <c r="H154" s="29"/>
      <c r="I154" s="21" t="str">
        <f t="shared" si="0"/>
        <v/>
      </c>
      <c r="J154" s="31" t="str">
        <f t="array" ref="J154">IFERROR(INDEX(I$2:I$700,SMALL(IF(I$2:I$700&lt;&gt;"",ROW(I$2:I$700)-1),ROW(A153))),"")</f>
        <v/>
      </c>
      <c r="K154" s="21" t="str">
        <f t="shared" si="1"/>
        <v/>
      </c>
      <c r="L154" s="33" t="str">
        <f t="array" ref="L154">IFERROR(INDEX(K$2:K$700,SMALL(IF(K$2:K$700&lt;&gt;"",ROW(K$2:K$700)-1),ROW(F153))),"")</f>
        <v/>
      </c>
      <c r="M154" s="21" t="str">
        <f t="shared" si="2"/>
        <v/>
      </c>
      <c r="N154" s="31" t="str">
        <f t="array" ref="N154">IFERROR(INDEX(M$2:M$700,SMALL(IF(M$2:M$700&lt;&gt;"",ROW(M$2:M$700)-1),ROW(G153))),"")</f>
        <v/>
      </c>
      <c r="O154" s="21" t="str">
        <f t="shared" si="3"/>
        <v/>
      </c>
      <c r="P154" s="33" t="str">
        <f t="array" ref="P154">IFERROR(INDEX(O$2:O$700,SMALL(IF(O$2:O$700&lt;&gt;"",ROW(O$2:O$700)-1),ROW(I153))),"")</f>
        <v/>
      </c>
      <c r="Q154" s="22" t="str">
        <f t="shared" si="4"/>
        <v/>
      </c>
      <c r="R154" s="47" t="str">
        <f t="array" ref="R154">IFERROR(INDEX(Q$2:Q$212,SMALL(IF(Q$2:Q$212&lt;&gt;"",ROW(Q$2:Q$212)-1),ROW(I153))),"")</f>
        <v/>
      </c>
      <c r="S154" s="10" t="s">
        <v>7</v>
      </c>
    </row>
    <row r="155" spans="1:19" ht="15.75" customHeight="1" x14ac:dyDescent="0.2">
      <c r="A155" s="26" t="str">
        <f t="shared" si="7"/>
        <v xml:space="preserve"> </v>
      </c>
      <c r="B155" s="19"/>
      <c r="C155" s="19"/>
      <c r="D155" s="19"/>
      <c r="E155" s="20"/>
      <c r="F155" s="36"/>
      <c r="G155" s="26" t="str">
        <f>IF(D155="","",VLOOKUP(D155,'Liste des clubs'!A:B,2,FALSE))</f>
        <v/>
      </c>
      <c r="H155" s="29"/>
      <c r="I155" s="21" t="str">
        <f t="shared" si="0"/>
        <v/>
      </c>
      <c r="J155" s="31" t="str">
        <f t="array" ref="J155">IFERROR(INDEX(I$2:I$700,SMALL(IF(I$2:I$700&lt;&gt;"",ROW(I$2:I$700)-1),ROW(A154))),"")</f>
        <v/>
      </c>
      <c r="K155" s="21" t="str">
        <f t="shared" si="1"/>
        <v/>
      </c>
      <c r="L155" s="33" t="str">
        <f t="array" ref="L155">IFERROR(INDEX(K$2:K$700,SMALL(IF(K$2:K$700&lt;&gt;"",ROW(K$2:K$700)-1),ROW(F154))),"")</f>
        <v/>
      </c>
      <c r="M155" s="21" t="str">
        <f t="shared" si="2"/>
        <v/>
      </c>
      <c r="N155" s="31" t="str">
        <f t="array" ref="N155">IFERROR(INDEX(M$2:M$700,SMALL(IF(M$2:M$700&lt;&gt;"",ROW(M$2:M$700)-1),ROW(G154))),"")</f>
        <v/>
      </c>
      <c r="O155" s="21" t="str">
        <f t="shared" si="3"/>
        <v/>
      </c>
      <c r="P155" s="33" t="str">
        <f t="array" ref="P155">IFERROR(INDEX(O$2:O$700,SMALL(IF(O$2:O$700&lt;&gt;"",ROW(O$2:O$700)-1),ROW(I154))),"")</f>
        <v/>
      </c>
      <c r="Q155" s="22" t="str">
        <f t="shared" si="4"/>
        <v/>
      </c>
      <c r="R155" s="47" t="str">
        <f t="array" ref="R155">IFERROR(INDEX(Q$2:Q$212,SMALL(IF(Q$2:Q$212&lt;&gt;"",ROW(Q$2:Q$212)-1),ROW(I154))),"")</f>
        <v/>
      </c>
      <c r="S155" s="10" t="s">
        <v>58</v>
      </c>
    </row>
    <row r="156" spans="1:19" ht="15.75" customHeight="1" x14ac:dyDescent="0.2">
      <c r="A156" s="26" t="str">
        <f t="shared" si="7"/>
        <v xml:space="preserve"> </v>
      </c>
      <c r="B156" s="19"/>
      <c r="C156" s="19"/>
      <c r="D156" s="19"/>
      <c r="E156" s="20"/>
      <c r="F156" s="36"/>
      <c r="G156" s="26" t="str">
        <f>IF(D156="","",VLOOKUP(D156,'Liste des clubs'!A:B,2,FALSE))</f>
        <v/>
      </c>
      <c r="H156" s="29"/>
      <c r="I156" s="21" t="str">
        <f t="shared" si="0"/>
        <v/>
      </c>
      <c r="J156" s="31" t="str">
        <f t="array" ref="J156">IFERROR(INDEX(I$2:I$700,SMALL(IF(I$2:I$700&lt;&gt;"",ROW(I$2:I$700)-1),ROW(A155))),"")</f>
        <v/>
      </c>
      <c r="K156" s="21" t="str">
        <f t="shared" si="1"/>
        <v/>
      </c>
      <c r="L156" s="33" t="str">
        <f t="array" ref="L156">IFERROR(INDEX(K$2:K$700,SMALL(IF(K$2:K$700&lt;&gt;"",ROW(K$2:K$700)-1),ROW(F155))),"")</f>
        <v/>
      </c>
      <c r="M156" s="21" t="str">
        <f t="shared" si="2"/>
        <v/>
      </c>
      <c r="N156" s="31" t="str">
        <f t="array" ref="N156">IFERROR(INDEX(M$2:M$700,SMALL(IF(M$2:M$700&lt;&gt;"",ROW(M$2:M$700)-1),ROW(G155))),"")</f>
        <v/>
      </c>
      <c r="O156" s="21" t="str">
        <f t="shared" si="3"/>
        <v/>
      </c>
      <c r="P156" s="33" t="str">
        <f t="array" ref="P156">IFERROR(INDEX(O$2:O$700,SMALL(IF(O$2:O$700&lt;&gt;"",ROW(O$2:O$700)-1),ROW(I155))),"")</f>
        <v/>
      </c>
      <c r="Q156" s="22" t="str">
        <f t="shared" si="4"/>
        <v/>
      </c>
      <c r="R156" s="47" t="str">
        <f t="array" ref="R156">IFERROR(INDEX(Q$2:Q$212,SMALL(IF(Q$2:Q$212&lt;&gt;"",ROW(Q$2:Q$212)-1),ROW(I155))),"")</f>
        <v/>
      </c>
      <c r="S156" s="10"/>
    </row>
    <row r="157" spans="1:19" ht="15.75" customHeight="1" x14ac:dyDescent="0.2">
      <c r="A157" s="26" t="str">
        <f t="shared" si="7"/>
        <v xml:space="preserve"> </v>
      </c>
      <c r="B157" s="19"/>
      <c r="C157" s="19"/>
      <c r="D157" s="19"/>
      <c r="E157" s="20"/>
      <c r="F157" s="36"/>
      <c r="G157" s="26" t="str">
        <f>IF(D157="","",VLOOKUP(D157,'Liste des clubs'!A:B,2,FALSE))</f>
        <v/>
      </c>
      <c r="H157" s="29"/>
      <c r="I157" s="21" t="str">
        <f t="shared" si="0"/>
        <v/>
      </c>
      <c r="J157" s="31" t="str">
        <f t="array" ref="J157">IFERROR(INDEX(I$2:I$700,SMALL(IF(I$2:I$700&lt;&gt;"",ROW(I$2:I$700)-1),ROW(A156))),"")</f>
        <v/>
      </c>
      <c r="K157" s="21" t="str">
        <f t="shared" si="1"/>
        <v/>
      </c>
      <c r="L157" s="33" t="str">
        <f t="array" ref="L157">IFERROR(INDEX(K$2:K$700,SMALL(IF(K$2:K$700&lt;&gt;"",ROW(K$2:K$700)-1),ROW(F156))),"")</f>
        <v/>
      </c>
      <c r="M157" s="21" t="str">
        <f t="shared" si="2"/>
        <v/>
      </c>
      <c r="N157" s="31" t="str">
        <f t="array" ref="N157">IFERROR(INDEX(M$2:M$700,SMALL(IF(M$2:M$700&lt;&gt;"",ROW(M$2:M$700)-1),ROW(G156))),"")</f>
        <v/>
      </c>
      <c r="O157" s="21" t="str">
        <f t="shared" si="3"/>
        <v/>
      </c>
      <c r="P157" s="33" t="str">
        <f t="array" ref="P157">IFERROR(INDEX(O$2:O$700,SMALL(IF(O$2:O$700&lt;&gt;"",ROW(O$2:O$700)-1),ROW(I156))),"")</f>
        <v/>
      </c>
      <c r="Q157" s="22" t="str">
        <f t="shared" si="4"/>
        <v/>
      </c>
      <c r="R157" s="47" t="str">
        <f t="array" ref="R157">IFERROR(INDEX(Q$2:Q$212,SMALL(IF(Q$2:Q$212&lt;&gt;"",ROW(Q$2:Q$212)-1),ROW(I156))),"")</f>
        <v/>
      </c>
      <c r="S157" s="10" t="s">
        <v>6</v>
      </c>
    </row>
    <row r="158" spans="1:19" ht="15.75" customHeight="1" x14ac:dyDescent="0.2">
      <c r="A158" s="26" t="str">
        <f t="shared" si="7"/>
        <v xml:space="preserve"> </v>
      </c>
      <c r="B158" s="19"/>
      <c r="C158" s="19"/>
      <c r="D158" s="19"/>
      <c r="E158" s="20"/>
      <c r="F158" s="36"/>
      <c r="G158" s="26" t="str">
        <f>IF(D158="","",VLOOKUP(D158,'Liste des clubs'!A:B,2,FALSE))</f>
        <v/>
      </c>
      <c r="H158" s="29"/>
      <c r="I158" s="21" t="str">
        <f t="shared" si="0"/>
        <v/>
      </c>
      <c r="J158" s="31" t="str">
        <f t="array" ref="J158">IFERROR(INDEX(I$2:I$700,SMALL(IF(I$2:I$700&lt;&gt;"",ROW(I$2:I$700)-1),ROW(A157))),"")</f>
        <v/>
      </c>
      <c r="K158" s="21" t="str">
        <f t="shared" si="1"/>
        <v/>
      </c>
      <c r="L158" s="33" t="str">
        <f t="array" ref="L158">IFERROR(INDEX(K$2:K$700,SMALL(IF(K$2:K$700&lt;&gt;"",ROW(K$2:K$700)-1),ROW(F157))),"")</f>
        <v/>
      </c>
      <c r="M158" s="21" t="str">
        <f t="shared" si="2"/>
        <v/>
      </c>
      <c r="N158" s="31" t="str">
        <f t="array" ref="N158">IFERROR(INDEX(M$2:M$700,SMALL(IF(M$2:M$700&lt;&gt;"",ROW(M$2:M$700)-1),ROW(G157))),"")</f>
        <v/>
      </c>
      <c r="O158" s="21" t="str">
        <f t="shared" si="3"/>
        <v/>
      </c>
      <c r="P158" s="33" t="str">
        <f t="array" ref="P158">IFERROR(INDEX(O$2:O$700,SMALL(IF(O$2:O$700&lt;&gt;"",ROW(O$2:O$700)-1),ROW(I157))),"")</f>
        <v/>
      </c>
      <c r="Q158" s="22" t="str">
        <f t="shared" si="4"/>
        <v/>
      </c>
      <c r="R158" s="47" t="str">
        <f t="array" ref="R158">IFERROR(INDEX(Q$2:Q$212,SMALL(IF(Q$2:Q$212&lt;&gt;"",ROW(Q$2:Q$212)-1),ROW(I157))),"")</f>
        <v/>
      </c>
      <c r="S158" s="10"/>
    </row>
    <row r="159" spans="1:19" ht="15.75" customHeight="1" x14ac:dyDescent="0.2">
      <c r="A159" s="26" t="str">
        <f t="shared" si="7"/>
        <v xml:space="preserve"> </v>
      </c>
      <c r="B159" s="19"/>
      <c r="C159" s="19"/>
      <c r="D159" s="19"/>
      <c r="E159" s="20"/>
      <c r="F159" s="36"/>
      <c r="G159" s="26" t="str">
        <f>IF(D159="","",VLOOKUP(D159,'Liste des clubs'!A:B,2,FALSE))</f>
        <v/>
      </c>
      <c r="H159" s="29"/>
      <c r="I159" s="21" t="str">
        <f t="shared" si="0"/>
        <v/>
      </c>
      <c r="J159" s="31" t="str">
        <f t="array" ref="J159">IFERROR(INDEX(I$2:I$700,SMALL(IF(I$2:I$700&lt;&gt;"",ROW(I$2:I$700)-1),ROW(A158))),"")</f>
        <v/>
      </c>
      <c r="K159" s="21" t="str">
        <f t="shared" si="1"/>
        <v/>
      </c>
      <c r="L159" s="33" t="str">
        <f t="array" ref="L159">IFERROR(INDEX(K$2:K$700,SMALL(IF(K$2:K$700&lt;&gt;"",ROW(K$2:K$700)-1),ROW(F158))),"")</f>
        <v/>
      </c>
      <c r="M159" s="21" t="str">
        <f t="shared" si="2"/>
        <v/>
      </c>
      <c r="N159" s="31" t="str">
        <f t="array" ref="N159">IFERROR(INDEX(M$2:M$700,SMALL(IF(M$2:M$700&lt;&gt;"",ROW(M$2:M$700)-1),ROW(G158))),"")</f>
        <v/>
      </c>
      <c r="O159" s="21" t="str">
        <f t="shared" si="3"/>
        <v/>
      </c>
      <c r="P159" s="33" t="str">
        <f t="array" ref="P159">IFERROR(INDEX(O$2:O$700,SMALL(IF(O$2:O$700&lt;&gt;"",ROW(O$2:O$700)-1),ROW(I158))),"")</f>
        <v/>
      </c>
      <c r="Q159" s="22" t="str">
        <f t="shared" si="4"/>
        <v/>
      </c>
      <c r="R159" s="47" t="str">
        <f t="array" ref="R159">IFERROR(INDEX(Q$2:Q$212,SMALL(IF(Q$2:Q$212&lt;&gt;"",ROW(Q$2:Q$212)-1),ROW(I158))),"")</f>
        <v/>
      </c>
      <c r="S159" s="10"/>
    </row>
    <row r="160" spans="1:19" ht="15.75" customHeight="1" x14ac:dyDescent="0.2">
      <c r="A160" s="26" t="str">
        <f t="shared" si="7"/>
        <v xml:space="preserve"> </v>
      </c>
      <c r="B160" s="19"/>
      <c r="C160" s="19"/>
      <c r="D160" s="19"/>
      <c r="E160" s="20"/>
      <c r="F160" s="36"/>
      <c r="G160" s="26" t="str">
        <f>IF(D160="","",VLOOKUP(D160,'Liste des clubs'!A:B,2,FALSE))</f>
        <v/>
      </c>
      <c r="H160" s="29"/>
      <c r="I160" s="21" t="str">
        <f t="shared" si="0"/>
        <v/>
      </c>
      <c r="J160" s="31" t="str">
        <f t="array" ref="J160">IFERROR(INDEX(I$2:I$700,SMALL(IF(I$2:I$700&lt;&gt;"",ROW(I$2:I$700)-1),ROW(A159))),"")</f>
        <v/>
      </c>
      <c r="K160" s="21" t="str">
        <f t="shared" si="1"/>
        <v/>
      </c>
      <c r="L160" s="33" t="str">
        <f t="array" ref="L160">IFERROR(INDEX(K$2:K$700,SMALL(IF(K$2:K$700&lt;&gt;"",ROW(K$2:K$700)-1),ROW(F159))),"")</f>
        <v/>
      </c>
      <c r="M160" s="21" t="str">
        <f t="shared" si="2"/>
        <v/>
      </c>
      <c r="N160" s="31" t="str">
        <f t="array" ref="N160">IFERROR(INDEX(M$2:M$700,SMALL(IF(M$2:M$700&lt;&gt;"",ROW(M$2:M$700)-1),ROW(G159))),"")</f>
        <v/>
      </c>
      <c r="O160" s="21" t="str">
        <f t="shared" si="3"/>
        <v/>
      </c>
      <c r="P160" s="33" t="str">
        <f t="array" ref="P160">IFERROR(INDEX(O$2:O$700,SMALL(IF(O$2:O$700&lt;&gt;"",ROW(O$2:O$700)-1),ROW(I159))),"")</f>
        <v/>
      </c>
      <c r="Q160" s="22" t="str">
        <f t="shared" si="4"/>
        <v/>
      </c>
      <c r="R160" s="47" t="str">
        <f t="array" ref="R160">IFERROR(INDEX(Q$2:Q$212,SMALL(IF(Q$2:Q$212&lt;&gt;"",ROW(Q$2:Q$212)-1),ROW(I159))),"")</f>
        <v/>
      </c>
      <c r="S160" s="10"/>
    </row>
    <row r="161" spans="1:19" ht="15.75" customHeight="1" x14ac:dyDescent="0.2">
      <c r="A161" s="26" t="str">
        <f t="shared" si="7"/>
        <v xml:space="preserve"> </v>
      </c>
      <c r="B161" s="19"/>
      <c r="C161" s="19"/>
      <c r="D161" s="19"/>
      <c r="E161" s="20"/>
      <c r="F161" s="36"/>
      <c r="G161" s="26" t="str">
        <f>IF(D161="","",VLOOKUP(D161,'Liste des clubs'!A:B,2,FALSE))</f>
        <v/>
      </c>
      <c r="H161" s="29"/>
      <c r="I161" s="21" t="str">
        <f t="shared" si="0"/>
        <v/>
      </c>
      <c r="J161" s="31" t="str">
        <f t="array" ref="J161">IFERROR(INDEX(I$2:I$700,SMALL(IF(I$2:I$700&lt;&gt;"",ROW(I$2:I$700)-1),ROW(A160))),"")</f>
        <v/>
      </c>
      <c r="K161" s="21" t="str">
        <f t="shared" si="1"/>
        <v/>
      </c>
      <c r="L161" s="33" t="str">
        <f t="array" ref="L161">IFERROR(INDEX(K$2:K$700,SMALL(IF(K$2:K$700&lt;&gt;"",ROW(K$2:K$700)-1),ROW(F160))),"")</f>
        <v/>
      </c>
      <c r="M161" s="21" t="str">
        <f t="shared" si="2"/>
        <v/>
      </c>
      <c r="N161" s="31" t="str">
        <f t="array" ref="N161">IFERROR(INDEX(M$2:M$700,SMALL(IF(M$2:M$700&lt;&gt;"",ROW(M$2:M$700)-1),ROW(G160))),"")</f>
        <v/>
      </c>
      <c r="O161" s="21" t="str">
        <f t="shared" si="3"/>
        <v/>
      </c>
      <c r="P161" s="33" t="str">
        <f t="array" ref="P161">IFERROR(INDEX(O$2:O$700,SMALL(IF(O$2:O$700&lt;&gt;"",ROW(O$2:O$700)-1),ROW(I160))),"")</f>
        <v/>
      </c>
      <c r="Q161" s="22" t="str">
        <f t="shared" si="4"/>
        <v/>
      </c>
      <c r="R161" s="47" t="str">
        <f t="array" ref="R161">IFERROR(INDEX(Q$2:Q$212,SMALL(IF(Q$2:Q$212&lt;&gt;"",ROW(Q$2:Q$212)-1),ROW(I160))),"")</f>
        <v/>
      </c>
      <c r="S161" s="10"/>
    </row>
    <row r="162" spans="1:19" ht="15.75" customHeight="1" x14ac:dyDescent="0.2">
      <c r="A162" s="26" t="str">
        <f t="shared" si="7"/>
        <v xml:space="preserve"> </v>
      </c>
      <c r="B162" s="19"/>
      <c r="C162" s="19"/>
      <c r="D162" s="19"/>
      <c r="E162" s="20"/>
      <c r="F162" s="36"/>
      <c r="G162" s="26" t="str">
        <f>IF(D162="","",VLOOKUP(D162,'Liste des clubs'!A:B,2,FALSE))</f>
        <v/>
      </c>
      <c r="H162" s="29"/>
      <c r="I162" s="21" t="str">
        <f t="shared" si="0"/>
        <v/>
      </c>
      <c r="J162" s="31" t="str">
        <f t="array" ref="J162">IFERROR(INDEX(I$2:I$700,SMALL(IF(I$2:I$700&lt;&gt;"",ROW(I$2:I$700)-1),ROW(A161))),"")</f>
        <v/>
      </c>
      <c r="K162" s="21" t="str">
        <f t="shared" si="1"/>
        <v/>
      </c>
      <c r="L162" s="33" t="str">
        <f t="array" ref="L162">IFERROR(INDEX(K$2:K$700,SMALL(IF(K$2:K$700&lt;&gt;"",ROW(K$2:K$700)-1),ROW(F161))),"")</f>
        <v/>
      </c>
      <c r="M162" s="21" t="str">
        <f t="shared" si="2"/>
        <v/>
      </c>
      <c r="N162" s="31" t="str">
        <f t="array" ref="N162">IFERROR(INDEX(M$2:M$700,SMALL(IF(M$2:M$700&lt;&gt;"",ROW(M$2:M$700)-1),ROW(G161))),"")</f>
        <v/>
      </c>
      <c r="O162" s="21" t="str">
        <f t="shared" si="3"/>
        <v/>
      </c>
      <c r="P162" s="33" t="str">
        <f t="array" ref="P162">IFERROR(INDEX(O$2:O$700,SMALL(IF(O$2:O$700&lt;&gt;"",ROW(O$2:O$700)-1),ROW(I161))),"")</f>
        <v/>
      </c>
      <c r="Q162" s="22" t="str">
        <f t="shared" si="4"/>
        <v/>
      </c>
      <c r="R162" s="47" t="str">
        <f t="array" ref="R162">IFERROR(INDEX(Q$2:Q$212,SMALL(IF(Q$2:Q$212&lt;&gt;"",ROW(Q$2:Q$212)-1),ROW(I161))),"")</f>
        <v/>
      </c>
      <c r="S162" s="10"/>
    </row>
    <row r="163" spans="1:19" ht="15.75" customHeight="1" x14ac:dyDescent="0.2">
      <c r="A163" s="26" t="str">
        <f t="shared" si="7"/>
        <v xml:space="preserve"> </v>
      </c>
      <c r="B163" s="19"/>
      <c r="C163" s="19"/>
      <c r="D163" s="19"/>
      <c r="E163" s="20"/>
      <c r="F163" s="36"/>
      <c r="G163" s="26" t="str">
        <f>IF(D163="","",VLOOKUP(D163,'Liste des clubs'!A:B,2,FALSE))</f>
        <v/>
      </c>
      <c r="H163" s="29"/>
      <c r="I163" s="21" t="str">
        <f t="shared" si="0"/>
        <v/>
      </c>
      <c r="J163" s="31" t="str">
        <f t="array" ref="J163">IFERROR(INDEX(I$2:I$700,SMALL(IF(I$2:I$700&lt;&gt;"",ROW(I$2:I$700)-1),ROW(A162))),"")</f>
        <v/>
      </c>
      <c r="K163" s="21" t="str">
        <f t="shared" si="1"/>
        <v/>
      </c>
      <c r="L163" s="33" t="str">
        <f t="array" ref="L163">IFERROR(INDEX(K$2:K$700,SMALL(IF(K$2:K$700&lt;&gt;"",ROW(K$2:K$700)-1),ROW(F162))),"")</f>
        <v/>
      </c>
      <c r="M163" s="21" t="str">
        <f t="shared" si="2"/>
        <v/>
      </c>
      <c r="N163" s="31" t="str">
        <f t="array" ref="N163">IFERROR(INDEX(M$2:M$700,SMALL(IF(M$2:M$700&lt;&gt;"",ROW(M$2:M$700)-1),ROW(G162))),"")</f>
        <v/>
      </c>
      <c r="O163" s="21" t="str">
        <f t="shared" si="3"/>
        <v/>
      </c>
      <c r="P163" s="33" t="str">
        <f t="array" ref="P163">IFERROR(INDEX(O$2:O$700,SMALL(IF(O$2:O$700&lt;&gt;"",ROW(O$2:O$700)-1),ROW(I162))),"")</f>
        <v/>
      </c>
      <c r="Q163" s="22" t="str">
        <f t="shared" si="4"/>
        <v/>
      </c>
      <c r="R163" s="47" t="str">
        <f t="array" ref="R163">IFERROR(INDEX(Q$2:Q$212,SMALL(IF(Q$2:Q$212&lt;&gt;"",ROW(Q$2:Q$212)-1),ROW(I162))),"")</f>
        <v/>
      </c>
      <c r="S163" s="10"/>
    </row>
    <row r="164" spans="1:19" ht="15.75" customHeight="1" x14ac:dyDescent="0.2">
      <c r="A164" s="26" t="str">
        <f t="shared" si="7"/>
        <v xml:space="preserve"> </v>
      </c>
      <c r="B164" s="19"/>
      <c r="C164" s="19"/>
      <c r="D164" s="19"/>
      <c r="E164" s="20"/>
      <c r="F164" s="36"/>
      <c r="G164" s="26" t="str">
        <f>IF(D164="","",VLOOKUP(D164,'Liste des clubs'!A:B,2,FALSE))</f>
        <v/>
      </c>
      <c r="H164" s="29"/>
      <c r="I164" s="21" t="str">
        <f t="shared" si="0"/>
        <v/>
      </c>
      <c r="J164" s="31" t="str">
        <f t="array" ref="J164">IFERROR(INDEX(I$2:I$700,SMALL(IF(I$2:I$700&lt;&gt;"",ROW(I$2:I$700)-1),ROW(A163))),"")</f>
        <v/>
      </c>
      <c r="K164" s="21" t="str">
        <f t="shared" si="1"/>
        <v/>
      </c>
      <c r="L164" s="33" t="str">
        <f t="array" ref="L164">IFERROR(INDEX(K$2:K$700,SMALL(IF(K$2:K$700&lt;&gt;"",ROW(K$2:K$700)-1),ROW(F163))),"")</f>
        <v/>
      </c>
      <c r="M164" s="21" t="str">
        <f t="shared" si="2"/>
        <v/>
      </c>
      <c r="N164" s="31" t="str">
        <f t="array" ref="N164">IFERROR(INDEX(M$2:M$700,SMALL(IF(M$2:M$700&lt;&gt;"",ROW(M$2:M$700)-1),ROW(G163))),"")</f>
        <v/>
      </c>
      <c r="O164" s="21" t="str">
        <f t="shared" si="3"/>
        <v/>
      </c>
      <c r="P164" s="33" t="str">
        <f t="array" ref="P164">IFERROR(INDEX(O$2:O$700,SMALL(IF(O$2:O$700&lt;&gt;"",ROW(O$2:O$700)-1),ROW(I163))),"")</f>
        <v/>
      </c>
      <c r="Q164" s="22" t="str">
        <f t="shared" si="4"/>
        <v/>
      </c>
      <c r="R164" s="47" t="str">
        <f t="array" ref="R164">IFERROR(INDEX(Q$2:Q$212,SMALL(IF(Q$2:Q$212&lt;&gt;"",ROW(Q$2:Q$212)-1),ROW(I163))),"")</f>
        <v/>
      </c>
      <c r="S164" s="10"/>
    </row>
    <row r="165" spans="1:19" ht="15.75" customHeight="1" x14ac:dyDescent="0.2">
      <c r="A165" s="26" t="str">
        <f t="shared" si="7"/>
        <v xml:space="preserve"> </v>
      </c>
      <c r="B165" s="19"/>
      <c r="C165" s="19"/>
      <c r="D165" s="19"/>
      <c r="E165" s="20"/>
      <c r="F165" s="36"/>
      <c r="G165" s="26" t="str">
        <f>IF(D165="","",VLOOKUP(D165,'Liste des clubs'!A:B,2,FALSE))</f>
        <v/>
      </c>
      <c r="H165" s="29"/>
      <c r="I165" s="21" t="str">
        <f t="shared" si="0"/>
        <v/>
      </c>
      <c r="J165" s="31" t="str">
        <f t="array" ref="J165">IFERROR(INDEX(I$2:I$700,SMALL(IF(I$2:I$700&lt;&gt;"",ROW(I$2:I$700)-1),ROW(A164))),"")</f>
        <v/>
      </c>
      <c r="K165" s="21" t="str">
        <f t="shared" si="1"/>
        <v/>
      </c>
      <c r="L165" s="33" t="str">
        <f t="array" ref="L165">IFERROR(INDEX(K$2:K$700,SMALL(IF(K$2:K$700&lt;&gt;"",ROW(K$2:K$700)-1),ROW(F164))),"")</f>
        <v/>
      </c>
      <c r="M165" s="21" t="str">
        <f t="shared" si="2"/>
        <v/>
      </c>
      <c r="N165" s="31" t="str">
        <f t="array" ref="N165">IFERROR(INDEX(M$2:M$700,SMALL(IF(M$2:M$700&lt;&gt;"",ROW(M$2:M$700)-1),ROW(G164))),"")</f>
        <v/>
      </c>
      <c r="O165" s="21" t="str">
        <f t="shared" si="3"/>
        <v/>
      </c>
      <c r="P165" s="33" t="str">
        <f t="array" ref="P165">IFERROR(INDEX(O$2:O$700,SMALL(IF(O$2:O$700&lt;&gt;"",ROW(O$2:O$700)-1),ROW(I164))),"")</f>
        <v/>
      </c>
      <c r="Q165" s="22" t="str">
        <f t="shared" si="4"/>
        <v/>
      </c>
      <c r="R165" s="47" t="str">
        <f t="array" ref="R165">IFERROR(INDEX(Q$2:Q$212,SMALL(IF(Q$2:Q$212&lt;&gt;"",ROW(Q$2:Q$212)-1),ROW(I164))),"")</f>
        <v/>
      </c>
      <c r="S165" s="10"/>
    </row>
    <row r="166" spans="1:19" ht="15.75" customHeight="1" x14ac:dyDescent="0.2">
      <c r="A166" s="26" t="str">
        <f t="shared" si="7"/>
        <v xml:space="preserve"> </v>
      </c>
      <c r="B166" s="19"/>
      <c r="C166" s="19"/>
      <c r="D166" s="19"/>
      <c r="E166" s="20"/>
      <c r="F166" s="36"/>
      <c r="G166" s="26" t="str">
        <f>IF(D166="","",VLOOKUP(D166,'Liste des clubs'!A:B,2,FALSE))</f>
        <v/>
      </c>
      <c r="H166" s="29"/>
      <c r="I166" s="21" t="str">
        <f t="shared" si="0"/>
        <v/>
      </c>
      <c r="J166" s="31" t="str">
        <f t="array" ref="J166">IFERROR(INDEX(I$2:I$700,SMALL(IF(I$2:I$700&lt;&gt;"",ROW(I$2:I$700)-1),ROW(A165))),"")</f>
        <v/>
      </c>
      <c r="K166" s="21" t="str">
        <f t="shared" si="1"/>
        <v/>
      </c>
      <c r="L166" s="33" t="str">
        <f t="array" ref="L166">IFERROR(INDEX(K$2:K$700,SMALL(IF(K$2:K$700&lt;&gt;"",ROW(K$2:K$700)-1),ROW(F165))),"")</f>
        <v/>
      </c>
      <c r="M166" s="21" t="str">
        <f t="shared" si="2"/>
        <v/>
      </c>
      <c r="N166" s="31" t="str">
        <f t="array" ref="N166">IFERROR(INDEX(M$2:M$700,SMALL(IF(M$2:M$700&lt;&gt;"",ROW(M$2:M$700)-1),ROW(G165))),"")</f>
        <v/>
      </c>
      <c r="O166" s="21" t="str">
        <f t="shared" si="3"/>
        <v/>
      </c>
      <c r="P166" s="33" t="str">
        <f t="array" ref="P166">IFERROR(INDEX(O$2:O$700,SMALL(IF(O$2:O$700&lt;&gt;"",ROW(O$2:O$700)-1),ROW(I165))),"")</f>
        <v/>
      </c>
      <c r="Q166" s="22" t="str">
        <f t="shared" si="4"/>
        <v/>
      </c>
      <c r="R166" s="47" t="str">
        <f t="array" ref="R166">IFERROR(INDEX(Q$2:Q$212,SMALL(IF(Q$2:Q$212&lt;&gt;"",ROW(Q$2:Q$212)-1),ROW(I165))),"")</f>
        <v/>
      </c>
      <c r="S166" s="10"/>
    </row>
    <row r="167" spans="1:19" ht="15.75" customHeight="1" x14ac:dyDescent="0.2">
      <c r="A167" s="26" t="str">
        <f t="shared" si="7"/>
        <v xml:space="preserve"> </v>
      </c>
      <c r="B167" s="19"/>
      <c r="C167" s="19"/>
      <c r="D167" s="19"/>
      <c r="E167" s="20"/>
      <c r="F167" s="36"/>
      <c r="G167" s="26" t="str">
        <f>IF(D167="","",VLOOKUP(D167,'Liste des clubs'!A:B,2,FALSE))</f>
        <v/>
      </c>
      <c r="H167" s="29"/>
      <c r="I167" s="21" t="str">
        <f t="shared" si="0"/>
        <v/>
      </c>
      <c r="J167" s="31" t="str">
        <f t="array" ref="J167">IFERROR(INDEX(I$2:I$700,SMALL(IF(I$2:I$700&lt;&gt;"",ROW(I$2:I$700)-1),ROW(A166))),"")</f>
        <v/>
      </c>
      <c r="K167" s="21" t="str">
        <f t="shared" si="1"/>
        <v/>
      </c>
      <c r="L167" s="33" t="str">
        <f t="array" ref="L167">IFERROR(INDEX(K$2:K$700,SMALL(IF(K$2:K$700&lt;&gt;"",ROW(K$2:K$700)-1),ROW(F166))),"")</f>
        <v/>
      </c>
      <c r="M167" s="21" t="str">
        <f t="shared" si="2"/>
        <v/>
      </c>
      <c r="N167" s="31" t="str">
        <f t="array" ref="N167">IFERROR(INDEX(M$2:M$700,SMALL(IF(M$2:M$700&lt;&gt;"",ROW(M$2:M$700)-1),ROW(G166))),"")</f>
        <v/>
      </c>
      <c r="O167" s="21" t="str">
        <f t="shared" si="3"/>
        <v/>
      </c>
      <c r="P167" s="33" t="str">
        <f t="array" ref="P167">IFERROR(INDEX(O$2:O$700,SMALL(IF(O$2:O$700&lt;&gt;"",ROW(O$2:O$700)-1),ROW(I166))),"")</f>
        <v/>
      </c>
      <c r="Q167" s="22" t="str">
        <f t="shared" si="4"/>
        <v/>
      </c>
      <c r="R167" s="47" t="str">
        <f t="array" ref="R167">IFERROR(INDEX(Q$2:Q$212,SMALL(IF(Q$2:Q$212&lt;&gt;"",ROW(Q$2:Q$212)-1),ROW(I166))),"")</f>
        <v/>
      </c>
      <c r="S167" s="10"/>
    </row>
    <row r="168" spans="1:19" ht="15.75" customHeight="1" x14ac:dyDescent="0.2">
      <c r="A168" s="26" t="str">
        <f t="shared" si="7"/>
        <v xml:space="preserve"> </v>
      </c>
      <c r="B168" s="19"/>
      <c r="C168" s="19"/>
      <c r="D168" s="19"/>
      <c r="E168" s="20"/>
      <c r="F168" s="36"/>
      <c r="G168" s="26" t="str">
        <f>IF(D168="","",VLOOKUP(D168,'Liste des clubs'!A:B,2,FALSE))</f>
        <v/>
      </c>
      <c r="H168" s="29"/>
      <c r="I168" s="21" t="str">
        <f t="shared" si="0"/>
        <v/>
      </c>
      <c r="J168" s="31" t="str">
        <f t="array" ref="J168">IFERROR(INDEX(I$2:I$700,SMALL(IF(I$2:I$700&lt;&gt;"",ROW(I$2:I$700)-1),ROW(A167))),"")</f>
        <v/>
      </c>
      <c r="K168" s="21" t="str">
        <f t="shared" si="1"/>
        <v/>
      </c>
      <c r="L168" s="33" t="str">
        <f t="array" ref="L168">IFERROR(INDEX(K$2:K$700,SMALL(IF(K$2:K$700&lt;&gt;"",ROW(K$2:K$700)-1),ROW(F167))),"")</f>
        <v/>
      </c>
      <c r="M168" s="21" t="str">
        <f t="shared" si="2"/>
        <v/>
      </c>
      <c r="N168" s="31" t="str">
        <f t="array" ref="N168">IFERROR(INDEX(M$2:M$700,SMALL(IF(M$2:M$700&lt;&gt;"",ROW(M$2:M$700)-1),ROW(G167))),"")</f>
        <v/>
      </c>
      <c r="O168" s="21" t="str">
        <f t="shared" si="3"/>
        <v/>
      </c>
      <c r="P168" s="33" t="str">
        <f t="array" ref="P168">IFERROR(INDEX(O$2:O$700,SMALL(IF(O$2:O$700&lt;&gt;"",ROW(O$2:O$700)-1),ROW(I167))),"")</f>
        <v/>
      </c>
      <c r="Q168" s="22" t="str">
        <f t="shared" si="4"/>
        <v/>
      </c>
      <c r="R168" s="47" t="str">
        <f t="array" ref="R168">IFERROR(INDEX(Q$2:Q$212,SMALL(IF(Q$2:Q$212&lt;&gt;"",ROW(Q$2:Q$212)-1),ROW(I167))),"")</f>
        <v/>
      </c>
      <c r="S168" s="10"/>
    </row>
    <row r="169" spans="1:19" ht="15.75" customHeight="1" x14ac:dyDescent="0.2">
      <c r="A169" s="26" t="str">
        <f t="shared" si="7"/>
        <v xml:space="preserve"> </v>
      </c>
      <c r="B169" s="19"/>
      <c r="C169" s="19"/>
      <c r="D169" s="19"/>
      <c r="E169" s="20"/>
      <c r="F169" s="36"/>
      <c r="G169" s="26" t="str">
        <f>IF(D169="","",VLOOKUP(D169,'Liste des clubs'!A:B,2,FALSE))</f>
        <v/>
      </c>
      <c r="H169" s="29"/>
      <c r="I169" s="21" t="str">
        <f t="shared" si="0"/>
        <v/>
      </c>
      <c r="J169" s="31" t="str">
        <f t="array" ref="J169">IFERROR(INDEX(I$2:I$700,SMALL(IF(I$2:I$700&lt;&gt;"",ROW(I$2:I$700)-1),ROW(A168))),"")</f>
        <v/>
      </c>
      <c r="K169" s="21" t="str">
        <f t="shared" si="1"/>
        <v/>
      </c>
      <c r="L169" s="33" t="str">
        <f t="array" ref="L169">IFERROR(INDEX(K$2:K$700,SMALL(IF(K$2:K$700&lt;&gt;"",ROW(K$2:K$700)-1),ROW(F168))),"")</f>
        <v/>
      </c>
      <c r="M169" s="21" t="str">
        <f t="shared" si="2"/>
        <v/>
      </c>
      <c r="N169" s="31" t="str">
        <f t="array" ref="N169">IFERROR(INDEX(M$2:M$700,SMALL(IF(M$2:M$700&lt;&gt;"",ROW(M$2:M$700)-1),ROW(G168))),"")</f>
        <v/>
      </c>
      <c r="O169" s="21" t="str">
        <f t="shared" si="3"/>
        <v/>
      </c>
      <c r="P169" s="33" t="str">
        <f t="array" ref="P169">IFERROR(INDEX(O$2:O$700,SMALL(IF(O$2:O$700&lt;&gt;"",ROW(O$2:O$700)-1),ROW(I168))),"")</f>
        <v/>
      </c>
      <c r="Q169" s="22" t="str">
        <f t="shared" si="4"/>
        <v/>
      </c>
      <c r="R169" s="47" t="str">
        <f t="array" ref="R169">IFERROR(INDEX(Q$2:Q$212,SMALL(IF(Q$2:Q$212&lt;&gt;"",ROW(Q$2:Q$212)-1),ROW(I168))),"")</f>
        <v/>
      </c>
      <c r="S169" s="10"/>
    </row>
    <row r="170" spans="1:19" ht="15.75" customHeight="1" x14ac:dyDescent="0.2">
      <c r="A170" s="26" t="str">
        <f t="shared" si="7"/>
        <v xml:space="preserve"> </v>
      </c>
      <c r="B170" s="19"/>
      <c r="C170" s="19"/>
      <c r="D170" s="19"/>
      <c r="E170" s="20"/>
      <c r="F170" s="36"/>
      <c r="G170" s="26" t="str">
        <f>IF(D170="","",VLOOKUP(D170,'Liste des clubs'!A:B,2,FALSE))</f>
        <v/>
      </c>
      <c r="H170" s="29"/>
      <c r="I170" s="21" t="str">
        <f t="shared" si="0"/>
        <v/>
      </c>
      <c r="J170" s="31" t="str">
        <f t="array" ref="J170">IFERROR(INDEX(I$2:I$700,SMALL(IF(I$2:I$700&lt;&gt;"",ROW(I$2:I$700)-1),ROW(A169))),"")</f>
        <v/>
      </c>
      <c r="K170" s="21" t="str">
        <f t="shared" si="1"/>
        <v/>
      </c>
      <c r="L170" s="33" t="str">
        <f t="array" ref="L170">IFERROR(INDEX(K$2:K$700,SMALL(IF(K$2:K$700&lt;&gt;"",ROW(K$2:K$700)-1),ROW(F169))),"")</f>
        <v/>
      </c>
      <c r="M170" s="21" t="str">
        <f t="shared" si="2"/>
        <v/>
      </c>
      <c r="N170" s="31" t="str">
        <f t="array" ref="N170">IFERROR(INDEX(M$2:M$700,SMALL(IF(M$2:M$700&lt;&gt;"",ROW(M$2:M$700)-1),ROW(G169))),"")</f>
        <v/>
      </c>
      <c r="O170" s="21" t="str">
        <f t="shared" si="3"/>
        <v/>
      </c>
      <c r="P170" s="33" t="str">
        <f t="array" ref="P170">IFERROR(INDEX(O$2:O$700,SMALL(IF(O$2:O$700&lt;&gt;"",ROW(O$2:O$700)-1),ROW(I169))),"")</f>
        <v/>
      </c>
      <c r="Q170" s="22" t="str">
        <f t="shared" si="4"/>
        <v/>
      </c>
      <c r="R170" s="47" t="str">
        <f t="array" ref="R170">IFERROR(INDEX(Q$2:Q$212,SMALL(IF(Q$2:Q$212&lt;&gt;"",ROW(Q$2:Q$212)-1),ROW(I169))),"")</f>
        <v/>
      </c>
      <c r="S170" s="10"/>
    </row>
    <row r="171" spans="1:19" ht="15.75" customHeight="1" x14ac:dyDescent="0.2">
      <c r="A171" s="26" t="str">
        <f t="shared" si="7"/>
        <v xml:space="preserve"> </v>
      </c>
      <c r="B171" s="19"/>
      <c r="C171" s="19"/>
      <c r="D171" s="19"/>
      <c r="E171" s="20"/>
      <c r="F171" s="36"/>
      <c r="G171" s="26" t="str">
        <f>IF(D171="","",VLOOKUP(D171,'Liste des clubs'!A:B,2,FALSE))</f>
        <v/>
      </c>
      <c r="H171" s="29"/>
      <c r="I171" s="21" t="str">
        <f t="shared" si="0"/>
        <v/>
      </c>
      <c r="J171" s="31" t="str">
        <f t="array" ref="J171">IFERROR(INDEX(I$2:I$700,SMALL(IF(I$2:I$700&lt;&gt;"",ROW(I$2:I$700)-1),ROW(A170))),"")</f>
        <v/>
      </c>
      <c r="K171" s="21" t="str">
        <f t="shared" si="1"/>
        <v/>
      </c>
      <c r="L171" s="33" t="str">
        <f t="array" ref="L171">IFERROR(INDEX(K$2:K$700,SMALL(IF(K$2:K$700&lt;&gt;"",ROW(K$2:K$700)-1),ROW(F170))),"")</f>
        <v/>
      </c>
      <c r="M171" s="21" t="str">
        <f t="shared" si="2"/>
        <v/>
      </c>
      <c r="N171" s="31" t="str">
        <f t="array" ref="N171">IFERROR(INDEX(M$2:M$700,SMALL(IF(M$2:M$700&lt;&gt;"",ROW(M$2:M$700)-1),ROW(G170))),"")</f>
        <v/>
      </c>
      <c r="O171" s="21" t="str">
        <f t="shared" si="3"/>
        <v/>
      </c>
      <c r="P171" s="33" t="str">
        <f t="array" ref="P171">IFERROR(INDEX(O$2:O$700,SMALL(IF(O$2:O$700&lt;&gt;"",ROW(O$2:O$700)-1),ROW(I170))),"")</f>
        <v/>
      </c>
      <c r="Q171" s="22" t="str">
        <f t="shared" si="4"/>
        <v/>
      </c>
      <c r="R171" s="47" t="str">
        <f t="array" ref="R171">IFERROR(INDEX(Q$2:Q$212,SMALL(IF(Q$2:Q$212&lt;&gt;"",ROW(Q$2:Q$212)-1),ROW(I170))),"")</f>
        <v/>
      </c>
      <c r="S171" s="10"/>
    </row>
    <row r="172" spans="1:19" ht="15.75" customHeight="1" x14ac:dyDescent="0.2">
      <c r="A172" s="26" t="str">
        <f t="shared" si="7"/>
        <v xml:space="preserve"> </v>
      </c>
      <c r="B172" s="19"/>
      <c r="C172" s="19"/>
      <c r="D172" s="19"/>
      <c r="E172" s="20"/>
      <c r="F172" s="36"/>
      <c r="G172" s="26" t="str">
        <f>IF(D172="","",VLOOKUP(D172,'Liste des clubs'!A:B,2,FALSE))</f>
        <v/>
      </c>
      <c r="H172" s="29"/>
      <c r="I172" s="21" t="str">
        <f t="shared" si="0"/>
        <v/>
      </c>
      <c r="J172" s="31" t="str">
        <f t="array" ref="J172">IFERROR(INDEX(I$2:I$700,SMALL(IF(I$2:I$700&lt;&gt;"",ROW(I$2:I$700)-1),ROW(A171))),"")</f>
        <v/>
      </c>
      <c r="K172" s="21" t="str">
        <f t="shared" si="1"/>
        <v/>
      </c>
      <c r="L172" s="33" t="str">
        <f t="array" ref="L172">IFERROR(INDEX(K$2:K$700,SMALL(IF(K$2:K$700&lt;&gt;"",ROW(K$2:K$700)-1),ROW(F171))),"")</f>
        <v/>
      </c>
      <c r="M172" s="21" t="str">
        <f t="shared" si="2"/>
        <v/>
      </c>
      <c r="N172" s="31" t="str">
        <f t="array" ref="N172">IFERROR(INDEX(M$2:M$700,SMALL(IF(M$2:M$700&lt;&gt;"",ROW(M$2:M$700)-1),ROW(G171))),"")</f>
        <v/>
      </c>
      <c r="O172" s="21" t="str">
        <f t="shared" si="3"/>
        <v/>
      </c>
      <c r="P172" s="33" t="str">
        <f t="array" ref="P172">IFERROR(INDEX(O$2:O$700,SMALL(IF(O$2:O$700&lt;&gt;"",ROW(O$2:O$700)-1),ROW(I171))),"")</f>
        <v/>
      </c>
      <c r="Q172" s="22" t="str">
        <f t="shared" si="4"/>
        <v/>
      </c>
      <c r="R172" s="47" t="str">
        <f t="array" ref="R172">IFERROR(INDEX(Q$2:Q$212,SMALL(IF(Q$2:Q$212&lt;&gt;"",ROW(Q$2:Q$212)-1),ROW(I171))),"")</f>
        <v/>
      </c>
      <c r="S172" s="10"/>
    </row>
    <row r="173" spans="1:19" ht="15.75" customHeight="1" x14ac:dyDescent="0.2">
      <c r="A173" s="26" t="str">
        <f t="shared" si="7"/>
        <v xml:space="preserve"> </v>
      </c>
      <c r="B173" s="19"/>
      <c r="C173" s="19"/>
      <c r="D173" s="19"/>
      <c r="E173" s="20"/>
      <c r="F173" s="36"/>
      <c r="G173" s="26" t="str">
        <f>IF(D173="","",VLOOKUP(D173,'Liste des clubs'!A:B,2,FALSE))</f>
        <v/>
      </c>
      <c r="H173" s="29"/>
      <c r="I173" s="21" t="str">
        <f t="shared" si="0"/>
        <v/>
      </c>
      <c r="J173" s="31" t="str">
        <f t="array" ref="J173">IFERROR(INDEX(I$2:I$700,SMALL(IF(I$2:I$700&lt;&gt;"",ROW(I$2:I$700)-1),ROW(A172))),"")</f>
        <v/>
      </c>
      <c r="K173" s="21" t="str">
        <f t="shared" si="1"/>
        <v/>
      </c>
      <c r="L173" s="33" t="str">
        <f t="array" ref="L173">IFERROR(INDEX(K$2:K$700,SMALL(IF(K$2:K$700&lt;&gt;"",ROW(K$2:K$700)-1),ROW(F172))),"")</f>
        <v/>
      </c>
      <c r="M173" s="21" t="str">
        <f t="shared" si="2"/>
        <v/>
      </c>
      <c r="N173" s="31" t="str">
        <f t="array" ref="N173">IFERROR(INDEX(M$2:M$700,SMALL(IF(M$2:M$700&lt;&gt;"",ROW(M$2:M$700)-1),ROW(G172))),"")</f>
        <v/>
      </c>
      <c r="O173" s="21" t="str">
        <f t="shared" si="3"/>
        <v/>
      </c>
      <c r="P173" s="33" t="str">
        <f t="array" ref="P173">IFERROR(INDEX(O$2:O$700,SMALL(IF(O$2:O$700&lt;&gt;"",ROW(O$2:O$700)-1),ROW(I172))),"")</f>
        <v/>
      </c>
      <c r="Q173" s="22" t="str">
        <f t="shared" si="4"/>
        <v/>
      </c>
      <c r="R173" s="47" t="str">
        <f t="array" ref="R173">IFERROR(INDEX(Q$2:Q$212,SMALL(IF(Q$2:Q$212&lt;&gt;"",ROW(Q$2:Q$212)-1),ROW(I172))),"")</f>
        <v/>
      </c>
      <c r="S173" s="10"/>
    </row>
    <row r="174" spans="1:19" ht="15.75" customHeight="1" x14ac:dyDescent="0.2">
      <c r="A174" s="26" t="str">
        <f t="shared" si="7"/>
        <v xml:space="preserve"> </v>
      </c>
      <c r="B174" s="19"/>
      <c r="C174" s="19"/>
      <c r="D174" s="19"/>
      <c r="E174" s="20"/>
      <c r="F174" s="36"/>
      <c r="G174" s="26" t="str">
        <f>IF(D174="","",VLOOKUP(D174,'Liste des clubs'!A:B,2,FALSE))</f>
        <v/>
      </c>
      <c r="H174" s="29"/>
      <c r="I174" s="21" t="str">
        <f t="shared" si="0"/>
        <v/>
      </c>
      <c r="J174" s="31" t="str">
        <f t="array" ref="J174">IFERROR(INDEX(I$2:I$700,SMALL(IF(I$2:I$700&lt;&gt;"",ROW(I$2:I$700)-1),ROW(A173))),"")</f>
        <v/>
      </c>
      <c r="K174" s="21" t="str">
        <f t="shared" si="1"/>
        <v/>
      </c>
      <c r="L174" s="33" t="str">
        <f t="array" ref="L174">IFERROR(INDEX(K$2:K$700,SMALL(IF(K$2:K$700&lt;&gt;"",ROW(K$2:K$700)-1),ROW(F173))),"")</f>
        <v/>
      </c>
      <c r="M174" s="21" t="str">
        <f t="shared" si="2"/>
        <v/>
      </c>
      <c r="N174" s="31" t="str">
        <f t="array" ref="N174">IFERROR(INDEX(M$2:M$700,SMALL(IF(M$2:M$700&lt;&gt;"",ROW(M$2:M$700)-1),ROW(G173))),"")</f>
        <v/>
      </c>
      <c r="O174" s="21" t="str">
        <f t="shared" si="3"/>
        <v/>
      </c>
      <c r="P174" s="33" t="str">
        <f t="array" ref="P174">IFERROR(INDEX(O$2:O$700,SMALL(IF(O$2:O$700&lt;&gt;"",ROW(O$2:O$700)-1),ROW(I173))),"")</f>
        <v/>
      </c>
      <c r="Q174" s="22" t="str">
        <f t="shared" si="4"/>
        <v/>
      </c>
      <c r="R174" s="47" t="str">
        <f t="array" ref="R174">IFERROR(INDEX(Q$2:Q$212,SMALL(IF(Q$2:Q$212&lt;&gt;"",ROW(Q$2:Q$212)-1),ROW(I173))),"")</f>
        <v/>
      </c>
      <c r="S174" s="10"/>
    </row>
    <row r="175" spans="1:19" ht="15.75" customHeight="1" x14ac:dyDescent="0.2">
      <c r="A175" s="26" t="str">
        <f t="shared" si="7"/>
        <v xml:space="preserve"> </v>
      </c>
      <c r="B175" s="19"/>
      <c r="C175" s="19"/>
      <c r="D175" s="19"/>
      <c r="E175" s="20"/>
      <c r="F175" s="36"/>
      <c r="G175" s="26" t="str">
        <f>IF(D175="","",VLOOKUP(D175,'Liste des clubs'!A:B,2,FALSE))</f>
        <v/>
      </c>
      <c r="H175" s="29"/>
      <c r="I175" s="21" t="str">
        <f t="shared" si="0"/>
        <v/>
      </c>
      <c r="J175" s="31" t="str">
        <f t="array" ref="J175">IFERROR(INDEX(I$2:I$700,SMALL(IF(I$2:I$700&lt;&gt;"",ROW(I$2:I$700)-1),ROW(A174))),"")</f>
        <v/>
      </c>
      <c r="K175" s="21" t="str">
        <f t="shared" si="1"/>
        <v/>
      </c>
      <c r="L175" s="33" t="str">
        <f t="array" ref="L175">IFERROR(INDEX(K$2:K$700,SMALL(IF(K$2:K$700&lt;&gt;"",ROW(K$2:K$700)-1),ROW(F174))),"")</f>
        <v/>
      </c>
      <c r="M175" s="21" t="str">
        <f t="shared" si="2"/>
        <v/>
      </c>
      <c r="N175" s="31" t="str">
        <f t="array" ref="N175">IFERROR(INDEX(M$2:M$700,SMALL(IF(M$2:M$700&lt;&gt;"",ROW(M$2:M$700)-1),ROW(G174))),"")</f>
        <v/>
      </c>
      <c r="O175" s="21" t="str">
        <f t="shared" si="3"/>
        <v/>
      </c>
      <c r="P175" s="33" t="str">
        <f t="array" ref="P175">IFERROR(INDEX(O$2:O$700,SMALL(IF(O$2:O$700&lt;&gt;"",ROW(O$2:O$700)-1),ROW(I174))),"")</f>
        <v/>
      </c>
      <c r="Q175" s="22" t="str">
        <f t="shared" si="4"/>
        <v/>
      </c>
      <c r="R175" s="47" t="str">
        <f t="array" ref="R175">IFERROR(INDEX(Q$2:Q$212,SMALL(IF(Q$2:Q$212&lt;&gt;"",ROW(Q$2:Q$212)-1),ROW(I174))),"")</f>
        <v/>
      </c>
      <c r="S175" s="10"/>
    </row>
    <row r="176" spans="1:19" ht="15.75" customHeight="1" x14ac:dyDescent="0.2">
      <c r="A176" s="26" t="str">
        <f t="shared" si="7"/>
        <v xml:space="preserve"> </v>
      </c>
      <c r="B176" s="19"/>
      <c r="C176" s="19"/>
      <c r="D176" s="19"/>
      <c r="E176" s="20"/>
      <c r="F176" s="36"/>
      <c r="G176" s="26" t="str">
        <f>IF(D176="","",VLOOKUP(D176,'Liste des clubs'!A:B,2,FALSE))</f>
        <v/>
      </c>
      <c r="H176" s="29"/>
      <c r="I176" s="21" t="str">
        <f t="shared" si="0"/>
        <v/>
      </c>
      <c r="J176" s="31" t="str">
        <f t="array" ref="J176">IFERROR(INDEX(I$2:I$700,SMALL(IF(I$2:I$700&lt;&gt;"",ROW(I$2:I$700)-1),ROW(A175))),"")</f>
        <v/>
      </c>
      <c r="K176" s="21" t="str">
        <f t="shared" si="1"/>
        <v/>
      </c>
      <c r="L176" s="33" t="str">
        <f t="array" ref="L176">IFERROR(INDEX(K$2:K$700,SMALL(IF(K$2:K$700&lt;&gt;"",ROW(K$2:K$700)-1),ROW(F175))),"")</f>
        <v/>
      </c>
      <c r="M176" s="21" t="str">
        <f t="shared" si="2"/>
        <v/>
      </c>
      <c r="N176" s="31" t="str">
        <f t="array" ref="N176">IFERROR(INDEX(M$2:M$700,SMALL(IF(M$2:M$700&lt;&gt;"",ROW(M$2:M$700)-1),ROW(G175))),"")</f>
        <v/>
      </c>
      <c r="O176" s="21" t="str">
        <f t="shared" si="3"/>
        <v/>
      </c>
      <c r="P176" s="33" t="str">
        <f t="array" ref="P176">IFERROR(INDEX(O$2:O$700,SMALL(IF(O$2:O$700&lt;&gt;"",ROW(O$2:O$700)-1),ROW(I175))),"")</f>
        <v/>
      </c>
      <c r="Q176" s="22" t="str">
        <f t="shared" si="4"/>
        <v/>
      </c>
      <c r="R176" s="47" t="str">
        <f t="array" ref="R176">IFERROR(INDEX(Q$2:Q$212,SMALL(IF(Q$2:Q$212&lt;&gt;"",ROW(Q$2:Q$212)-1),ROW(I175))),"")</f>
        <v/>
      </c>
      <c r="S176" s="10"/>
    </row>
    <row r="177" spans="1:19" ht="15.75" customHeight="1" x14ac:dyDescent="0.2">
      <c r="A177" s="26" t="str">
        <f t="shared" si="7"/>
        <v xml:space="preserve"> </v>
      </c>
      <c r="B177" s="19"/>
      <c r="C177" s="19"/>
      <c r="D177" s="19"/>
      <c r="E177" s="20"/>
      <c r="F177" s="36"/>
      <c r="G177" s="26" t="str">
        <f>IF(D177="","",VLOOKUP(D177,'Liste des clubs'!A:B,2,FALSE))</f>
        <v/>
      </c>
      <c r="H177" s="29"/>
      <c r="I177" s="21" t="str">
        <f t="shared" si="0"/>
        <v/>
      </c>
      <c r="J177" s="31" t="str">
        <f t="array" ref="J177">IFERROR(INDEX(I$2:I$700,SMALL(IF(I$2:I$700&lt;&gt;"",ROW(I$2:I$700)-1),ROW(A176))),"")</f>
        <v/>
      </c>
      <c r="K177" s="21" t="str">
        <f t="shared" si="1"/>
        <v/>
      </c>
      <c r="L177" s="33" t="str">
        <f t="array" ref="L177">IFERROR(INDEX(K$2:K$700,SMALL(IF(K$2:K$700&lt;&gt;"",ROW(K$2:K$700)-1),ROW(F176))),"")</f>
        <v/>
      </c>
      <c r="M177" s="21" t="str">
        <f t="shared" si="2"/>
        <v/>
      </c>
      <c r="N177" s="31" t="str">
        <f t="array" ref="N177">IFERROR(INDEX(M$2:M$700,SMALL(IF(M$2:M$700&lt;&gt;"",ROW(M$2:M$700)-1),ROW(G176))),"")</f>
        <v/>
      </c>
      <c r="O177" s="21" t="str">
        <f t="shared" si="3"/>
        <v/>
      </c>
      <c r="P177" s="33" t="str">
        <f t="array" ref="P177">IFERROR(INDEX(O$2:O$700,SMALL(IF(O$2:O$700&lt;&gt;"",ROW(O$2:O$700)-1),ROW(I176))),"")</f>
        <v/>
      </c>
      <c r="Q177" s="22" t="str">
        <f t="shared" si="4"/>
        <v/>
      </c>
      <c r="R177" s="47" t="str">
        <f t="array" ref="R177">IFERROR(INDEX(Q$2:Q$212,SMALL(IF(Q$2:Q$212&lt;&gt;"",ROW(Q$2:Q$212)-1),ROW(I176))),"")</f>
        <v/>
      </c>
      <c r="S177" s="10"/>
    </row>
    <row r="178" spans="1:19" ht="15.75" customHeight="1" x14ac:dyDescent="0.2">
      <c r="A178" s="26" t="str">
        <f t="shared" si="7"/>
        <v xml:space="preserve"> </v>
      </c>
      <c r="B178" s="19"/>
      <c r="C178" s="19"/>
      <c r="D178" s="19"/>
      <c r="E178" s="20"/>
      <c r="F178" s="36"/>
      <c r="G178" s="26" t="str">
        <f>IF(D178="","",VLOOKUP(D178,'Liste des clubs'!A:B,2,FALSE))</f>
        <v/>
      </c>
      <c r="H178" s="29"/>
      <c r="I178" s="21" t="str">
        <f t="shared" si="0"/>
        <v/>
      </c>
      <c r="J178" s="31" t="str">
        <f t="array" ref="J178">IFERROR(INDEX(I$2:I$700,SMALL(IF(I$2:I$700&lt;&gt;"",ROW(I$2:I$700)-1),ROW(A177))),"")</f>
        <v/>
      </c>
      <c r="K178" s="21" t="str">
        <f t="shared" si="1"/>
        <v/>
      </c>
      <c r="L178" s="33" t="str">
        <f t="array" ref="L178">IFERROR(INDEX(K$2:K$700,SMALL(IF(K$2:K$700&lt;&gt;"",ROW(K$2:K$700)-1),ROW(F177))),"")</f>
        <v/>
      </c>
      <c r="M178" s="21" t="str">
        <f t="shared" si="2"/>
        <v/>
      </c>
      <c r="N178" s="31" t="str">
        <f t="array" ref="N178">IFERROR(INDEX(M$2:M$700,SMALL(IF(M$2:M$700&lt;&gt;"",ROW(M$2:M$700)-1),ROW(G177))),"")</f>
        <v/>
      </c>
      <c r="O178" s="21" t="str">
        <f t="shared" si="3"/>
        <v/>
      </c>
      <c r="P178" s="33" t="str">
        <f t="array" ref="P178">IFERROR(INDEX(O$2:O$700,SMALL(IF(O$2:O$700&lt;&gt;"",ROW(O$2:O$700)-1),ROW(I177))),"")</f>
        <v/>
      </c>
      <c r="Q178" s="22" t="str">
        <f t="shared" si="4"/>
        <v/>
      </c>
      <c r="R178" s="47" t="str">
        <f t="array" ref="R178">IFERROR(INDEX(Q$2:Q$212,SMALL(IF(Q$2:Q$212&lt;&gt;"",ROW(Q$2:Q$212)-1),ROW(I177))),"")</f>
        <v/>
      </c>
      <c r="S178" s="10"/>
    </row>
    <row r="179" spans="1:19" ht="15.75" customHeight="1" x14ac:dyDescent="0.2">
      <c r="A179" s="26" t="str">
        <f t="shared" si="7"/>
        <v xml:space="preserve"> </v>
      </c>
      <c r="B179" s="19"/>
      <c r="C179" s="19"/>
      <c r="D179" s="19"/>
      <c r="E179" s="20"/>
      <c r="F179" s="36"/>
      <c r="G179" s="26" t="str">
        <f>IF(D179="","",VLOOKUP(D179,'Liste des clubs'!A:B,2,FALSE))</f>
        <v/>
      </c>
      <c r="H179" s="29"/>
      <c r="I179" s="21" t="str">
        <f t="shared" si="0"/>
        <v/>
      </c>
      <c r="J179" s="31" t="str">
        <f t="array" ref="J179">IFERROR(INDEX(I$2:I$700,SMALL(IF(I$2:I$700&lt;&gt;"",ROW(I$2:I$700)-1),ROW(A178))),"")</f>
        <v/>
      </c>
      <c r="K179" s="21" t="str">
        <f t="shared" si="1"/>
        <v/>
      </c>
      <c r="L179" s="33" t="str">
        <f t="array" ref="L179">IFERROR(INDEX(K$2:K$700,SMALL(IF(K$2:K$700&lt;&gt;"",ROW(K$2:K$700)-1),ROW(F178))),"")</f>
        <v/>
      </c>
      <c r="M179" s="21" t="str">
        <f t="shared" si="2"/>
        <v/>
      </c>
      <c r="N179" s="31" t="str">
        <f t="array" ref="N179">IFERROR(INDEX(M$2:M$700,SMALL(IF(M$2:M$700&lt;&gt;"",ROW(M$2:M$700)-1),ROW(G178))),"")</f>
        <v/>
      </c>
      <c r="O179" s="21" t="str">
        <f t="shared" si="3"/>
        <v/>
      </c>
      <c r="P179" s="33" t="str">
        <f t="array" ref="P179">IFERROR(INDEX(O$2:O$700,SMALL(IF(O$2:O$700&lt;&gt;"",ROW(O$2:O$700)-1),ROW(I178))),"")</f>
        <v/>
      </c>
      <c r="Q179" s="22" t="str">
        <f t="shared" si="4"/>
        <v/>
      </c>
      <c r="R179" s="47" t="str">
        <f t="array" ref="R179">IFERROR(INDEX(Q$2:Q$212,SMALL(IF(Q$2:Q$212&lt;&gt;"",ROW(Q$2:Q$212)-1),ROW(I178))),"")</f>
        <v/>
      </c>
      <c r="S179" s="10"/>
    </row>
    <row r="180" spans="1:19" ht="15.75" customHeight="1" x14ac:dyDescent="0.2">
      <c r="A180" s="26" t="str">
        <f t="shared" si="7"/>
        <v xml:space="preserve"> </v>
      </c>
      <c r="B180" s="19"/>
      <c r="C180" s="19"/>
      <c r="D180" s="19"/>
      <c r="E180" s="20"/>
      <c r="F180" s="36"/>
      <c r="G180" s="26" t="str">
        <f>IF(D180="","",VLOOKUP(D180,'Liste des clubs'!A:B,2,FALSE))</f>
        <v/>
      </c>
      <c r="H180" s="29"/>
      <c r="I180" s="21" t="str">
        <f t="shared" si="0"/>
        <v/>
      </c>
      <c r="J180" s="31" t="str">
        <f t="array" ref="J180">IFERROR(INDEX(I$2:I$700,SMALL(IF(I$2:I$700&lt;&gt;"",ROW(I$2:I$700)-1),ROW(A179))),"")</f>
        <v/>
      </c>
      <c r="K180" s="21" t="str">
        <f t="shared" si="1"/>
        <v/>
      </c>
      <c r="L180" s="33" t="str">
        <f t="array" ref="L180">IFERROR(INDEX(K$2:K$700,SMALL(IF(K$2:K$700&lt;&gt;"",ROW(K$2:K$700)-1),ROW(F179))),"")</f>
        <v/>
      </c>
      <c r="M180" s="21" t="str">
        <f t="shared" si="2"/>
        <v/>
      </c>
      <c r="N180" s="31" t="str">
        <f t="array" ref="N180">IFERROR(INDEX(M$2:M$700,SMALL(IF(M$2:M$700&lt;&gt;"",ROW(M$2:M$700)-1),ROW(G179))),"")</f>
        <v/>
      </c>
      <c r="O180" s="21" t="str">
        <f t="shared" si="3"/>
        <v/>
      </c>
      <c r="P180" s="33" t="str">
        <f t="array" ref="P180">IFERROR(INDEX(O$2:O$700,SMALL(IF(O$2:O$700&lt;&gt;"",ROW(O$2:O$700)-1),ROW(I179))),"")</f>
        <v/>
      </c>
      <c r="Q180" s="22" t="str">
        <f t="shared" si="4"/>
        <v/>
      </c>
      <c r="R180" s="47" t="str">
        <f t="array" ref="R180">IFERROR(INDEX(Q$2:Q$212,SMALL(IF(Q$2:Q$212&lt;&gt;"",ROW(Q$2:Q$212)-1),ROW(I179))),"")</f>
        <v/>
      </c>
      <c r="S180" s="10"/>
    </row>
    <row r="181" spans="1:19" ht="15.75" customHeight="1" x14ac:dyDescent="0.2">
      <c r="A181" s="26" t="str">
        <f t="shared" si="7"/>
        <v xml:space="preserve"> </v>
      </c>
      <c r="B181" s="19"/>
      <c r="C181" s="19"/>
      <c r="D181" s="19"/>
      <c r="E181" s="20"/>
      <c r="F181" s="36"/>
      <c r="G181" s="26" t="str">
        <f>IF(D181="","",VLOOKUP(D181,'Liste des clubs'!A:B,2,FALSE))</f>
        <v/>
      </c>
      <c r="H181" s="29"/>
      <c r="I181" s="21" t="str">
        <f t="shared" si="0"/>
        <v/>
      </c>
      <c r="J181" s="31" t="str">
        <f t="array" ref="J181">IFERROR(INDEX(I$2:I$700,SMALL(IF(I$2:I$700&lt;&gt;"",ROW(I$2:I$700)-1),ROW(A180))),"")</f>
        <v/>
      </c>
      <c r="K181" s="21" t="str">
        <f t="shared" si="1"/>
        <v/>
      </c>
      <c r="L181" s="33" t="str">
        <f t="array" ref="L181">IFERROR(INDEX(K$2:K$700,SMALL(IF(K$2:K$700&lt;&gt;"",ROW(K$2:K$700)-1),ROW(F180))),"")</f>
        <v/>
      </c>
      <c r="M181" s="21" t="str">
        <f t="shared" si="2"/>
        <v/>
      </c>
      <c r="N181" s="31" t="str">
        <f t="array" ref="N181">IFERROR(INDEX(M$2:M$700,SMALL(IF(M$2:M$700&lt;&gt;"",ROW(M$2:M$700)-1),ROW(G180))),"")</f>
        <v/>
      </c>
      <c r="O181" s="21" t="str">
        <f t="shared" si="3"/>
        <v/>
      </c>
      <c r="P181" s="33" t="str">
        <f t="array" ref="P181">IFERROR(INDEX(O$2:O$700,SMALL(IF(O$2:O$700&lt;&gt;"",ROW(O$2:O$700)-1),ROW(I180))),"")</f>
        <v/>
      </c>
      <c r="Q181" s="22" t="str">
        <f t="shared" si="4"/>
        <v/>
      </c>
      <c r="R181" s="47" t="str">
        <f t="array" ref="R181">IFERROR(INDEX(Q$2:Q$212,SMALL(IF(Q$2:Q$212&lt;&gt;"",ROW(Q$2:Q$212)-1),ROW(I180))),"")</f>
        <v/>
      </c>
      <c r="S181" s="10"/>
    </row>
    <row r="182" spans="1:19" ht="15.75" customHeight="1" x14ac:dyDescent="0.2">
      <c r="A182" s="26" t="str">
        <f t="shared" si="7"/>
        <v xml:space="preserve"> </v>
      </c>
      <c r="B182" s="19"/>
      <c r="C182" s="19"/>
      <c r="D182" s="19"/>
      <c r="E182" s="20"/>
      <c r="F182" s="36"/>
      <c r="G182" s="26" t="str">
        <f>IF(D182="","",VLOOKUP(D182,'Liste des clubs'!A:B,2,FALSE))</f>
        <v/>
      </c>
      <c r="H182" s="29"/>
      <c r="I182" s="21" t="str">
        <f t="shared" si="0"/>
        <v/>
      </c>
      <c r="J182" s="31" t="str">
        <f t="array" ref="J182">IFERROR(INDEX(I$2:I$700,SMALL(IF(I$2:I$700&lt;&gt;"",ROW(I$2:I$700)-1),ROW(A181))),"")</f>
        <v/>
      </c>
      <c r="K182" s="21" t="str">
        <f t="shared" si="1"/>
        <v/>
      </c>
      <c r="L182" s="33" t="str">
        <f t="array" ref="L182">IFERROR(INDEX(K$2:K$700,SMALL(IF(K$2:K$700&lt;&gt;"",ROW(K$2:K$700)-1),ROW(F181))),"")</f>
        <v/>
      </c>
      <c r="M182" s="21" t="str">
        <f t="shared" si="2"/>
        <v/>
      </c>
      <c r="N182" s="31" t="str">
        <f t="array" ref="N182">IFERROR(INDEX(M$2:M$700,SMALL(IF(M$2:M$700&lt;&gt;"",ROW(M$2:M$700)-1),ROW(G181))),"")</f>
        <v/>
      </c>
      <c r="O182" s="21" t="str">
        <f t="shared" si="3"/>
        <v/>
      </c>
      <c r="P182" s="33" t="str">
        <f t="array" ref="P182">IFERROR(INDEX(O$2:O$700,SMALL(IF(O$2:O$700&lt;&gt;"",ROW(O$2:O$700)-1),ROW(I181))),"")</f>
        <v/>
      </c>
      <c r="Q182" s="22" t="str">
        <f t="shared" si="4"/>
        <v/>
      </c>
      <c r="R182" s="47" t="str">
        <f t="array" ref="R182">IFERROR(INDEX(Q$2:Q$212,SMALL(IF(Q$2:Q$212&lt;&gt;"",ROW(Q$2:Q$212)-1),ROW(I181))),"")</f>
        <v/>
      </c>
      <c r="S182" s="10"/>
    </row>
    <row r="183" spans="1:19" ht="15.75" customHeight="1" x14ac:dyDescent="0.2">
      <c r="A183" s="26" t="str">
        <f t="shared" si="7"/>
        <v xml:space="preserve"> </v>
      </c>
      <c r="B183" s="19"/>
      <c r="C183" s="19"/>
      <c r="D183" s="19"/>
      <c r="E183" s="20"/>
      <c r="F183" s="36"/>
      <c r="G183" s="26" t="str">
        <f>IF(D183="","",VLOOKUP(D183,'Liste des clubs'!A:B,2,FALSE))</f>
        <v/>
      </c>
      <c r="H183" s="29"/>
      <c r="I183" s="21" t="str">
        <f t="shared" si="0"/>
        <v/>
      </c>
      <c r="J183" s="31" t="str">
        <f t="array" ref="J183">IFERROR(INDEX(I$2:I$700,SMALL(IF(I$2:I$700&lt;&gt;"",ROW(I$2:I$700)-1),ROW(A182))),"")</f>
        <v/>
      </c>
      <c r="K183" s="21" t="str">
        <f t="shared" si="1"/>
        <v/>
      </c>
      <c r="L183" s="33" t="str">
        <f t="array" ref="L183">IFERROR(INDEX(K$2:K$700,SMALL(IF(K$2:K$700&lt;&gt;"",ROW(K$2:K$700)-1),ROW(F182))),"")</f>
        <v/>
      </c>
      <c r="M183" s="21" t="str">
        <f t="shared" si="2"/>
        <v/>
      </c>
      <c r="N183" s="31" t="str">
        <f t="array" ref="N183">IFERROR(INDEX(M$2:M$700,SMALL(IF(M$2:M$700&lt;&gt;"",ROW(M$2:M$700)-1),ROW(G182))),"")</f>
        <v/>
      </c>
      <c r="O183" s="21" t="str">
        <f t="shared" si="3"/>
        <v/>
      </c>
      <c r="P183" s="33" t="str">
        <f t="array" ref="P183">IFERROR(INDEX(O$2:O$700,SMALL(IF(O$2:O$700&lt;&gt;"",ROW(O$2:O$700)-1),ROW(I182))),"")</f>
        <v/>
      </c>
      <c r="Q183" s="22" t="str">
        <f t="shared" si="4"/>
        <v/>
      </c>
      <c r="R183" s="47" t="str">
        <f t="array" ref="R183">IFERROR(INDEX(Q$2:Q$212,SMALL(IF(Q$2:Q$212&lt;&gt;"",ROW(Q$2:Q$212)-1),ROW(I182))),"")</f>
        <v/>
      </c>
      <c r="S183" s="10"/>
    </row>
    <row r="184" spans="1:19" ht="15.75" customHeight="1" x14ac:dyDescent="0.2">
      <c r="A184" s="26" t="str">
        <f t="shared" si="7"/>
        <v xml:space="preserve"> </v>
      </c>
      <c r="B184" s="19"/>
      <c r="C184" s="19"/>
      <c r="D184" s="19"/>
      <c r="E184" s="20"/>
      <c r="F184" s="36"/>
      <c r="G184" s="26" t="str">
        <f>IF(D184="","",VLOOKUP(D184,'Liste des clubs'!A:B,2,FALSE))</f>
        <v/>
      </c>
      <c r="H184" s="29"/>
      <c r="I184" s="21" t="str">
        <f t="shared" si="0"/>
        <v/>
      </c>
      <c r="J184" s="31" t="str">
        <f t="array" ref="J184">IFERROR(INDEX(I$2:I$700,SMALL(IF(I$2:I$700&lt;&gt;"",ROW(I$2:I$700)-1),ROW(A183))),"")</f>
        <v/>
      </c>
      <c r="K184" s="21" t="str">
        <f t="shared" si="1"/>
        <v/>
      </c>
      <c r="L184" s="33" t="str">
        <f t="array" ref="L184">IFERROR(INDEX(K$2:K$700,SMALL(IF(K$2:K$700&lt;&gt;"",ROW(K$2:K$700)-1),ROW(F183))),"")</f>
        <v/>
      </c>
      <c r="M184" s="21" t="str">
        <f t="shared" si="2"/>
        <v/>
      </c>
      <c r="N184" s="31" t="str">
        <f t="array" ref="N184">IFERROR(INDEX(M$2:M$700,SMALL(IF(M$2:M$700&lt;&gt;"",ROW(M$2:M$700)-1),ROW(G183))),"")</f>
        <v/>
      </c>
      <c r="O184" s="21" t="str">
        <f t="shared" si="3"/>
        <v/>
      </c>
      <c r="P184" s="33" t="str">
        <f t="array" ref="P184">IFERROR(INDEX(O$2:O$700,SMALL(IF(O$2:O$700&lt;&gt;"",ROW(O$2:O$700)-1),ROW(I183))),"")</f>
        <v/>
      </c>
      <c r="Q184" s="22" t="str">
        <f t="shared" si="4"/>
        <v/>
      </c>
      <c r="R184" s="47" t="str">
        <f t="array" ref="R184">IFERROR(INDEX(Q$2:Q$212,SMALL(IF(Q$2:Q$212&lt;&gt;"",ROW(Q$2:Q$212)-1),ROW(I183))),"")</f>
        <v/>
      </c>
      <c r="S184" s="10"/>
    </row>
    <row r="185" spans="1:19" ht="15.75" customHeight="1" x14ac:dyDescent="0.2">
      <c r="A185" s="26" t="str">
        <f t="shared" si="7"/>
        <v xml:space="preserve"> </v>
      </c>
      <c r="B185" s="19"/>
      <c r="C185" s="19"/>
      <c r="D185" s="19"/>
      <c r="E185" s="20"/>
      <c r="F185" s="36"/>
      <c r="G185" s="26" t="str">
        <f>IF(D185="","",VLOOKUP(D185,'Liste des clubs'!A:B,2,FALSE))</f>
        <v/>
      </c>
      <c r="H185" s="29"/>
      <c r="I185" s="21" t="str">
        <f t="shared" si="0"/>
        <v/>
      </c>
      <c r="J185" s="31" t="str">
        <f t="array" ref="J185">IFERROR(INDEX(I$2:I$700,SMALL(IF(I$2:I$700&lt;&gt;"",ROW(I$2:I$700)-1),ROW(A184))),"")</f>
        <v/>
      </c>
      <c r="K185" s="21" t="str">
        <f t="shared" si="1"/>
        <v/>
      </c>
      <c r="L185" s="33" t="str">
        <f t="array" ref="L185">IFERROR(INDEX(K$2:K$700,SMALL(IF(K$2:K$700&lt;&gt;"",ROW(K$2:K$700)-1),ROW(F184))),"")</f>
        <v/>
      </c>
      <c r="M185" s="21" t="str">
        <f t="shared" si="2"/>
        <v/>
      </c>
      <c r="N185" s="31" t="str">
        <f t="array" ref="N185">IFERROR(INDEX(M$2:M$700,SMALL(IF(M$2:M$700&lt;&gt;"",ROW(M$2:M$700)-1),ROW(G184))),"")</f>
        <v/>
      </c>
      <c r="O185" s="21" t="str">
        <f t="shared" si="3"/>
        <v/>
      </c>
      <c r="P185" s="33" t="str">
        <f t="array" ref="P185">IFERROR(INDEX(O$2:O$700,SMALL(IF(O$2:O$700&lt;&gt;"",ROW(O$2:O$700)-1),ROW(I184))),"")</f>
        <v/>
      </c>
      <c r="Q185" s="22" t="str">
        <f t="shared" si="4"/>
        <v/>
      </c>
      <c r="R185" s="47" t="str">
        <f t="array" ref="R185">IFERROR(INDEX(Q$2:Q$212,SMALL(IF(Q$2:Q$212&lt;&gt;"",ROW(Q$2:Q$212)-1),ROW(I184))),"")</f>
        <v/>
      </c>
      <c r="S185" s="10"/>
    </row>
    <row r="186" spans="1:19" ht="15.75" customHeight="1" x14ac:dyDescent="0.2">
      <c r="A186" s="26" t="str">
        <f t="shared" si="7"/>
        <v xml:space="preserve"> </v>
      </c>
      <c r="B186" s="19"/>
      <c r="C186" s="19"/>
      <c r="D186" s="19"/>
      <c r="E186" s="20"/>
      <c r="F186" s="36"/>
      <c r="G186" s="26" t="str">
        <f>IF(D186="","",VLOOKUP(D186,'Liste des clubs'!A:B,2,FALSE))</f>
        <v/>
      </c>
      <c r="H186" s="29"/>
      <c r="I186" s="21" t="str">
        <f t="shared" si="0"/>
        <v/>
      </c>
      <c r="J186" s="31" t="str">
        <f t="array" ref="J186">IFERROR(INDEX(I$2:I$700,SMALL(IF(I$2:I$700&lt;&gt;"",ROW(I$2:I$700)-1),ROW(A185))),"")</f>
        <v/>
      </c>
      <c r="K186" s="21" t="str">
        <f t="shared" si="1"/>
        <v/>
      </c>
      <c r="L186" s="33" t="str">
        <f t="array" ref="L186">IFERROR(INDEX(K$2:K$700,SMALL(IF(K$2:K$700&lt;&gt;"",ROW(K$2:K$700)-1),ROW(F185))),"")</f>
        <v/>
      </c>
      <c r="M186" s="21" t="str">
        <f t="shared" si="2"/>
        <v/>
      </c>
      <c r="N186" s="31" t="str">
        <f t="array" ref="N186">IFERROR(INDEX(M$2:M$700,SMALL(IF(M$2:M$700&lt;&gt;"",ROW(M$2:M$700)-1),ROW(G185))),"")</f>
        <v/>
      </c>
      <c r="O186" s="21" t="str">
        <f t="shared" si="3"/>
        <v/>
      </c>
      <c r="P186" s="33" t="str">
        <f t="array" ref="P186">IFERROR(INDEX(O$2:O$700,SMALL(IF(O$2:O$700&lt;&gt;"",ROW(O$2:O$700)-1),ROW(I185))),"")</f>
        <v/>
      </c>
      <c r="Q186" s="22" t="str">
        <f t="shared" si="4"/>
        <v/>
      </c>
      <c r="R186" s="47" t="str">
        <f t="array" ref="R186">IFERROR(INDEX(Q$2:Q$212,SMALL(IF(Q$2:Q$212&lt;&gt;"",ROW(Q$2:Q$212)-1),ROW(I185))),"")</f>
        <v/>
      </c>
      <c r="S186" s="10"/>
    </row>
    <row r="187" spans="1:19" ht="15.75" customHeight="1" x14ac:dyDescent="0.2">
      <c r="A187" s="26" t="str">
        <f t="shared" si="7"/>
        <v xml:space="preserve"> </v>
      </c>
      <c r="B187" s="19"/>
      <c r="C187" s="19"/>
      <c r="D187" s="19"/>
      <c r="E187" s="20"/>
      <c r="F187" s="36"/>
      <c r="G187" s="26" t="str">
        <f>IF(D187="","",VLOOKUP(D187,'Liste des clubs'!A:B,2,FALSE))</f>
        <v/>
      </c>
      <c r="H187" s="29"/>
      <c r="I187" s="21" t="str">
        <f t="shared" si="0"/>
        <v/>
      </c>
      <c r="J187" s="31" t="str">
        <f t="array" ref="J187">IFERROR(INDEX(I$2:I$700,SMALL(IF(I$2:I$700&lt;&gt;"",ROW(I$2:I$700)-1),ROW(A186))),"")</f>
        <v/>
      </c>
      <c r="K187" s="21" t="str">
        <f t="shared" si="1"/>
        <v/>
      </c>
      <c r="L187" s="33" t="str">
        <f t="array" ref="L187">IFERROR(INDEX(K$2:K$700,SMALL(IF(K$2:K$700&lt;&gt;"",ROW(K$2:K$700)-1),ROW(F186))),"")</f>
        <v/>
      </c>
      <c r="M187" s="21" t="str">
        <f t="shared" si="2"/>
        <v/>
      </c>
      <c r="N187" s="31" t="str">
        <f t="array" ref="N187">IFERROR(INDEX(M$2:M$700,SMALL(IF(M$2:M$700&lt;&gt;"",ROW(M$2:M$700)-1),ROW(G186))),"")</f>
        <v/>
      </c>
      <c r="O187" s="21" t="str">
        <f t="shared" si="3"/>
        <v/>
      </c>
      <c r="P187" s="33" t="str">
        <f t="array" ref="P187">IFERROR(INDEX(O$2:O$700,SMALL(IF(O$2:O$700&lt;&gt;"",ROW(O$2:O$700)-1),ROW(I186))),"")</f>
        <v/>
      </c>
      <c r="Q187" s="22" t="str">
        <f t="shared" si="4"/>
        <v/>
      </c>
      <c r="R187" s="47" t="str">
        <f t="array" ref="R187">IFERROR(INDEX(Q$2:Q$212,SMALL(IF(Q$2:Q$212&lt;&gt;"",ROW(Q$2:Q$212)-1),ROW(I186))),"")</f>
        <v/>
      </c>
      <c r="S187" s="10"/>
    </row>
    <row r="188" spans="1:19" ht="15.75" customHeight="1" x14ac:dyDescent="0.2">
      <c r="A188" s="26" t="str">
        <f t="shared" si="7"/>
        <v xml:space="preserve"> </v>
      </c>
      <c r="B188" s="19"/>
      <c r="C188" s="19"/>
      <c r="D188" s="19"/>
      <c r="E188" s="20"/>
      <c r="F188" s="36"/>
      <c r="G188" s="26" t="str">
        <f>IF(D188="","",VLOOKUP(D188,'Liste des clubs'!A:B,2,FALSE))</f>
        <v/>
      </c>
      <c r="H188" s="29"/>
      <c r="I188" s="21" t="str">
        <f t="shared" si="0"/>
        <v/>
      </c>
      <c r="J188" s="31" t="str">
        <f t="array" ref="J188">IFERROR(INDEX(I$2:I$700,SMALL(IF(I$2:I$700&lt;&gt;"",ROW(I$2:I$700)-1),ROW(A187))),"")</f>
        <v/>
      </c>
      <c r="K188" s="21" t="str">
        <f t="shared" si="1"/>
        <v/>
      </c>
      <c r="L188" s="33" t="str">
        <f t="array" ref="L188">IFERROR(INDEX(K$2:K$700,SMALL(IF(K$2:K$700&lt;&gt;"",ROW(K$2:K$700)-1),ROW(F187))),"")</f>
        <v/>
      </c>
      <c r="M188" s="21" t="str">
        <f t="shared" si="2"/>
        <v/>
      </c>
      <c r="N188" s="31" t="str">
        <f t="array" ref="N188">IFERROR(INDEX(M$2:M$700,SMALL(IF(M$2:M$700&lt;&gt;"",ROW(M$2:M$700)-1),ROW(G187))),"")</f>
        <v/>
      </c>
      <c r="O188" s="21" t="str">
        <f t="shared" si="3"/>
        <v/>
      </c>
      <c r="P188" s="33" t="str">
        <f t="array" ref="P188">IFERROR(INDEX(O$2:O$700,SMALL(IF(O$2:O$700&lt;&gt;"",ROW(O$2:O$700)-1),ROW(I187))),"")</f>
        <v/>
      </c>
      <c r="Q188" s="22" t="str">
        <f t="shared" si="4"/>
        <v/>
      </c>
      <c r="R188" s="47" t="str">
        <f t="array" ref="R188">IFERROR(INDEX(Q$2:Q$212,SMALL(IF(Q$2:Q$212&lt;&gt;"",ROW(Q$2:Q$212)-1),ROW(I187))),"")</f>
        <v/>
      </c>
      <c r="S188" s="10"/>
    </row>
    <row r="189" spans="1:19" ht="15.75" customHeight="1" x14ac:dyDescent="0.2">
      <c r="A189" s="26" t="str">
        <f t="shared" si="7"/>
        <v xml:space="preserve"> </v>
      </c>
      <c r="B189" s="19"/>
      <c r="C189" s="19"/>
      <c r="D189" s="19"/>
      <c r="E189" s="20"/>
      <c r="F189" s="36"/>
      <c r="G189" s="26" t="str">
        <f>IF(D189="","",VLOOKUP(D189,'Liste des clubs'!A:B,2,FALSE))</f>
        <v/>
      </c>
      <c r="H189" s="29"/>
      <c r="I189" s="21" t="str">
        <f t="shared" si="0"/>
        <v/>
      </c>
      <c r="J189" s="31" t="str">
        <f t="array" ref="J189">IFERROR(INDEX(I$2:I$700,SMALL(IF(I$2:I$700&lt;&gt;"",ROW(I$2:I$700)-1),ROW(A188))),"")</f>
        <v/>
      </c>
      <c r="K189" s="21" t="str">
        <f t="shared" si="1"/>
        <v/>
      </c>
      <c r="L189" s="33" t="str">
        <f t="array" ref="L189">IFERROR(INDEX(K$2:K$700,SMALL(IF(K$2:K$700&lt;&gt;"",ROW(K$2:K$700)-1),ROW(F188))),"")</f>
        <v/>
      </c>
      <c r="M189" s="21" t="str">
        <f t="shared" si="2"/>
        <v/>
      </c>
      <c r="N189" s="31" t="str">
        <f t="array" ref="N189">IFERROR(INDEX(M$2:M$700,SMALL(IF(M$2:M$700&lt;&gt;"",ROW(M$2:M$700)-1),ROW(G188))),"")</f>
        <v/>
      </c>
      <c r="O189" s="21" t="str">
        <f t="shared" si="3"/>
        <v/>
      </c>
      <c r="P189" s="33" t="str">
        <f t="array" ref="P189">IFERROR(INDEX(O$2:O$700,SMALL(IF(O$2:O$700&lt;&gt;"",ROW(O$2:O$700)-1),ROW(I188))),"")</f>
        <v/>
      </c>
      <c r="Q189" s="22" t="str">
        <f t="shared" si="4"/>
        <v/>
      </c>
      <c r="R189" s="47" t="str">
        <f t="array" ref="R189">IFERROR(INDEX(Q$2:Q$212,SMALL(IF(Q$2:Q$212&lt;&gt;"",ROW(Q$2:Q$212)-1),ROW(I188))),"")</f>
        <v/>
      </c>
      <c r="S189" s="10"/>
    </row>
    <row r="190" spans="1:19" ht="15.75" customHeight="1" x14ac:dyDescent="0.2">
      <c r="A190" s="26" t="str">
        <f t="shared" si="7"/>
        <v xml:space="preserve"> </v>
      </c>
      <c r="B190" s="19"/>
      <c r="C190" s="19"/>
      <c r="D190" s="19"/>
      <c r="E190" s="20"/>
      <c r="F190" s="36"/>
      <c r="G190" s="26" t="str">
        <f>IF(D190="","",VLOOKUP(D190,'Liste des clubs'!A:B,2,FALSE))</f>
        <v/>
      </c>
      <c r="H190" s="29"/>
      <c r="I190" s="21" t="str">
        <f t="shared" si="0"/>
        <v/>
      </c>
      <c r="J190" s="31" t="str">
        <f t="array" ref="J190">IFERROR(INDEX(I$2:I$700,SMALL(IF(I$2:I$700&lt;&gt;"",ROW(I$2:I$700)-1),ROW(A189))),"")</f>
        <v/>
      </c>
      <c r="K190" s="21" t="str">
        <f t="shared" si="1"/>
        <v/>
      </c>
      <c r="L190" s="33" t="str">
        <f t="array" ref="L190">IFERROR(INDEX(K$2:K$700,SMALL(IF(K$2:K$700&lt;&gt;"",ROW(K$2:K$700)-1),ROW(F189))),"")</f>
        <v/>
      </c>
      <c r="M190" s="21" t="str">
        <f t="shared" si="2"/>
        <v/>
      </c>
      <c r="N190" s="31" t="str">
        <f t="array" ref="N190">IFERROR(INDEX(M$2:M$700,SMALL(IF(M$2:M$700&lt;&gt;"",ROW(M$2:M$700)-1),ROW(G189))),"")</f>
        <v/>
      </c>
      <c r="O190" s="21" t="str">
        <f t="shared" si="3"/>
        <v/>
      </c>
      <c r="P190" s="33" t="str">
        <f t="array" ref="P190">IFERROR(INDEX(O$2:O$700,SMALL(IF(O$2:O$700&lt;&gt;"",ROW(O$2:O$700)-1),ROW(I189))),"")</f>
        <v/>
      </c>
      <c r="Q190" s="22" t="str">
        <f t="shared" si="4"/>
        <v/>
      </c>
      <c r="R190" s="47" t="str">
        <f t="array" ref="R190">IFERROR(INDEX(Q$2:Q$212,SMALL(IF(Q$2:Q$212&lt;&gt;"",ROW(Q$2:Q$212)-1),ROW(I189))),"")</f>
        <v/>
      </c>
      <c r="S190" s="10"/>
    </row>
    <row r="191" spans="1:19" ht="15.75" customHeight="1" x14ac:dyDescent="0.2">
      <c r="A191" s="26" t="str">
        <f t="shared" si="7"/>
        <v xml:space="preserve"> </v>
      </c>
      <c r="B191" s="19"/>
      <c r="C191" s="19"/>
      <c r="D191" s="19"/>
      <c r="E191" s="20"/>
      <c r="F191" s="36"/>
      <c r="G191" s="26" t="str">
        <f>IF(D191="","",VLOOKUP(D191,'Liste des clubs'!A:B,2,FALSE))</f>
        <v/>
      </c>
      <c r="H191" s="29"/>
      <c r="I191" s="21" t="str">
        <f t="shared" si="0"/>
        <v/>
      </c>
      <c r="J191" s="31" t="str">
        <f t="array" ref="J191">IFERROR(INDEX(I$2:I$700,SMALL(IF(I$2:I$700&lt;&gt;"",ROW(I$2:I$700)-1),ROW(A190))),"")</f>
        <v/>
      </c>
      <c r="K191" s="21" t="str">
        <f t="shared" si="1"/>
        <v/>
      </c>
      <c r="L191" s="33" t="str">
        <f t="array" ref="L191">IFERROR(INDEX(K$2:K$700,SMALL(IF(K$2:K$700&lt;&gt;"",ROW(K$2:K$700)-1),ROW(F190))),"")</f>
        <v/>
      </c>
      <c r="M191" s="21" t="str">
        <f t="shared" si="2"/>
        <v/>
      </c>
      <c r="N191" s="31" t="str">
        <f t="array" ref="N191">IFERROR(INDEX(M$2:M$700,SMALL(IF(M$2:M$700&lt;&gt;"",ROW(M$2:M$700)-1),ROW(G190))),"")</f>
        <v/>
      </c>
      <c r="O191" s="21" t="str">
        <f t="shared" si="3"/>
        <v/>
      </c>
      <c r="P191" s="33" t="str">
        <f t="array" ref="P191">IFERROR(INDEX(O$2:O$700,SMALL(IF(O$2:O$700&lt;&gt;"",ROW(O$2:O$700)-1),ROW(I190))),"")</f>
        <v/>
      </c>
      <c r="Q191" s="22" t="str">
        <f t="shared" si="4"/>
        <v/>
      </c>
      <c r="R191" s="47" t="str">
        <f t="array" ref="R191">IFERROR(INDEX(Q$2:Q$212,SMALL(IF(Q$2:Q$212&lt;&gt;"",ROW(Q$2:Q$212)-1),ROW(I190))),"")</f>
        <v/>
      </c>
      <c r="S191" s="10"/>
    </row>
    <row r="192" spans="1:19" ht="15.75" customHeight="1" x14ac:dyDescent="0.2">
      <c r="A192" s="26" t="str">
        <f t="shared" si="7"/>
        <v xml:space="preserve"> </v>
      </c>
      <c r="B192" s="19"/>
      <c r="C192" s="19"/>
      <c r="D192" s="19"/>
      <c r="E192" s="20"/>
      <c r="F192" s="36"/>
      <c r="G192" s="26" t="str">
        <f>IF(D192="","",VLOOKUP(D192,'Liste des clubs'!A:B,2,FALSE))</f>
        <v/>
      </c>
      <c r="H192" s="29"/>
      <c r="I192" s="21" t="str">
        <f t="shared" si="0"/>
        <v/>
      </c>
      <c r="J192" s="31" t="str">
        <f t="array" ref="J192">IFERROR(INDEX(I$2:I$700,SMALL(IF(I$2:I$700&lt;&gt;"",ROW(I$2:I$700)-1),ROW(A191))),"")</f>
        <v/>
      </c>
      <c r="K192" s="21" t="str">
        <f t="shared" si="1"/>
        <v/>
      </c>
      <c r="L192" s="33" t="str">
        <f t="array" ref="L192">IFERROR(INDEX(K$2:K$700,SMALL(IF(K$2:K$700&lt;&gt;"",ROW(K$2:K$700)-1),ROW(F191))),"")</f>
        <v/>
      </c>
      <c r="M192" s="21" t="str">
        <f t="shared" si="2"/>
        <v/>
      </c>
      <c r="N192" s="31" t="str">
        <f t="array" ref="N192">IFERROR(INDEX(M$2:M$700,SMALL(IF(M$2:M$700&lt;&gt;"",ROW(M$2:M$700)-1),ROW(G191))),"")</f>
        <v/>
      </c>
      <c r="O192" s="21" t="str">
        <f t="shared" si="3"/>
        <v/>
      </c>
      <c r="P192" s="33" t="str">
        <f t="array" ref="P192">IFERROR(INDEX(O$2:O$700,SMALL(IF(O$2:O$700&lt;&gt;"",ROW(O$2:O$700)-1),ROW(I191))),"")</f>
        <v/>
      </c>
      <c r="Q192" s="22" t="str">
        <f t="shared" si="4"/>
        <v/>
      </c>
      <c r="R192" s="47" t="str">
        <f t="array" ref="R192">IFERROR(INDEX(Q$2:Q$212,SMALL(IF(Q$2:Q$212&lt;&gt;"",ROW(Q$2:Q$212)-1),ROW(I191))),"")</f>
        <v/>
      </c>
      <c r="S192" s="10"/>
    </row>
    <row r="193" spans="1:19" ht="15.75" customHeight="1" x14ac:dyDescent="0.2">
      <c r="A193" s="26" t="str">
        <f t="shared" si="7"/>
        <v xml:space="preserve"> </v>
      </c>
      <c r="B193" s="19"/>
      <c r="C193" s="19"/>
      <c r="D193" s="19"/>
      <c r="E193" s="20"/>
      <c r="F193" s="36"/>
      <c r="G193" s="26" t="str">
        <f>IF(D193="","",VLOOKUP(D193,'Liste des clubs'!A:B,2,FALSE))</f>
        <v/>
      </c>
      <c r="H193" s="29"/>
      <c r="I193" s="21" t="str">
        <f t="shared" si="0"/>
        <v/>
      </c>
      <c r="J193" s="31" t="str">
        <f t="array" ref="J193">IFERROR(INDEX(I$2:I$700,SMALL(IF(I$2:I$700&lt;&gt;"",ROW(I$2:I$700)-1),ROW(A192))),"")</f>
        <v/>
      </c>
      <c r="K193" s="21" t="str">
        <f t="shared" si="1"/>
        <v/>
      </c>
      <c r="L193" s="33" t="str">
        <f t="array" ref="L193">IFERROR(INDEX(K$2:K$700,SMALL(IF(K$2:K$700&lt;&gt;"",ROW(K$2:K$700)-1),ROW(F192))),"")</f>
        <v/>
      </c>
      <c r="M193" s="21" t="str">
        <f t="shared" si="2"/>
        <v/>
      </c>
      <c r="N193" s="31" t="str">
        <f t="array" ref="N193">IFERROR(INDEX(M$2:M$700,SMALL(IF(M$2:M$700&lt;&gt;"",ROW(M$2:M$700)-1),ROW(G192))),"")</f>
        <v/>
      </c>
      <c r="O193" s="21" t="str">
        <f t="shared" si="3"/>
        <v/>
      </c>
      <c r="P193" s="33" t="str">
        <f t="array" ref="P193">IFERROR(INDEX(O$2:O$700,SMALL(IF(O$2:O$700&lt;&gt;"",ROW(O$2:O$700)-1),ROW(I192))),"")</f>
        <v/>
      </c>
      <c r="Q193" s="22" t="str">
        <f t="shared" si="4"/>
        <v/>
      </c>
      <c r="R193" s="47" t="str">
        <f t="array" ref="R193">IFERROR(INDEX(Q$2:Q$212,SMALL(IF(Q$2:Q$212&lt;&gt;"",ROW(Q$2:Q$212)-1),ROW(I192))),"")</f>
        <v/>
      </c>
      <c r="S193" s="10"/>
    </row>
    <row r="194" spans="1:19" ht="15.75" customHeight="1" x14ac:dyDescent="0.2">
      <c r="A194" s="26" t="str">
        <f t="shared" si="7"/>
        <v xml:space="preserve"> </v>
      </c>
      <c r="B194" s="19"/>
      <c r="C194" s="19"/>
      <c r="D194" s="19"/>
      <c r="E194" s="20"/>
      <c r="F194" s="36"/>
      <c r="G194" s="26" t="str">
        <f>IF(D194="","",VLOOKUP(D194,'Liste des clubs'!A:B,2,FALSE))</f>
        <v/>
      </c>
      <c r="H194" s="29"/>
      <c r="I194" s="21" t="str">
        <f t="shared" si="0"/>
        <v/>
      </c>
      <c r="J194" s="31" t="str">
        <f t="array" ref="J194">IFERROR(INDEX(I$2:I$700,SMALL(IF(I$2:I$700&lt;&gt;"",ROW(I$2:I$700)-1),ROW(A193))),"")</f>
        <v/>
      </c>
      <c r="K194" s="21" t="str">
        <f t="shared" si="1"/>
        <v/>
      </c>
      <c r="L194" s="33" t="str">
        <f t="array" ref="L194">IFERROR(INDEX(K$2:K$700,SMALL(IF(K$2:K$700&lt;&gt;"",ROW(K$2:K$700)-1),ROW(F193))),"")</f>
        <v/>
      </c>
      <c r="M194" s="21" t="str">
        <f t="shared" si="2"/>
        <v/>
      </c>
      <c r="N194" s="31" t="str">
        <f t="array" ref="N194">IFERROR(INDEX(M$2:M$700,SMALL(IF(M$2:M$700&lt;&gt;"",ROW(M$2:M$700)-1),ROW(G193))),"")</f>
        <v/>
      </c>
      <c r="O194" s="21" t="str">
        <f t="shared" si="3"/>
        <v/>
      </c>
      <c r="P194" s="33" t="str">
        <f t="array" ref="P194">IFERROR(INDEX(O$2:O$700,SMALL(IF(O$2:O$700&lt;&gt;"",ROW(O$2:O$700)-1),ROW(I193))),"")</f>
        <v/>
      </c>
      <c r="Q194" s="22" t="str">
        <f t="shared" si="4"/>
        <v/>
      </c>
      <c r="R194" s="47" t="str">
        <f t="array" ref="R194">IFERROR(INDEX(Q$2:Q$212,SMALL(IF(Q$2:Q$212&lt;&gt;"",ROW(Q$2:Q$212)-1),ROW(I193))),"")</f>
        <v/>
      </c>
      <c r="S194" s="10"/>
    </row>
    <row r="195" spans="1:19" ht="15.75" customHeight="1" x14ac:dyDescent="0.2">
      <c r="A195" s="26" t="str">
        <f t="shared" ref="A195:A258" si="8">UPPER(B195)&amp;" "&amp;C195</f>
        <v xml:space="preserve"> </v>
      </c>
      <c r="B195" s="19"/>
      <c r="C195" s="19"/>
      <c r="D195" s="19"/>
      <c r="E195" s="20"/>
      <c r="F195" s="36"/>
      <c r="G195" s="26" t="str">
        <f>IF(D195="","",VLOOKUP(D195,'Liste des clubs'!A:B,2,FALSE))</f>
        <v/>
      </c>
      <c r="H195" s="29"/>
      <c r="I195" s="21" t="str">
        <f t="shared" si="0"/>
        <v/>
      </c>
      <c r="J195" s="31" t="str">
        <f t="array" ref="J195">IFERROR(INDEX(I$2:I$700,SMALL(IF(I$2:I$700&lt;&gt;"",ROW(I$2:I$700)-1),ROW(A194))),"")</f>
        <v/>
      </c>
      <c r="K195" s="21" t="str">
        <f t="shared" si="1"/>
        <v/>
      </c>
      <c r="L195" s="33" t="str">
        <f t="array" ref="L195">IFERROR(INDEX(K$2:K$700,SMALL(IF(K$2:K$700&lt;&gt;"",ROW(K$2:K$700)-1),ROW(F194))),"")</f>
        <v/>
      </c>
      <c r="M195" s="21" t="str">
        <f t="shared" si="2"/>
        <v/>
      </c>
      <c r="N195" s="31" t="str">
        <f t="array" ref="N195">IFERROR(INDEX(M$2:M$700,SMALL(IF(M$2:M$700&lt;&gt;"",ROW(M$2:M$700)-1),ROW(G194))),"")</f>
        <v/>
      </c>
      <c r="O195" s="21" t="str">
        <f t="shared" si="3"/>
        <v/>
      </c>
      <c r="P195" s="33" t="str">
        <f t="array" ref="P195">IFERROR(INDEX(O$2:O$700,SMALL(IF(O$2:O$700&lt;&gt;"",ROW(O$2:O$700)-1),ROW(I194))),"")</f>
        <v/>
      </c>
      <c r="Q195" s="22" t="str">
        <f t="shared" si="4"/>
        <v/>
      </c>
      <c r="R195" s="47" t="str">
        <f t="array" ref="R195">IFERROR(INDEX(Q$2:Q$212,SMALL(IF(Q$2:Q$212&lt;&gt;"",ROW(Q$2:Q$212)-1),ROW(I194))),"")</f>
        <v/>
      </c>
      <c r="S195" s="10"/>
    </row>
    <row r="196" spans="1:19" ht="15.75" customHeight="1" x14ac:dyDescent="0.2">
      <c r="A196" s="26" t="str">
        <f t="shared" si="8"/>
        <v xml:space="preserve"> </v>
      </c>
      <c r="B196" s="19"/>
      <c r="C196" s="19"/>
      <c r="D196" s="19"/>
      <c r="E196" s="20"/>
      <c r="F196" s="36"/>
      <c r="G196" s="26" t="str">
        <f>IF(D196="","",VLOOKUP(D196,'Liste des clubs'!A:B,2,FALSE))</f>
        <v/>
      </c>
      <c r="H196" s="29"/>
      <c r="I196" s="21" t="str">
        <f t="shared" si="0"/>
        <v/>
      </c>
      <c r="J196" s="31" t="str">
        <f t="array" ref="J196">IFERROR(INDEX(I$2:I$700,SMALL(IF(I$2:I$700&lt;&gt;"",ROW(I$2:I$700)-1),ROW(A195))),"")</f>
        <v/>
      </c>
      <c r="K196" s="21" t="str">
        <f t="shared" si="1"/>
        <v/>
      </c>
      <c r="L196" s="33" t="str">
        <f t="array" ref="L196">IFERROR(INDEX(K$2:K$700,SMALL(IF(K$2:K$700&lt;&gt;"",ROW(K$2:K$700)-1),ROW(F195))),"")</f>
        <v/>
      </c>
      <c r="M196" s="21" t="str">
        <f t="shared" si="2"/>
        <v/>
      </c>
      <c r="N196" s="31" t="str">
        <f t="array" ref="N196">IFERROR(INDEX(M$2:M$700,SMALL(IF(M$2:M$700&lt;&gt;"",ROW(M$2:M$700)-1),ROW(G195))),"")</f>
        <v/>
      </c>
      <c r="O196" s="21" t="str">
        <f t="shared" si="3"/>
        <v/>
      </c>
      <c r="P196" s="33" t="str">
        <f t="array" ref="P196">IFERROR(INDEX(O$2:O$700,SMALL(IF(O$2:O$700&lt;&gt;"",ROW(O$2:O$700)-1),ROW(I195))),"")</f>
        <v/>
      </c>
      <c r="Q196" s="22" t="str">
        <f t="shared" si="4"/>
        <v/>
      </c>
      <c r="R196" s="47" t="str">
        <f t="array" ref="R196">IFERROR(INDEX(Q$2:Q$212,SMALL(IF(Q$2:Q$212&lt;&gt;"",ROW(Q$2:Q$212)-1),ROW(I195))),"")</f>
        <v/>
      </c>
      <c r="S196" s="10"/>
    </row>
    <row r="197" spans="1:19" ht="15.75" customHeight="1" x14ac:dyDescent="0.2">
      <c r="A197" s="26" t="str">
        <f t="shared" si="8"/>
        <v xml:space="preserve"> </v>
      </c>
      <c r="B197" s="19"/>
      <c r="C197" s="19"/>
      <c r="D197" s="19"/>
      <c r="E197" s="20"/>
      <c r="F197" s="36"/>
      <c r="G197" s="26" t="str">
        <f>IF(D197="","",VLOOKUP(D197,'Liste des clubs'!A:B,2,FALSE))</f>
        <v/>
      </c>
      <c r="H197" s="29"/>
      <c r="I197" s="21" t="str">
        <f t="shared" si="0"/>
        <v/>
      </c>
      <c r="J197" s="31" t="str">
        <f t="array" ref="J197">IFERROR(INDEX(I$2:I$700,SMALL(IF(I$2:I$700&lt;&gt;"",ROW(I$2:I$700)-1),ROW(A196))),"")</f>
        <v/>
      </c>
      <c r="K197" s="21" t="str">
        <f t="shared" si="1"/>
        <v/>
      </c>
      <c r="L197" s="33" t="str">
        <f t="array" ref="L197">IFERROR(INDEX(K$2:K$700,SMALL(IF(K$2:K$700&lt;&gt;"",ROW(K$2:K$700)-1),ROW(F196))),"")</f>
        <v/>
      </c>
      <c r="M197" s="21" t="str">
        <f t="shared" si="2"/>
        <v/>
      </c>
      <c r="N197" s="31" t="str">
        <f t="array" ref="N197">IFERROR(INDEX(M$2:M$700,SMALL(IF(M$2:M$700&lt;&gt;"",ROW(M$2:M$700)-1),ROW(G196))),"")</f>
        <v/>
      </c>
      <c r="O197" s="21" t="str">
        <f t="shared" si="3"/>
        <v/>
      </c>
      <c r="P197" s="33" t="str">
        <f t="array" ref="P197">IFERROR(INDEX(O$2:O$700,SMALL(IF(O$2:O$700&lt;&gt;"",ROW(O$2:O$700)-1),ROW(I196))),"")</f>
        <v/>
      </c>
      <c r="Q197" s="22" t="str">
        <f t="shared" si="4"/>
        <v/>
      </c>
      <c r="R197" s="47" t="str">
        <f t="array" ref="R197">IFERROR(INDEX(Q$2:Q$212,SMALL(IF(Q$2:Q$212&lt;&gt;"",ROW(Q$2:Q$212)-1),ROW(I196))),"")</f>
        <v/>
      </c>
      <c r="S197" s="10"/>
    </row>
    <row r="198" spans="1:19" ht="15.75" customHeight="1" x14ac:dyDescent="0.2">
      <c r="A198" s="26" t="str">
        <f t="shared" si="8"/>
        <v xml:space="preserve"> </v>
      </c>
      <c r="B198" s="19"/>
      <c r="C198" s="19"/>
      <c r="D198" s="19"/>
      <c r="E198" s="20"/>
      <c r="F198" s="36"/>
      <c r="G198" s="26" t="str">
        <f>IF(D198="","",VLOOKUP(D198,'Liste des clubs'!A:B,2,FALSE))</f>
        <v/>
      </c>
      <c r="H198" s="29"/>
      <c r="I198" s="21" t="str">
        <f t="shared" si="0"/>
        <v/>
      </c>
      <c r="J198" s="31" t="str">
        <f t="array" ref="J198">IFERROR(INDEX(I$2:I$700,SMALL(IF(I$2:I$700&lt;&gt;"",ROW(I$2:I$700)-1),ROW(A197))),"")</f>
        <v/>
      </c>
      <c r="K198" s="21" t="str">
        <f t="shared" si="1"/>
        <v/>
      </c>
      <c r="L198" s="33" t="str">
        <f t="array" ref="L198">IFERROR(INDEX(K$2:K$700,SMALL(IF(K$2:K$700&lt;&gt;"",ROW(K$2:K$700)-1),ROW(F197))),"")</f>
        <v/>
      </c>
      <c r="M198" s="21" t="str">
        <f t="shared" si="2"/>
        <v/>
      </c>
      <c r="N198" s="31" t="str">
        <f t="array" ref="N198">IFERROR(INDEX(M$2:M$700,SMALL(IF(M$2:M$700&lt;&gt;"",ROW(M$2:M$700)-1),ROW(G197))),"")</f>
        <v/>
      </c>
      <c r="O198" s="21" t="str">
        <f t="shared" si="3"/>
        <v/>
      </c>
      <c r="P198" s="33" t="str">
        <f t="array" ref="P198">IFERROR(INDEX(O$2:O$700,SMALL(IF(O$2:O$700&lt;&gt;"",ROW(O$2:O$700)-1),ROW(I197))),"")</f>
        <v/>
      </c>
      <c r="Q198" s="22" t="str">
        <f t="shared" si="4"/>
        <v/>
      </c>
      <c r="R198" s="47" t="str">
        <f t="array" ref="R198">IFERROR(INDEX(Q$2:Q$212,SMALL(IF(Q$2:Q$212&lt;&gt;"",ROW(Q$2:Q$212)-1),ROW(I197))),"")</f>
        <v/>
      </c>
      <c r="S198" s="10"/>
    </row>
    <row r="199" spans="1:19" ht="15.75" customHeight="1" x14ac:dyDescent="0.2">
      <c r="A199" s="26" t="str">
        <f t="shared" si="8"/>
        <v xml:space="preserve"> </v>
      </c>
      <c r="B199" s="19"/>
      <c r="C199" s="19"/>
      <c r="D199" s="19"/>
      <c r="E199" s="20"/>
      <c r="F199" s="36"/>
      <c r="G199" s="26" t="str">
        <f>IF(D199="","",VLOOKUP(D199,'Liste des clubs'!A:B,2,FALSE))</f>
        <v/>
      </c>
      <c r="H199" s="29"/>
      <c r="I199" s="21" t="str">
        <f t="shared" si="0"/>
        <v/>
      </c>
      <c r="J199" s="31" t="str">
        <f t="array" ref="J199">IFERROR(INDEX(I$2:I$700,SMALL(IF(I$2:I$700&lt;&gt;"",ROW(I$2:I$700)-1),ROW(A198))),"")</f>
        <v/>
      </c>
      <c r="K199" s="21" t="str">
        <f t="shared" si="1"/>
        <v/>
      </c>
      <c r="L199" s="33" t="str">
        <f t="array" ref="L199">IFERROR(INDEX(K$2:K$700,SMALL(IF(K$2:K$700&lt;&gt;"",ROW(K$2:K$700)-1),ROW(F198))),"")</f>
        <v/>
      </c>
      <c r="M199" s="21" t="str">
        <f t="shared" si="2"/>
        <v/>
      </c>
      <c r="N199" s="31" t="str">
        <f t="array" ref="N199">IFERROR(INDEX(M$2:M$700,SMALL(IF(M$2:M$700&lt;&gt;"",ROW(M$2:M$700)-1),ROW(G198))),"")</f>
        <v/>
      </c>
      <c r="O199" s="21" t="str">
        <f t="shared" si="3"/>
        <v/>
      </c>
      <c r="P199" s="33" t="str">
        <f t="array" ref="P199">IFERROR(INDEX(O$2:O$700,SMALL(IF(O$2:O$700&lt;&gt;"",ROW(O$2:O$700)-1),ROW(I198))),"")</f>
        <v/>
      </c>
      <c r="Q199" s="22" t="str">
        <f t="shared" si="4"/>
        <v/>
      </c>
      <c r="R199" s="47" t="str">
        <f t="array" ref="R199">IFERROR(INDEX(Q$2:Q$212,SMALL(IF(Q$2:Q$212&lt;&gt;"",ROW(Q$2:Q$212)-1),ROW(I198))),"")</f>
        <v/>
      </c>
      <c r="S199" s="10"/>
    </row>
    <row r="200" spans="1:19" ht="15.75" customHeight="1" x14ac:dyDescent="0.2">
      <c r="A200" s="26" t="str">
        <f t="shared" si="8"/>
        <v xml:space="preserve"> </v>
      </c>
      <c r="B200" s="19"/>
      <c r="C200" s="19"/>
      <c r="D200" s="19"/>
      <c r="E200" s="20"/>
      <c r="F200" s="36"/>
      <c r="G200" s="26" t="str">
        <f>IF(D200="","",VLOOKUP(D200,'Liste des clubs'!A:B,2,FALSE))</f>
        <v/>
      </c>
      <c r="H200" s="29"/>
      <c r="I200" s="21" t="str">
        <f t="shared" si="0"/>
        <v/>
      </c>
      <c r="J200" s="31" t="str">
        <f t="array" ref="J200">IFERROR(INDEX(I$2:I$700,SMALL(IF(I$2:I$700&lt;&gt;"",ROW(I$2:I$700)-1),ROW(A199))),"")</f>
        <v/>
      </c>
      <c r="K200" s="21" t="str">
        <f t="shared" si="1"/>
        <v/>
      </c>
      <c r="L200" s="33" t="str">
        <f t="array" ref="L200">IFERROR(INDEX(K$2:K$700,SMALL(IF(K$2:K$700&lt;&gt;"",ROW(K$2:K$700)-1),ROW(F199))),"")</f>
        <v/>
      </c>
      <c r="M200" s="21" t="str">
        <f t="shared" si="2"/>
        <v/>
      </c>
      <c r="N200" s="31" t="str">
        <f t="array" ref="N200">IFERROR(INDEX(M$2:M$700,SMALL(IF(M$2:M$700&lt;&gt;"",ROW(M$2:M$700)-1),ROW(G199))),"")</f>
        <v/>
      </c>
      <c r="O200" s="21" t="str">
        <f t="shared" si="3"/>
        <v/>
      </c>
      <c r="P200" s="33" t="str">
        <f t="array" ref="P200">IFERROR(INDEX(O$2:O$700,SMALL(IF(O$2:O$700&lt;&gt;"",ROW(O$2:O$700)-1),ROW(I199))),"")</f>
        <v/>
      </c>
      <c r="Q200" s="22" t="str">
        <f t="shared" si="4"/>
        <v/>
      </c>
      <c r="R200" s="47" t="str">
        <f t="array" ref="R200">IFERROR(INDEX(Q$2:Q$212,SMALL(IF(Q$2:Q$212&lt;&gt;"",ROW(Q$2:Q$212)-1),ROW(I199))),"")</f>
        <v/>
      </c>
      <c r="S200" s="10"/>
    </row>
    <row r="201" spans="1:19" ht="15.75" customHeight="1" x14ac:dyDescent="0.2">
      <c r="A201" s="26" t="str">
        <f t="shared" si="8"/>
        <v xml:space="preserve"> </v>
      </c>
      <c r="B201" s="19"/>
      <c r="C201" s="19"/>
      <c r="D201" s="19"/>
      <c r="E201" s="20"/>
      <c r="F201" s="36"/>
      <c r="G201" s="26" t="str">
        <f>IF(D201="","",VLOOKUP(D201,'Liste des clubs'!A:B,2,FALSE))</f>
        <v/>
      </c>
      <c r="H201" s="29"/>
      <c r="I201" s="21" t="str">
        <f t="shared" si="0"/>
        <v/>
      </c>
      <c r="J201" s="31" t="str">
        <f t="array" ref="J201">IFERROR(INDEX(I$2:I$700,SMALL(IF(I$2:I$700&lt;&gt;"",ROW(I$2:I$700)-1),ROW(A200))),"")</f>
        <v/>
      </c>
      <c r="K201" s="21" t="str">
        <f t="shared" si="1"/>
        <v/>
      </c>
      <c r="L201" s="33" t="str">
        <f t="array" ref="L201">IFERROR(INDEX(K$2:K$700,SMALL(IF(K$2:K$700&lt;&gt;"",ROW(K$2:K$700)-1),ROW(F200))),"")</f>
        <v/>
      </c>
      <c r="M201" s="21" t="str">
        <f t="shared" si="2"/>
        <v/>
      </c>
      <c r="N201" s="31" t="str">
        <f t="array" ref="N201">IFERROR(INDEX(M$2:M$700,SMALL(IF(M$2:M$700&lt;&gt;"",ROW(M$2:M$700)-1),ROW(G200))),"")</f>
        <v/>
      </c>
      <c r="O201" s="21" t="str">
        <f t="shared" si="3"/>
        <v/>
      </c>
      <c r="P201" s="33" t="str">
        <f t="array" ref="P201">IFERROR(INDEX(O$2:O$700,SMALL(IF(O$2:O$700&lt;&gt;"",ROW(O$2:O$700)-1),ROW(I200))),"")</f>
        <v/>
      </c>
      <c r="Q201" s="22" t="str">
        <f t="shared" si="4"/>
        <v/>
      </c>
      <c r="R201" s="47" t="str">
        <f t="array" ref="R201">IFERROR(INDEX(Q$2:Q$212,SMALL(IF(Q$2:Q$212&lt;&gt;"",ROW(Q$2:Q$212)-1),ROW(I200))),"")</f>
        <v/>
      </c>
      <c r="S201" s="10"/>
    </row>
    <row r="202" spans="1:19" ht="15.75" customHeight="1" x14ac:dyDescent="0.2">
      <c r="A202" s="26" t="str">
        <f t="shared" si="8"/>
        <v xml:space="preserve"> </v>
      </c>
      <c r="B202" s="19"/>
      <c r="C202" s="19"/>
      <c r="D202" s="19"/>
      <c r="E202" s="20"/>
      <c r="F202" s="36"/>
      <c r="G202" s="26" t="str">
        <f>IF(D202="","",VLOOKUP(D202,'Liste des clubs'!A:B,2,FALSE))</f>
        <v/>
      </c>
      <c r="H202" s="29"/>
      <c r="I202" s="21" t="str">
        <f t="shared" si="0"/>
        <v/>
      </c>
      <c r="J202" s="31" t="str">
        <f t="array" ref="J202">IFERROR(INDEX(I$2:I$700,SMALL(IF(I$2:I$700&lt;&gt;"",ROW(I$2:I$700)-1),ROW(A201))),"")</f>
        <v/>
      </c>
      <c r="K202" s="21" t="str">
        <f t="shared" si="1"/>
        <v/>
      </c>
      <c r="L202" s="33" t="str">
        <f t="array" ref="L202">IFERROR(INDEX(K$2:K$700,SMALL(IF(K$2:K$700&lt;&gt;"",ROW(K$2:K$700)-1),ROW(F201))),"")</f>
        <v/>
      </c>
      <c r="M202" s="21" t="str">
        <f t="shared" si="2"/>
        <v/>
      </c>
      <c r="N202" s="31" t="str">
        <f t="array" ref="N202">IFERROR(INDEX(M$2:M$700,SMALL(IF(M$2:M$700&lt;&gt;"",ROW(M$2:M$700)-1),ROW(G201))),"")</f>
        <v/>
      </c>
      <c r="O202" s="21" t="str">
        <f t="shared" si="3"/>
        <v/>
      </c>
      <c r="P202" s="33" t="str">
        <f t="array" ref="P202">IFERROR(INDEX(O$2:O$700,SMALL(IF(O$2:O$700&lt;&gt;"",ROW(O$2:O$700)-1),ROW(I201))),"")</f>
        <v/>
      </c>
      <c r="Q202" s="22" t="str">
        <f t="shared" si="4"/>
        <v/>
      </c>
      <c r="R202" s="47" t="str">
        <f t="array" ref="R202">IFERROR(INDEX(Q$2:Q$212,SMALL(IF(Q$2:Q$212&lt;&gt;"",ROW(Q$2:Q$212)-1),ROW(I201))),"")</f>
        <v/>
      </c>
      <c r="S202" s="10"/>
    </row>
    <row r="203" spans="1:19" ht="15.75" customHeight="1" x14ac:dyDescent="0.2">
      <c r="A203" s="26" t="str">
        <f t="shared" si="8"/>
        <v xml:space="preserve"> </v>
      </c>
      <c r="B203" s="19"/>
      <c r="C203" s="19"/>
      <c r="D203" s="19"/>
      <c r="E203" s="20"/>
      <c r="F203" s="36"/>
      <c r="G203" s="26" t="str">
        <f>IF(D203="","",VLOOKUP(D203,'Liste des clubs'!A:B,2,FALSE))</f>
        <v/>
      </c>
      <c r="H203" s="29"/>
      <c r="I203" s="21" t="str">
        <f t="shared" si="0"/>
        <v/>
      </c>
      <c r="J203" s="31" t="str">
        <f t="array" ref="J203">IFERROR(INDEX(I$2:I$700,SMALL(IF(I$2:I$700&lt;&gt;"",ROW(I$2:I$700)-1),ROW(A202))),"")</f>
        <v/>
      </c>
      <c r="K203" s="21" t="str">
        <f t="shared" si="1"/>
        <v/>
      </c>
      <c r="L203" s="33" t="str">
        <f t="array" ref="L203">IFERROR(INDEX(K$2:K$700,SMALL(IF(K$2:K$700&lt;&gt;"",ROW(K$2:K$700)-1),ROW(F202))),"")</f>
        <v/>
      </c>
      <c r="M203" s="21" t="str">
        <f t="shared" si="2"/>
        <v/>
      </c>
      <c r="N203" s="31" t="str">
        <f t="array" ref="N203">IFERROR(INDEX(M$2:M$700,SMALL(IF(M$2:M$700&lt;&gt;"",ROW(M$2:M$700)-1),ROW(G202))),"")</f>
        <v/>
      </c>
      <c r="O203" s="21" t="str">
        <f t="shared" si="3"/>
        <v/>
      </c>
      <c r="P203" s="33" t="str">
        <f t="array" ref="P203">IFERROR(INDEX(O$2:O$700,SMALL(IF(O$2:O$700&lt;&gt;"",ROW(O$2:O$700)-1),ROW(I202))),"")</f>
        <v/>
      </c>
      <c r="Q203" s="22" t="str">
        <f t="shared" si="4"/>
        <v/>
      </c>
      <c r="R203" s="47" t="str">
        <f t="array" ref="R203">IFERROR(INDEX(Q$2:Q$212,SMALL(IF(Q$2:Q$212&lt;&gt;"",ROW(Q$2:Q$212)-1),ROW(I202))),"")</f>
        <v/>
      </c>
      <c r="S203" s="10"/>
    </row>
    <row r="204" spans="1:19" ht="15.75" customHeight="1" x14ac:dyDescent="0.2">
      <c r="A204" s="26" t="str">
        <f t="shared" si="8"/>
        <v xml:space="preserve"> </v>
      </c>
      <c r="B204" s="19"/>
      <c r="C204" s="19"/>
      <c r="D204" s="19"/>
      <c r="E204" s="20"/>
      <c r="F204" s="36"/>
      <c r="G204" s="26" t="str">
        <f>IF(D204="","",VLOOKUP(D204,'Liste des clubs'!A:B,2,FALSE))</f>
        <v/>
      </c>
      <c r="H204" s="29"/>
      <c r="I204" s="21" t="str">
        <f t="shared" si="0"/>
        <v/>
      </c>
      <c r="J204" s="31" t="str">
        <f t="array" ref="J204">IFERROR(INDEX(I$2:I$700,SMALL(IF(I$2:I$700&lt;&gt;"",ROW(I$2:I$700)-1),ROW(A203))),"")</f>
        <v/>
      </c>
      <c r="K204" s="21" t="str">
        <f t="shared" si="1"/>
        <v/>
      </c>
      <c r="L204" s="33" t="str">
        <f t="array" ref="L204">IFERROR(INDEX(K$2:K$700,SMALL(IF(K$2:K$700&lt;&gt;"",ROW(K$2:K$700)-1),ROW(F203))),"")</f>
        <v/>
      </c>
      <c r="M204" s="21" t="str">
        <f t="shared" si="2"/>
        <v/>
      </c>
      <c r="N204" s="31" t="str">
        <f t="array" ref="N204">IFERROR(INDEX(M$2:M$700,SMALL(IF(M$2:M$700&lt;&gt;"",ROW(M$2:M$700)-1),ROW(G203))),"")</f>
        <v/>
      </c>
      <c r="O204" s="21" t="str">
        <f t="shared" si="3"/>
        <v/>
      </c>
      <c r="P204" s="33" t="str">
        <f t="array" ref="P204">IFERROR(INDEX(O$2:O$700,SMALL(IF(O$2:O$700&lt;&gt;"",ROW(O$2:O$700)-1),ROW(I203))),"")</f>
        <v/>
      </c>
      <c r="Q204" s="22" t="str">
        <f t="shared" si="4"/>
        <v/>
      </c>
      <c r="R204" s="47" t="str">
        <f t="array" ref="R204">IFERROR(INDEX(Q$2:Q$212,SMALL(IF(Q$2:Q$212&lt;&gt;"",ROW(Q$2:Q$212)-1),ROW(I203))),"")</f>
        <v/>
      </c>
      <c r="S204" s="10"/>
    </row>
    <row r="205" spans="1:19" ht="15.75" customHeight="1" x14ac:dyDescent="0.2">
      <c r="A205" s="26" t="str">
        <f t="shared" si="8"/>
        <v xml:space="preserve"> </v>
      </c>
      <c r="B205" s="19"/>
      <c r="C205" s="19"/>
      <c r="D205" s="19"/>
      <c r="E205" s="20"/>
      <c r="F205" s="36"/>
      <c r="G205" s="26" t="str">
        <f>IF(D205="","",VLOOKUP(D205,'Liste des clubs'!A:B,2,FALSE))</f>
        <v/>
      </c>
      <c r="H205" s="29"/>
      <c r="I205" s="21" t="str">
        <f t="shared" si="0"/>
        <v/>
      </c>
      <c r="J205" s="31" t="str">
        <f t="array" ref="J205">IFERROR(INDEX(I$2:I$700,SMALL(IF(I$2:I$700&lt;&gt;"",ROW(I$2:I$700)-1),ROW(A204))),"")</f>
        <v/>
      </c>
      <c r="K205" s="21" t="str">
        <f t="shared" si="1"/>
        <v/>
      </c>
      <c r="L205" s="33" t="str">
        <f t="array" ref="L205">IFERROR(INDEX(K$2:K$700,SMALL(IF(K$2:K$700&lt;&gt;"",ROW(K$2:K$700)-1),ROW(F204))),"")</f>
        <v/>
      </c>
      <c r="M205" s="21" t="str">
        <f t="shared" si="2"/>
        <v/>
      </c>
      <c r="N205" s="31" t="str">
        <f t="array" ref="N205">IFERROR(INDEX(M$2:M$700,SMALL(IF(M$2:M$700&lt;&gt;"",ROW(M$2:M$700)-1),ROW(G204))),"")</f>
        <v/>
      </c>
      <c r="O205" s="21" t="str">
        <f t="shared" si="3"/>
        <v/>
      </c>
      <c r="P205" s="33" t="str">
        <f t="array" ref="P205">IFERROR(INDEX(O$2:O$700,SMALL(IF(O$2:O$700&lt;&gt;"",ROW(O$2:O$700)-1),ROW(I204))),"")</f>
        <v/>
      </c>
      <c r="Q205" s="22" t="str">
        <f t="shared" si="4"/>
        <v/>
      </c>
      <c r="R205" s="47" t="str">
        <f t="array" ref="R205">IFERROR(INDEX(Q$2:Q$212,SMALL(IF(Q$2:Q$212&lt;&gt;"",ROW(Q$2:Q$212)-1),ROW(I204))),"")</f>
        <v/>
      </c>
      <c r="S205" s="10"/>
    </row>
    <row r="206" spans="1:19" ht="15.75" customHeight="1" x14ac:dyDescent="0.2">
      <c r="A206" s="26" t="str">
        <f t="shared" si="8"/>
        <v xml:space="preserve"> </v>
      </c>
      <c r="B206" s="19"/>
      <c r="C206" s="19"/>
      <c r="D206" s="19"/>
      <c r="E206" s="20"/>
      <c r="F206" s="36"/>
      <c r="G206" s="26" t="str">
        <f>IF(D206="","",VLOOKUP(D206,'Liste des clubs'!A:B,2,FALSE))</f>
        <v/>
      </c>
      <c r="H206" s="29"/>
      <c r="I206" s="21" t="str">
        <f t="shared" si="0"/>
        <v/>
      </c>
      <c r="J206" s="31" t="str">
        <f t="array" ref="J206">IFERROR(INDEX(I$2:I$700,SMALL(IF(I$2:I$700&lt;&gt;"",ROW(I$2:I$700)-1),ROW(A205))),"")</f>
        <v/>
      </c>
      <c r="K206" s="21" t="str">
        <f t="shared" si="1"/>
        <v/>
      </c>
      <c r="L206" s="33" t="str">
        <f t="array" ref="L206">IFERROR(INDEX(K$2:K$700,SMALL(IF(K$2:K$700&lt;&gt;"",ROW(K$2:K$700)-1),ROW(F205))),"")</f>
        <v/>
      </c>
      <c r="M206" s="21" t="str">
        <f t="shared" si="2"/>
        <v/>
      </c>
      <c r="N206" s="31" t="str">
        <f t="array" ref="N206">IFERROR(INDEX(M$2:M$700,SMALL(IF(M$2:M$700&lt;&gt;"",ROW(M$2:M$700)-1),ROW(G205))),"")</f>
        <v/>
      </c>
      <c r="O206" s="21" t="str">
        <f t="shared" si="3"/>
        <v/>
      </c>
      <c r="P206" s="33" t="str">
        <f t="array" ref="P206">IFERROR(INDEX(O$2:O$700,SMALL(IF(O$2:O$700&lt;&gt;"",ROW(O$2:O$700)-1),ROW(I205))),"")</f>
        <v/>
      </c>
      <c r="Q206" s="22" t="str">
        <f t="shared" si="4"/>
        <v/>
      </c>
      <c r="R206" s="47" t="str">
        <f t="array" ref="R206">IFERROR(INDEX(Q$2:Q$212,SMALL(IF(Q$2:Q$212&lt;&gt;"",ROW(Q$2:Q$212)-1),ROW(I205))),"")</f>
        <v/>
      </c>
      <c r="S206" s="10"/>
    </row>
    <row r="207" spans="1:19" ht="15.75" customHeight="1" x14ac:dyDescent="0.2">
      <c r="A207" s="26" t="str">
        <f t="shared" si="8"/>
        <v xml:space="preserve"> </v>
      </c>
      <c r="B207" s="19"/>
      <c r="C207" s="19"/>
      <c r="D207" s="19"/>
      <c r="E207" s="20"/>
      <c r="F207" s="36"/>
      <c r="G207" s="26" t="str">
        <f>IF(D207="","",VLOOKUP(D207,'Liste des clubs'!A:B,2,FALSE))</f>
        <v/>
      </c>
      <c r="H207" s="29"/>
      <c r="I207" s="21" t="str">
        <f t="shared" si="0"/>
        <v/>
      </c>
      <c r="J207" s="31" t="str">
        <f t="array" ref="J207">IFERROR(INDEX(I$2:I$700,SMALL(IF(I$2:I$700&lt;&gt;"",ROW(I$2:I$700)-1),ROW(A206))),"")</f>
        <v/>
      </c>
      <c r="K207" s="21" t="str">
        <f t="shared" si="1"/>
        <v/>
      </c>
      <c r="L207" s="33" t="str">
        <f t="array" ref="L207">IFERROR(INDEX(K$2:K$700,SMALL(IF(K$2:K$700&lt;&gt;"",ROW(K$2:K$700)-1),ROW(F206))),"")</f>
        <v/>
      </c>
      <c r="M207" s="21" t="str">
        <f t="shared" si="2"/>
        <v/>
      </c>
      <c r="N207" s="31" t="str">
        <f t="array" ref="N207">IFERROR(INDEX(M$2:M$700,SMALL(IF(M$2:M$700&lt;&gt;"",ROW(M$2:M$700)-1),ROW(G206))),"")</f>
        <v/>
      </c>
      <c r="O207" s="21" t="str">
        <f t="shared" si="3"/>
        <v/>
      </c>
      <c r="P207" s="33" t="str">
        <f t="array" ref="P207">IFERROR(INDEX(O$2:O$700,SMALL(IF(O$2:O$700&lt;&gt;"",ROW(O$2:O$700)-1),ROW(I206))),"")</f>
        <v/>
      </c>
      <c r="Q207" s="22" t="str">
        <f t="shared" si="4"/>
        <v/>
      </c>
      <c r="R207" s="47" t="str">
        <f t="array" ref="R207">IFERROR(INDEX(Q$2:Q$212,SMALL(IF(Q$2:Q$212&lt;&gt;"",ROW(Q$2:Q$212)-1),ROW(I206))),"")</f>
        <v/>
      </c>
      <c r="S207" s="10"/>
    </row>
    <row r="208" spans="1:19" ht="15.75" customHeight="1" x14ac:dyDescent="0.2">
      <c r="A208" s="26" t="str">
        <f t="shared" si="8"/>
        <v xml:space="preserve"> </v>
      </c>
      <c r="B208" s="19"/>
      <c r="C208" s="19"/>
      <c r="D208" s="19"/>
      <c r="E208" s="20"/>
      <c r="F208" s="36"/>
      <c r="G208" s="26" t="str">
        <f>IF(D208="","",VLOOKUP(D208,'Liste des clubs'!A:B,2,FALSE))</f>
        <v/>
      </c>
      <c r="H208" s="29"/>
      <c r="I208" s="21" t="str">
        <f t="shared" si="0"/>
        <v/>
      </c>
      <c r="J208" s="31" t="str">
        <f t="array" ref="J208">IFERROR(INDEX(I$2:I$700,SMALL(IF(I$2:I$700&lt;&gt;"",ROW(I$2:I$700)-1),ROW(A207))),"")</f>
        <v/>
      </c>
      <c r="K208" s="21" t="str">
        <f t="shared" si="1"/>
        <v/>
      </c>
      <c r="L208" s="33" t="str">
        <f t="array" ref="L208">IFERROR(INDEX(K$2:K$700,SMALL(IF(K$2:K$700&lt;&gt;"",ROW(K$2:K$700)-1),ROW(F207))),"")</f>
        <v/>
      </c>
      <c r="M208" s="21" t="str">
        <f t="shared" si="2"/>
        <v/>
      </c>
      <c r="N208" s="31" t="str">
        <f t="array" ref="N208">IFERROR(INDEX(M$2:M$700,SMALL(IF(M$2:M$700&lt;&gt;"",ROW(M$2:M$700)-1),ROW(G207))),"")</f>
        <v/>
      </c>
      <c r="O208" s="21" t="str">
        <f t="shared" si="3"/>
        <v/>
      </c>
      <c r="P208" s="33" t="str">
        <f t="array" ref="P208">IFERROR(INDEX(O$2:O$700,SMALL(IF(O$2:O$700&lt;&gt;"",ROW(O$2:O$700)-1),ROW(I207))),"")</f>
        <v/>
      </c>
      <c r="Q208" s="22" t="str">
        <f t="shared" si="4"/>
        <v/>
      </c>
      <c r="R208" s="47" t="str">
        <f t="array" ref="R208">IFERROR(INDEX(Q$2:Q$212,SMALL(IF(Q$2:Q$212&lt;&gt;"",ROW(Q$2:Q$212)-1),ROW(I207))),"")</f>
        <v/>
      </c>
      <c r="S208" s="10"/>
    </row>
    <row r="209" spans="1:19" ht="15.75" customHeight="1" x14ac:dyDescent="0.2">
      <c r="A209" s="26" t="str">
        <f t="shared" si="8"/>
        <v xml:space="preserve"> </v>
      </c>
      <c r="B209" s="19"/>
      <c r="C209" s="19"/>
      <c r="D209" s="19"/>
      <c r="E209" s="20"/>
      <c r="F209" s="36"/>
      <c r="G209" s="26" t="str">
        <f>IF(D209="","",VLOOKUP(D209,'Liste des clubs'!A:B,2,FALSE))</f>
        <v/>
      </c>
      <c r="H209" s="29"/>
      <c r="I209" s="21" t="str">
        <f t="shared" si="0"/>
        <v/>
      </c>
      <c r="J209" s="31" t="str">
        <f t="array" ref="J209">IFERROR(INDEX(I$2:I$700,SMALL(IF(I$2:I$700&lt;&gt;"",ROW(I$2:I$700)-1),ROW(A208))),"")</f>
        <v/>
      </c>
      <c r="K209" s="21" t="str">
        <f t="shared" si="1"/>
        <v/>
      </c>
      <c r="L209" s="33" t="str">
        <f t="array" ref="L209">IFERROR(INDEX(K$2:K$700,SMALL(IF(K$2:K$700&lt;&gt;"",ROW(K$2:K$700)-1),ROW(F208))),"")</f>
        <v/>
      </c>
      <c r="M209" s="21" t="str">
        <f t="shared" si="2"/>
        <v/>
      </c>
      <c r="N209" s="31" t="str">
        <f t="array" ref="N209">IFERROR(INDEX(M$2:M$700,SMALL(IF(M$2:M$700&lt;&gt;"",ROW(M$2:M$700)-1),ROW(G208))),"")</f>
        <v/>
      </c>
      <c r="O209" s="21" t="str">
        <f t="shared" si="3"/>
        <v/>
      </c>
      <c r="P209" s="33" t="str">
        <f t="array" ref="P209">IFERROR(INDEX(O$2:O$700,SMALL(IF(O$2:O$700&lt;&gt;"",ROW(O$2:O$700)-1),ROW(I208))),"")</f>
        <v/>
      </c>
      <c r="Q209" s="22" t="str">
        <f t="shared" si="4"/>
        <v/>
      </c>
      <c r="R209" s="47" t="str">
        <f t="array" ref="R209">IFERROR(INDEX(Q$2:Q$212,SMALL(IF(Q$2:Q$212&lt;&gt;"",ROW(Q$2:Q$212)-1),ROW(I208))),"")</f>
        <v/>
      </c>
      <c r="S209" s="10"/>
    </row>
    <row r="210" spans="1:19" ht="15.75" customHeight="1" x14ac:dyDescent="0.2">
      <c r="A210" s="26" t="str">
        <f t="shared" si="8"/>
        <v xml:space="preserve"> </v>
      </c>
      <c r="B210" s="19"/>
      <c r="C210" s="19"/>
      <c r="D210" s="19"/>
      <c r="E210" s="20"/>
      <c r="F210" s="36"/>
      <c r="G210" s="26" t="str">
        <f>IF(D210="","",VLOOKUP(D210,'Liste des clubs'!A:B,2,FALSE))</f>
        <v/>
      </c>
      <c r="H210" s="29"/>
      <c r="I210" s="21" t="str">
        <f>IF($H700=I$1,$A700,"")</f>
        <v/>
      </c>
      <c r="J210" s="31" t="str">
        <f t="array" ref="J210">IFERROR(INDEX(I$2:I$700,SMALL(IF(I$2:I$700&lt;&gt;"",ROW(I$2:I$700)-1),ROW(A209))),"")</f>
        <v/>
      </c>
      <c r="K210" s="21" t="str">
        <f>IF($H700=K$1,$A700,"")</f>
        <v/>
      </c>
      <c r="L210" s="33" t="str">
        <f t="array" ref="L210">IFERROR(INDEX(K$2:K$700,SMALL(IF(K$2:K$700&lt;&gt;"",ROW(K$2:K$700)-1),ROW(F209))),"")</f>
        <v/>
      </c>
      <c r="M210" s="21" t="str">
        <f>IF($H700=M$1,$A700,"")</f>
        <v/>
      </c>
      <c r="N210" s="31" t="str">
        <f t="array" ref="N210">IFERROR(INDEX(M$2:M$700,SMALL(IF(M$2:M$700&lt;&gt;"",ROW(M$2:M$700)-1),ROW(G209))),"")</f>
        <v/>
      </c>
      <c r="O210" s="21" t="str">
        <f>IF($H700=O$1,$A700,"")</f>
        <v/>
      </c>
      <c r="P210" s="33" t="str">
        <f t="array" ref="P210">IFERROR(INDEX(O$2:O$700,SMALL(IF(O$2:O$700&lt;&gt;"",ROW(O$2:O$700)-1),ROW(I209))),"")</f>
        <v/>
      </c>
      <c r="Q210" s="22" t="str">
        <f>IF($H700=Q$1,$A700,"")</f>
        <v/>
      </c>
      <c r="R210" s="47" t="str">
        <f t="array" ref="R210">IFERROR(INDEX(Q$2:Q$212,SMALL(IF(Q$2:Q$212&lt;&gt;"",ROW(Q$2:Q$212)-1),ROW(I209))),"")</f>
        <v/>
      </c>
      <c r="S210" s="10"/>
    </row>
    <row r="211" spans="1:19" ht="15.75" customHeight="1" x14ac:dyDescent="0.2">
      <c r="A211" s="26" t="str">
        <f t="shared" si="8"/>
        <v xml:space="preserve"> </v>
      </c>
      <c r="B211" s="19"/>
      <c r="C211" s="19"/>
      <c r="D211" s="19"/>
      <c r="E211" s="20"/>
      <c r="F211" s="36"/>
      <c r="G211" s="26" t="str">
        <f>IF(D211="","",VLOOKUP(D211,'Liste des clubs'!A:B,2,FALSE))</f>
        <v/>
      </c>
      <c r="H211" s="29"/>
      <c r="I211" s="21" t="str">
        <f t="shared" si="0"/>
        <v/>
      </c>
      <c r="J211" s="31" t="str">
        <f t="array" ref="J211">IFERROR(INDEX(I$2:I$700,SMALL(IF(I$2:I$700&lt;&gt;"",ROW(I$2:I$700)-1),ROW(A700))),"")</f>
        <v/>
      </c>
      <c r="K211" s="21" t="str">
        <f t="shared" si="1"/>
        <v/>
      </c>
      <c r="L211" s="33" t="str">
        <f t="array" ref="L211">IFERROR(INDEX(K$2:K$700,SMALL(IF(K$2:K$700&lt;&gt;"",ROW(K$2:K$700)-1),ROW(F700))),"")</f>
        <v/>
      </c>
      <c r="M211" s="21" t="str">
        <f t="shared" si="2"/>
        <v/>
      </c>
      <c r="N211" s="31" t="str">
        <f t="array" ref="N211">IFERROR(INDEX(M$2:M$700,SMALL(IF(M$2:M$700&lt;&gt;"",ROW(M$2:M$700)-1),ROW(G700))),"")</f>
        <v/>
      </c>
      <c r="O211" s="21" t="str">
        <f t="shared" si="3"/>
        <v/>
      </c>
      <c r="P211" s="33" t="str">
        <f t="array" ref="P211">IFERROR(INDEX(O$2:O$700,SMALL(IF(O$2:O$700&lt;&gt;"",ROW(O$2:O$700)-1),ROW(I700))),"")</f>
        <v/>
      </c>
      <c r="Q211" s="22" t="str">
        <f t="shared" si="4"/>
        <v/>
      </c>
      <c r="R211" s="47" t="str">
        <f t="array" ref="R211">IFERROR(INDEX(Q$2:Q$212,SMALL(IF(Q$2:Q$212&lt;&gt;"",ROW(Q$2:Q$212)-1),ROW(I700))),"")</f>
        <v/>
      </c>
      <c r="S211" s="10"/>
    </row>
    <row r="212" spans="1:19" ht="15.75" customHeight="1" x14ac:dyDescent="0.2">
      <c r="A212" s="26" t="str">
        <f t="shared" si="8"/>
        <v xml:space="preserve"> </v>
      </c>
      <c r="B212" s="19"/>
      <c r="C212" s="19"/>
      <c r="D212" s="19"/>
      <c r="E212" s="20"/>
      <c r="F212" s="36"/>
      <c r="G212" s="26" t="str">
        <f>IF(D212="","",VLOOKUP(D212,'Liste des clubs'!A:B,2,FALSE))</f>
        <v/>
      </c>
      <c r="H212" s="29"/>
      <c r="I212" s="21" t="str">
        <f t="shared" si="0"/>
        <v/>
      </c>
      <c r="J212" s="31" t="str">
        <f t="array" ref="J212">IFERROR(INDEX(I$2:I$700,SMALL(IF(I$2:I$700&lt;&gt;"",ROW(I$2:I$700)-1),ROW(A211))),"")</f>
        <v/>
      </c>
      <c r="K212" s="21" t="str">
        <f t="shared" si="1"/>
        <v/>
      </c>
      <c r="L212" s="33" t="str">
        <f t="array" ref="L212">IFERROR(INDEX(K$2:K$700,SMALL(IF(K$2:K$700&lt;&gt;"",ROW(K$2:K$700)-1),ROW(F211))),"")</f>
        <v/>
      </c>
      <c r="M212" s="21" t="str">
        <f t="shared" si="2"/>
        <v/>
      </c>
      <c r="N212" s="31" t="str">
        <f t="array" ref="N212">IFERROR(INDEX(M$2:M$700,SMALL(IF(M$2:M$700&lt;&gt;"",ROW(M$2:M$700)-1),ROW(G211))),"")</f>
        <v/>
      </c>
      <c r="O212" s="21" t="str">
        <f t="shared" si="3"/>
        <v/>
      </c>
      <c r="P212" s="33" t="str">
        <f t="array" ref="P212">IFERROR(INDEX(O$2:O$700,SMALL(IF(O$2:O$700&lt;&gt;"",ROW(O$2:O$700)-1),ROW(I211))),"")</f>
        <v/>
      </c>
      <c r="Q212" s="22" t="str">
        <f t="shared" si="4"/>
        <v/>
      </c>
      <c r="R212" s="47" t="str">
        <f t="array" ref="R212">IFERROR(INDEX(Q$2:Q$212,SMALL(IF(Q$2:Q$212&lt;&gt;"",ROW(Q$2:Q$212)-1),ROW(I211))),"")</f>
        <v/>
      </c>
      <c r="S212" s="10"/>
    </row>
    <row r="213" spans="1:19" ht="15.75" customHeight="1" x14ac:dyDescent="0.2">
      <c r="A213" s="26" t="str">
        <f t="shared" si="8"/>
        <v xml:space="preserve"> </v>
      </c>
      <c r="B213" s="19"/>
      <c r="C213" s="19"/>
      <c r="D213" s="19"/>
      <c r="E213" s="20"/>
      <c r="F213" s="36"/>
      <c r="G213" s="26" t="str">
        <f>IF(D213="","",VLOOKUP(D213,'Liste des clubs'!A:B,2,FALSE))</f>
        <v/>
      </c>
      <c r="H213" s="29"/>
      <c r="I213" s="21" t="str">
        <f t="shared" si="0"/>
        <v/>
      </c>
      <c r="J213" s="31" t="str">
        <f t="array" ref="J213">IFERROR(INDEX(I$2:I$700,SMALL(IF(I$2:I$700&lt;&gt;"",ROW(I$2:I$700)-1),ROW(A212))),"")</f>
        <v/>
      </c>
      <c r="K213" s="21" t="str">
        <f t="shared" si="1"/>
        <v/>
      </c>
      <c r="L213" s="33" t="str">
        <f t="array" ref="L213">IFERROR(INDEX(K$2:K$700,SMALL(IF(K$2:K$700&lt;&gt;"",ROW(K$2:K$700)-1),ROW(F212))),"")</f>
        <v/>
      </c>
      <c r="M213" s="21" t="str">
        <f t="shared" si="2"/>
        <v/>
      </c>
      <c r="N213" s="31" t="str">
        <f t="array" ref="N213">IFERROR(INDEX(M$2:M$700,SMALL(IF(M$2:M$700&lt;&gt;"",ROW(M$2:M$700)-1),ROW(G212))),"")</f>
        <v/>
      </c>
      <c r="O213" s="21" t="str">
        <f t="shared" si="3"/>
        <v/>
      </c>
      <c r="P213" s="33" t="str">
        <f t="array" ref="P213">IFERROR(INDEX(O$2:O$700,SMALL(IF(O$2:O$700&lt;&gt;"",ROW(O$2:O$700)-1),ROW(I212))),"")</f>
        <v/>
      </c>
      <c r="Q213" s="22" t="str">
        <f t="shared" si="4"/>
        <v/>
      </c>
      <c r="R213" s="47" t="str">
        <f t="array" ref="R213">IFERROR(INDEX(Q$2:Q$212,SMALL(IF(Q$2:Q$212&lt;&gt;"",ROW(Q$2:Q$212)-1),ROW(I212))),"")</f>
        <v/>
      </c>
      <c r="S213" s="10"/>
    </row>
    <row r="214" spans="1:19" ht="15.75" customHeight="1" x14ac:dyDescent="0.2">
      <c r="A214" s="26" t="str">
        <f t="shared" si="8"/>
        <v xml:space="preserve"> </v>
      </c>
      <c r="B214" s="19"/>
      <c r="C214" s="19"/>
      <c r="D214" s="19"/>
      <c r="E214" s="20"/>
      <c r="F214" s="36"/>
      <c r="G214" s="26" t="str">
        <f>IF(D214="","",VLOOKUP(D214,'Liste des clubs'!A:B,2,FALSE))</f>
        <v/>
      </c>
      <c r="H214" s="29"/>
      <c r="I214" s="21" t="str">
        <f t="shared" si="0"/>
        <v/>
      </c>
      <c r="J214" s="31" t="str">
        <f t="array" ref="J214">IFERROR(INDEX(I$2:I$700,SMALL(IF(I$2:I$700&lt;&gt;"",ROW(I$2:I$700)-1),ROW(A213))),"")</f>
        <v/>
      </c>
      <c r="K214" s="21" t="str">
        <f t="shared" si="1"/>
        <v/>
      </c>
      <c r="L214" s="33" t="str">
        <f t="array" ref="L214">IFERROR(INDEX(K$2:K$700,SMALL(IF(K$2:K$700&lt;&gt;"",ROW(K$2:K$700)-1),ROW(F213))),"")</f>
        <v/>
      </c>
      <c r="M214" s="21" t="str">
        <f t="shared" si="2"/>
        <v/>
      </c>
      <c r="N214" s="31" t="str">
        <f t="array" ref="N214">IFERROR(INDEX(M$2:M$700,SMALL(IF(M$2:M$700&lt;&gt;"",ROW(M$2:M$700)-1),ROW(G213))),"")</f>
        <v/>
      </c>
      <c r="O214" s="21" t="str">
        <f t="shared" si="3"/>
        <v/>
      </c>
      <c r="P214" s="33" t="str">
        <f t="array" ref="P214">IFERROR(INDEX(O$2:O$700,SMALL(IF(O$2:O$700&lt;&gt;"",ROW(O$2:O$700)-1),ROW(I213))),"")</f>
        <v/>
      </c>
      <c r="Q214" s="22" t="str">
        <f t="shared" si="4"/>
        <v/>
      </c>
      <c r="R214" s="47" t="str">
        <f t="array" ref="R214">IFERROR(INDEX(Q$2:Q$212,SMALL(IF(Q$2:Q$212&lt;&gt;"",ROW(Q$2:Q$212)-1),ROW(I213))),"")</f>
        <v/>
      </c>
      <c r="S214" s="10"/>
    </row>
    <row r="215" spans="1:19" ht="15.75" customHeight="1" x14ac:dyDescent="0.2">
      <c r="A215" s="26" t="str">
        <f t="shared" si="8"/>
        <v xml:space="preserve"> </v>
      </c>
      <c r="B215" s="19"/>
      <c r="C215" s="19"/>
      <c r="D215" s="19"/>
      <c r="E215" s="20"/>
      <c r="F215" s="36"/>
      <c r="G215" s="26" t="str">
        <f>IF(D215="","",VLOOKUP(D215,'Liste des clubs'!A:B,2,FALSE))</f>
        <v/>
      </c>
      <c r="H215" s="29"/>
      <c r="I215" s="21" t="str">
        <f t="shared" si="0"/>
        <v/>
      </c>
      <c r="J215" s="31" t="str">
        <f t="array" ref="J215">IFERROR(INDEX(I$2:I$700,SMALL(IF(I$2:I$700&lt;&gt;"",ROW(I$2:I$700)-1),ROW(A214))),"")</f>
        <v/>
      </c>
      <c r="K215" s="21" t="str">
        <f t="shared" si="1"/>
        <v/>
      </c>
      <c r="L215" s="33" t="str">
        <f t="array" ref="L215">IFERROR(INDEX(K$2:K$700,SMALL(IF(K$2:K$700&lt;&gt;"",ROW(K$2:K$700)-1),ROW(F214))),"")</f>
        <v/>
      </c>
      <c r="M215" s="21" t="str">
        <f t="shared" si="2"/>
        <v/>
      </c>
      <c r="N215" s="31" t="str">
        <f t="array" ref="N215">IFERROR(INDEX(M$2:M$700,SMALL(IF(M$2:M$700&lt;&gt;"",ROW(M$2:M$700)-1),ROW(G214))),"")</f>
        <v/>
      </c>
      <c r="O215" s="21" t="str">
        <f t="shared" si="3"/>
        <v/>
      </c>
      <c r="P215" s="33" t="str">
        <f t="array" ref="P215">IFERROR(INDEX(O$2:O$700,SMALL(IF(O$2:O$700&lt;&gt;"",ROW(O$2:O$700)-1),ROW(I214))),"")</f>
        <v/>
      </c>
      <c r="Q215" s="22" t="str">
        <f t="shared" si="4"/>
        <v/>
      </c>
      <c r="R215" s="47" t="str">
        <f t="array" ref="R215">IFERROR(INDEX(Q$2:Q$212,SMALL(IF(Q$2:Q$212&lt;&gt;"",ROW(Q$2:Q$212)-1),ROW(I214))),"")</f>
        <v/>
      </c>
      <c r="S215" s="10"/>
    </row>
    <row r="216" spans="1:19" ht="15.75" customHeight="1" x14ac:dyDescent="0.2">
      <c r="A216" s="26" t="str">
        <f t="shared" si="8"/>
        <v xml:space="preserve"> </v>
      </c>
      <c r="B216" s="19"/>
      <c r="C216" s="19"/>
      <c r="D216" s="19"/>
      <c r="E216" s="20"/>
      <c r="F216" s="36"/>
      <c r="G216" s="26" t="str">
        <f>IF(D216="","",VLOOKUP(D216,'Liste des clubs'!A:B,2,FALSE))</f>
        <v/>
      </c>
      <c r="H216" s="29"/>
      <c r="I216" s="21" t="str">
        <f t="shared" si="0"/>
        <v/>
      </c>
      <c r="J216" s="31" t="str">
        <f t="array" ref="J216">IFERROR(INDEX(I$2:I$700,SMALL(IF(I$2:I$700&lt;&gt;"",ROW(I$2:I$700)-1),ROW(A215))),"")</f>
        <v/>
      </c>
      <c r="K216" s="21" t="str">
        <f t="shared" si="1"/>
        <v/>
      </c>
      <c r="L216" s="33" t="str">
        <f t="array" ref="L216">IFERROR(INDEX(K$2:K$700,SMALL(IF(K$2:K$700&lt;&gt;"",ROW(K$2:K$700)-1),ROW(F215))),"")</f>
        <v/>
      </c>
      <c r="M216" s="21" t="str">
        <f t="shared" si="2"/>
        <v/>
      </c>
      <c r="N216" s="31" t="str">
        <f t="array" ref="N216">IFERROR(INDEX(M$2:M$700,SMALL(IF(M$2:M$700&lt;&gt;"",ROW(M$2:M$700)-1),ROW(G215))),"")</f>
        <v/>
      </c>
      <c r="O216" s="21" t="str">
        <f t="shared" si="3"/>
        <v/>
      </c>
      <c r="P216" s="33" t="str">
        <f t="array" ref="P216">IFERROR(INDEX(O$2:O$700,SMALL(IF(O$2:O$700&lt;&gt;"",ROW(O$2:O$700)-1),ROW(I215))),"")</f>
        <v/>
      </c>
      <c r="Q216" s="22" t="str">
        <f t="shared" si="4"/>
        <v/>
      </c>
      <c r="R216" s="47" t="str">
        <f t="array" ref="R216">IFERROR(INDEX(Q$2:Q$212,SMALL(IF(Q$2:Q$212&lt;&gt;"",ROW(Q$2:Q$212)-1),ROW(I215))),"")</f>
        <v/>
      </c>
      <c r="S216" s="10"/>
    </row>
    <row r="217" spans="1:19" ht="15.75" customHeight="1" x14ac:dyDescent="0.2">
      <c r="A217" s="26" t="str">
        <f t="shared" si="8"/>
        <v xml:space="preserve"> </v>
      </c>
      <c r="B217" s="19"/>
      <c r="C217" s="19"/>
      <c r="D217" s="19"/>
      <c r="E217" s="20"/>
      <c r="F217" s="36"/>
      <c r="G217" s="26" t="str">
        <f>IF(D217="","",VLOOKUP(D217,'Liste des clubs'!A:B,2,FALSE))</f>
        <v/>
      </c>
      <c r="H217" s="29"/>
      <c r="I217" s="21" t="str">
        <f t="shared" si="0"/>
        <v/>
      </c>
      <c r="J217" s="31" t="str">
        <f t="array" ref="J217">IFERROR(INDEX(I$2:I$700,SMALL(IF(I$2:I$700&lt;&gt;"",ROW(I$2:I$700)-1),ROW(A216))),"")</f>
        <v/>
      </c>
      <c r="K217" s="21" t="str">
        <f t="shared" si="1"/>
        <v/>
      </c>
      <c r="L217" s="33" t="str">
        <f t="array" ref="L217">IFERROR(INDEX(K$2:K$700,SMALL(IF(K$2:K$700&lt;&gt;"",ROW(K$2:K$700)-1),ROW(F216))),"")</f>
        <v/>
      </c>
      <c r="M217" s="21" t="str">
        <f t="shared" si="2"/>
        <v/>
      </c>
      <c r="N217" s="31" t="str">
        <f t="array" ref="N217">IFERROR(INDEX(M$2:M$700,SMALL(IF(M$2:M$700&lt;&gt;"",ROW(M$2:M$700)-1),ROW(G216))),"")</f>
        <v/>
      </c>
      <c r="O217" s="21" t="str">
        <f t="shared" si="3"/>
        <v/>
      </c>
      <c r="P217" s="33" t="str">
        <f t="array" ref="P217">IFERROR(INDEX(O$2:O$700,SMALL(IF(O$2:O$700&lt;&gt;"",ROW(O$2:O$700)-1),ROW(I216))),"")</f>
        <v/>
      </c>
      <c r="Q217" s="22" t="str">
        <f t="shared" si="4"/>
        <v/>
      </c>
      <c r="R217" s="47" t="str">
        <f t="array" ref="R217">IFERROR(INDEX(Q$2:Q$212,SMALL(IF(Q$2:Q$212&lt;&gt;"",ROW(Q$2:Q$212)-1),ROW(I216))),"")</f>
        <v/>
      </c>
      <c r="S217" s="10"/>
    </row>
    <row r="218" spans="1:19" ht="15.75" customHeight="1" x14ac:dyDescent="0.2">
      <c r="A218" s="26" t="str">
        <f t="shared" si="8"/>
        <v xml:space="preserve"> </v>
      </c>
      <c r="B218" s="19"/>
      <c r="C218" s="19"/>
      <c r="D218" s="19"/>
      <c r="E218" s="20"/>
      <c r="F218" s="36"/>
      <c r="G218" s="26" t="str">
        <f>IF(D218="","",VLOOKUP(D218,'Liste des clubs'!A:B,2,FALSE))</f>
        <v/>
      </c>
      <c r="H218" s="29"/>
      <c r="I218" s="21" t="str">
        <f t="shared" si="0"/>
        <v/>
      </c>
      <c r="J218" s="31" t="str">
        <f t="array" ref="J218">IFERROR(INDEX(I$2:I$700,SMALL(IF(I$2:I$700&lt;&gt;"",ROW(I$2:I$700)-1),ROW(A217))),"")</f>
        <v/>
      </c>
      <c r="K218" s="21" t="str">
        <f t="shared" si="1"/>
        <v/>
      </c>
      <c r="L218" s="33" t="str">
        <f t="array" ref="L218">IFERROR(INDEX(K$2:K$700,SMALL(IF(K$2:K$700&lt;&gt;"",ROW(K$2:K$700)-1),ROW(F217))),"")</f>
        <v/>
      </c>
      <c r="M218" s="21" t="str">
        <f t="shared" si="2"/>
        <v/>
      </c>
      <c r="N218" s="31" t="str">
        <f t="array" ref="N218">IFERROR(INDEX(M$2:M$700,SMALL(IF(M$2:M$700&lt;&gt;"",ROW(M$2:M$700)-1),ROW(G217))),"")</f>
        <v/>
      </c>
      <c r="O218" s="21" t="str">
        <f t="shared" si="3"/>
        <v/>
      </c>
      <c r="P218" s="33" t="str">
        <f t="array" ref="P218">IFERROR(INDEX(O$2:O$700,SMALL(IF(O$2:O$700&lt;&gt;"",ROW(O$2:O$700)-1),ROW(I217))),"")</f>
        <v/>
      </c>
      <c r="Q218" s="22" t="str">
        <f t="shared" si="4"/>
        <v/>
      </c>
      <c r="R218" s="47" t="str">
        <f t="array" ref="R218">IFERROR(INDEX(Q$2:Q$212,SMALL(IF(Q$2:Q$212&lt;&gt;"",ROW(Q$2:Q$212)-1),ROW(I217))),"")</f>
        <v/>
      </c>
      <c r="S218" s="10"/>
    </row>
    <row r="219" spans="1:19" ht="15.75" customHeight="1" x14ac:dyDescent="0.2">
      <c r="A219" s="26" t="str">
        <f t="shared" si="8"/>
        <v xml:space="preserve"> </v>
      </c>
      <c r="B219" s="19"/>
      <c r="C219" s="19"/>
      <c r="D219" s="19"/>
      <c r="E219" s="20"/>
      <c r="F219" s="36"/>
      <c r="G219" s="26" t="str">
        <f>IF(D219="","",VLOOKUP(D219,'Liste des clubs'!A:B,2,FALSE))</f>
        <v/>
      </c>
      <c r="H219" s="29"/>
      <c r="I219" s="21" t="str">
        <f t="shared" si="0"/>
        <v/>
      </c>
      <c r="J219" s="31" t="str">
        <f t="array" ref="J219">IFERROR(INDEX(I$2:I$700,SMALL(IF(I$2:I$700&lt;&gt;"",ROW(I$2:I$700)-1),ROW(A218))),"")</f>
        <v/>
      </c>
      <c r="K219" s="21" t="str">
        <f t="shared" si="1"/>
        <v/>
      </c>
      <c r="L219" s="33" t="str">
        <f t="array" ref="L219">IFERROR(INDEX(K$2:K$700,SMALL(IF(K$2:K$700&lt;&gt;"",ROW(K$2:K$700)-1),ROW(F218))),"")</f>
        <v/>
      </c>
      <c r="M219" s="21" t="str">
        <f t="shared" si="2"/>
        <v/>
      </c>
      <c r="N219" s="31" t="str">
        <f t="array" ref="N219">IFERROR(INDEX(M$2:M$700,SMALL(IF(M$2:M$700&lt;&gt;"",ROW(M$2:M$700)-1),ROW(G218))),"")</f>
        <v/>
      </c>
      <c r="O219" s="21" t="str">
        <f t="shared" si="3"/>
        <v/>
      </c>
      <c r="P219" s="33" t="str">
        <f t="array" ref="P219">IFERROR(INDEX(O$2:O$700,SMALL(IF(O$2:O$700&lt;&gt;"",ROW(O$2:O$700)-1),ROW(I218))),"")</f>
        <v/>
      </c>
      <c r="Q219" s="22" t="str">
        <f t="shared" si="4"/>
        <v/>
      </c>
      <c r="R219" s="47" t="str">
        <f t="array" ref="R219">IFERROR(INDEX(Q$2:Q$212,SMALL(IF(Q$2:Q$212&lt;&gt;"",ROW(Q$2:Q$212)-1),ROW(I218))),"")</f>
        <v/>
      </c>
      <c r="S219" s="10"/>
    </row>
    <row r="220" spans="1:19" ht="15.75" customHeight="1" x14ac:dyDescent="0.2">
      <c r="A220" s="26" t="str">
        <f t="shared" si="8"/>
        <v xml:space="preserve"> </v>
      </c>
      <c r="B220" s="19"/>
      <c r="C220" s="19"/>
      <c r="D220" s="19"/>
      <c r="E220" s="20"/>
      <c r="F220" s="36"/>
      <c r="G220" s="26" t="str">
        <f>IF(D220="","",VLOOKUP(D220,'Liste des clubs'!A:B,2,FALSE))</f>
        <v/>
      </c>
      <c r="H220" s="29"/>
      <c r="I220" s="21" t="str">
        <f t="shared" si="0"/>
        <v/>
      </c>
      <c r="J220" s="31" t="str">
        <f t="array" ref="J220">IFERROR(INDEX(I$2:I$700,SMALL(IF(I$2:I$700&lt;&gt;"",ROW(I$2:I$700)-1),ROW(A219))),"")</f>
        <v/>
      </c>
      <c r="K220" s="21" t="str">
        <f t="shared" si="1"/>
        <v/>
      </c>
      <c r="L220" s="33" t="str">
        <f t="array" ref="L220">IFERROR(INDEX(K$2:K$700,SMALL(IF(K$2:K$700&lt;&gt;"",ROW(K$2:K$700)-1),ROW(F219))),"")</f>
        <v/>
      </c>
      <c r="M220" s="21" t="str">
        <f t="shared" si="2"/>
        <v/>
      </c>
      <c r="N220" s="31" t="str">
        <f t="array" ref="N220">IFERROR(INDEX(M$2:M$700,SMALL(IF(M$2:M$700&lt;&gt;"",ROW(M$2:M$700)-1),ROW(G219))),"")</f>
        <v/>
      </c>
      <c r="O220" s="21" t="str">
        <f t="shared" si="3"/>
        <v/>
      </c>
      <c r="P220" s="33" t="str">
        <f t="array" ref="P220">IFERROR(INDEX(O$2:O$700,SMALL(IF(O$2:O$700&lt;&gt;"",ROW(O$2:O$700)-1),ROW(I219))),"")</f>
        <v/>
      </c>
      <c r="Q220" s="22" t="str">
        <f t="shared" si="4"/>
        <v/>
      </c>
      <c r="R220" s="47" t="str">
        <f t="array" ref="R220">IFERROR(INDEX(Q$2:Q$212,SMALL(IF(Q$2:Q$212&lt;&gt;"",ROW(Q$2:Q$212)-1),ROW(I219))),"")</f>
        <v/>
      </c>
      <c r="S220" s="10"/>
    </row>
    <row r="221" spans="1:19" ht="15.75" customHeight="1" x14ac:dyDescent="0.2">
      <c r="A221" s="26" t="str">
        <f t="shared" si="8"/>
        <v xml:space="preserve"> </v>
      </c>
      <c r="B221" s="19"/>
      <c r="C221" s="19"/>
      <c r="D221" s="19"/>
      <c r="E221" s="20"/>
      <c r="F221" s="36"/>
      <c r="G221" s="26" t="str">
        <f>IF(D221="","",VLOOKUP(D221,'Liste des clubs'!A:B,2,FALSE))</f>
        <v/>
      </c>
      <c r="H221" s="29"/>
      <c r="I221" s="21" t="str">
        <f t="shared" si="0"/>
        <v/>
      </c>
      <c r="J221" s="31" t="str">
        <f t="array" ref="J221">IFERROR(INDEX(I$2:I$700,SMALL(IF(I$2:I$700&lt;&gt;"",ROW(I$2:I$700)-1),ROW(A220))),"")</f>
        <v/>
      </c>
      <c r="K221" s="21" t="str">
        <f t="shared" si="1"/>
        <v/>
      </c>
      <c r="L221" s="33" t="str">
        <f t="array" ref="L221">IFERROR(INDEX(K$2:K$700,SMALL(IF(K$2:K$700&lt;&gt;"",ROW(K$2:K$700)-1),ROW(F220))),"")</f>
        <v/>
      </c>
      <c r="M221" s="21" t="str">
        <f t="shared" si="2"/>
        <v/>
      </c>
      <c r="N221" s="31" t="str">
        <f t="array" ref="N221">IFERROR(INDEX(M$2:M$700,SMALL(IF(M$2:M$700&lt;&gt;"",ROW(M$2:M$700)-1),ROW(G220))),"")</f>
        <v/>
      </c>
      <c r="O221" s="21" t="str">
        <f t="shared" si="3"/>
        <v/>
      </c>
      <c r="P221" s="33" t="str">
        <f t="array" ref="P221">IFERROR(INDEX(O$2:O$700,SMALL(IF(O$2:O$700&lt;&gt;"",ROW(O$2:O$700)-1),ROW(I220))),"")</f>
        <v/>
      </c>
      <c r="Q221" s="22" t="str">
        <f t="shared" si="4"/>
        <v/>
      </c>
      <c r="R221" s="47" t="str">
        <f t="array" ref="R221">IFERROR(INDEX(Q$2:Q$212,SMALL(IF(Q$2:Q$212&lt;&gt;"",ROW(Q$2:Q$212)-1),ROW(I220))),"")</f>
        <v/>
      </c>
      <c r="S221" s="10"/>
    </row>
    <row r="222" spans="1:19" ht="15.75" customHeight="1" x14ac:dyDescent="0.2">
      <c r="A222" s="26" t="str">
        <f t="shared" si="8"/>
        <v xml:space="preserve"> </v>
      </c>
      <c r="B222" s="19"/>
      <c r="C222" s="19"/>
      <c r="D222" s="19"/>
      <c r="E222" s="20"/>
      <c r="F222" s="36"/>
      <c r="G222" s="26" t="str">
        <f>IF(D222="","",VLOOKUP(D222,'Liste des clubs'!A:B,2,FALSE))</f>
        <v/>
      </c>
      <c r="H222" s="29"/>
      <c r="I222" s="21" t="str">
        <f t="shared" si="0"/>
        <v/>
      </c>
      <c r="J222" s="31" t="str">
        <f t="array" ref="J222">IFERROR(INDEX(I$2:I$700,SMALL(IF(I$2:I$700&lt;&gt;"",ROW(I$2:I$700)-1),ROW(A221))),"")</f>
        <v/>
      </c>
      <c r="K222" s="21" t="str">
        <f t="shared" si="1"/>
        <v/>
      </c>
      <c r="L222" s="33" t="str">
        <f t="array" ref="L222">IFERROR(INDEX(K$2:K$700,SMALL(IF(K$2:K$700&lt;&gt;"",ROW(K$2:K$700)-1),ROW(F221))),"")</f>
        <v/>
      </c>
      <c r="M222" s="21" t="str">
        <f t="shared" si="2"/>
        <v/>
      </c>
      <c r="N222" s="31" t="str">
        <f t="array" ref="N222">IFERROR(INDEX(M$2:M$700,SMALL(IF(M$2:M$700&lt;&gt;"",ROW(M$2:M$700)-1),ROW(G221))),"")</f>
        <v/>
      </c>
      <c r="O222" s="21" t="str">
        <f t="shared" si="3"/>
        <v/>
      </c>
      <c r="P222" s="33" t="str">
        <f t="array" ref="P222">IFERROR(INDEX(O$2:O$700,SMALL(IF(O$2:O$700&lt;&gt;"",ROW(O$2:O$700)-1),ROW(I221))),"")</f>
        <v/>
      </c>
      <c r="Q222" s="22" t="str">
        <f t="shared" si="4"/>
        <v/>
      </c>
      <c r="R222" s="47" t="str">
        <f t="array" ref="R222">IFERROR(INDEX(Q$2:Q$212,SMALL(IF(Q$2:Q$212&lt;&gt;"",ROW(Q$2:Q$212)-1),ROW(I221))),"")</f>
        <v/>
      </c>
      <c r="S222" s="10"/>
    </row>
    <row r="223" spans="1:19" ht="15.75" customHeight="1" x14ac:dyDescent="0.2">
      <c r="A223" s="26" t="str">
        <f t="shared" si="8"/>
        <v xml:space="preserve"> </v>
      </c>
      <c r="B223" s="19"/>
      <c r="C223" s="19"/>
      <c r="D223" s="19"/>
      <c r="E223" s="20"/>
      <c r="F223" s="36"/>
      <c r="G223" s="26" t="str">
        <f>IF(D223="","",VLOOKUP(D223,'Liste des clubs'!A:B,2,FALSE))</f>
        <v/>
      </c>
      <c r="H223" s="29"/>
      <c r="I223" s="21" t="str">
        <f t="shared" si="0"/>
        <v/>
      </c>
      <c r="J223" s="31" t="str">
        <f t="array" ref="J223">IFERROR(INDEX(I$2:I$700,SMALL(IF(I$2:I$700&lt;&gt;"",ROW(I$2:I$700)-1),ROW(A222))),"")</f>
        <v/>
      </c>
      <c r="K223" s="21" t="str">
        <f t="shared" si="1"/>
        <v/>
      </c>
      <c r="L223" s="33" t="str">
        <f t="array" ref="L223">IFERROR(INDEX(K$2:K$700,SMALL(IF(K$2:K$700&lt;&gt;"",ROW(K$2:K$700)-1),ROW(F222))),"")</f>
        <v/>
      </c>
      <c r="M223" s="21" t="str">
        <f t="shared" si="2"/>
        <v/>
      </c>
      <c r="N223" s="31" t="str">
        <f t="array" ref="N223">IFERROR(INDEX(M$2:M$700,SMALL(IF(M$2:M$700&lt;&gt;"",ROW(M$2:M$700)-1),ROW(G222))),"")</f>
        <v/>
      </c>
      <c r="O223" s="21" t="str">
        <f t="shared" si="3"/>
        <v/>
      </c>
      <c r="P223" s="33" t="str">
        <f t="array" ref="P223">IFERROR(INDEX(O$2:O$700,SMALL(IF(O$2:O$700&lt;&gt;"",ROW(O$2:O$700)-1),ROW(I222))),"")</f>
        <v/>
      </c>
      <c r="Q223" s="22" t="str">
        <f t="shared" si="4"/>
        <v/>
      </c>
      <c r="R223" s="47" t="str">
        <f t="array" ref="R223">IFERROR(INDEX(Q$2:Q$212,SMALL(IF(Q$2:Q$212&lt;&gt;"",ROW(Q$2:Q$212)-1),ROW(I222))),"")</f>
        <v/>
      </c>
      <c r="S223" s="10"/>
    </row>
    <row r="224" spans="1:19" ht="15.75" customHeight="1" x14ac:dyDescent="0.2">
      <c r="A224" s="26" t="str">
        <f t="shared" si="8"/>
        <v xml:space="preserve"> </v>
      </c>
      <c r="B224" s="19"/>
      <c r="C224" s="19"/>
      <c r="D224" s="19"/>
      <c r="E224" s="20"/>
      <c r="F224" s="36"/>
      <c r="G224" s="26" t="str">
        <f>IF(D224="","",VLOOKUP(D224,'Liste des clubs'!A:B,2,FALSE))</f>
        <v/>
      </c>
      <c r="H224" s="29"/>
      <c r="I224" s="21" t="str">
        <f t="shared" si="0"/>
        <v/>
      </c>
      <c r="J224" s="31" t="str">
        <f t="array" ref="J224">IFERROR(INDEX(I$2:I$700,SMALL(IF(I$2:I$700&lt;&gt;"",ROW(I$2:I$700)-1),ROW(A223))),"")</f>
        <v/>
      </c>
      <c r="K224" s="21" t="str">
        <f t="shared" si="1"/>
        <v/>
      </c>
      <c r="L224" s="33" t="str">
        <f t="array" ref="L224">IFERROR(INDEX(K$2:K$700,SMALL(IF(K$2:K$700&lt;&gt;"",ROW(K$2:K$700)-1),ROW(F223))),"")</f>
        <v/>
      </c>
      <c r="M224" s="21" t="str">
        <f t="shared" si="2"/>
        <v/>
      </c>
      <c r="N224" s="31" t="str">
        <f t="array" ref="N224">IFERROR(INDEX(M$2:M$700,SMALL(IF(M$2:M$700&lt;&gt;"",ROW(M$2:M$700)-1),ROW(G223))),"")</f>
        <v/>
      </c>
      <c r="O224" s="21" t="str">
        <f t="shared" si="3"/>
        <v/>
      </c>
      <c r="P224" s="33" t="str">
        <f t="array" ref="P224">IFERROR(INDEX(O$2:O$700,SMALL(IF(O$2:O$700&lt;&gt;"",ROW(O$2:O$700)-1),ROW(I223))),"")</f>
        <v/>
      </c>
      <c r="Q224" s="22" t="str">
        <f t="shared" si="4"/>
        <v/>
      </c>
      <c r="R224" s="47" t="str">
        <f t="array" ref="R224">IFERROR(INDEX(Q$2:Q$212,SMALL(IF(Q$2:Q$212&lt;&gt;"",ROW(Q$2:Q$212)-1),ROW(I223))),"")</f>
        <v/>
      </c>
      <c r="S224" s="10"/>
    </row>
    <row r="225" spans="1:19" ht="15.75" customHeight="1" x14ac:dyDescent="0.2">
      <c r="A225" s="26" t="str">
        <f t="shared" si="8"/>
        <v xml:space="preserve"> </v>
      </c>
      <c r="B225" s="19"/>
      <c r="C225" s="19"/>
      <c r="D225" s="19"/>
      <c r="E225" s="20"/>
      <c r="F225" s="36"/>
      <c r="G225" s="26" t="str">
        <f>IF(D225="","",VLOOKUP(D225,'Liste des clubs'!A:B,2,FALSE))</f>
        <v/>
      </c>
      <c r="H225" s="29"/>
      <c r="I225" s="21" t="str">
        <f t="shared" si="0"/>
        <v/>
      </c>
      <c r="J225" s="31" t="str">
        <f t="array" ref="J225">IFERROR(INDEX(I$2:I$700,SMALL(IF(I$2:I$700&lt;&gt;"",ROW(I$2:I$700)-1),ROW(A224))),"")</f>
        <v/>
      </c>
      <c r="K225" s="21" t="str">
        <f t="shared" si="1"/>
        <v/>
      </c>
      <c r="L225" s="33" t="str">
        <f t="array" ref="L225">IFERROR(INDEX(K$2:K$700,SMALL(IF(K$2:K$700&lt;&gt;"",ROW(K$2:K$700)-1),ROW(F224))),"")</f>
        <v/>
      </c>
      <c r="M225" s="21" t="str">
        <f t="shared" si="2"/>
        <v/>
      </c>
      <c r="N225" s="31" t="str">
        <f t="array" ref="N225">IFERROR(INDEX(M$2:M$700,SMALL(IF(M$2:M$700&lt;&gt;"",ROW(M$2:M$700)-1),ROW(G224))),"")</f>
        <v/>
      </c>
      <c r="O225" s="21" t="str">
        <f t="shared" si="3"/>
        <v/>
      </c>
      <c r="P225" s="33" t="str">
        <f t="array" ref="P225">IFERROR(INDEX(O$2:O$700,SMALL(IF(O$2:O$700&lt;&gt;"",ROW(O$2:O$700)-1),ROW(I224))),"")</f>
        <v/>
      </c>
      <c r="Q225" s="22" t="str">
        <f t="shared" si="4"/>
        <v/>
      </c>
      <c r="R225" s="47" t="str">
        <f t="array" ref="R225">IFERROR(INDEX(Q$2:Q$212,SMALL(IF(Q$2:Q$212&lt;&gt;"",ROW(Q$2:Q$212)-1),ROW(I224))),"")</f>
        <v/>
      </c>
      <c r="S225" s="10"/>
    </row>
    <row r="226" spans="1:19" ht="15.75" customHeight="1" x14ac:dyDescent="0.2">
      <c r="A226" s="26" t="str">
        <f t="shared" si="8"/>
        <v xml:space="preserve"> </v>
      </c>
      <c r="B226" s="19"/>
      <c r="C226" s="19"/>
      <c r="D226" s="19"/>
      <c r="E226" s="20"/>
      <c r="F226" s="36"/>
      <c r="G226" s="26" t="str">
        <f>IF(D226="","",VLOOKUP(D226,'Liste des clubs'!A:B,2,FALSE))</f>
        <v/>
      </c>
      <c r="H226" s="29"/>
      <c r="I226" s="21" t="str">
        <f t="shared" si="0"/>
        <v/>
      </c>
      <c r="J226" s="31" t="str">
        <f t="array" ref="J226">IFERROR(INDEX(I$2:I$700,SMALL(IF(I$2:I$700&lt;&gt;"",ROW(I$2:I$700)-1),ROW(A225))),"")</f>
        <v/>
      </c>
      <c r="K226" s="21" t="str">
        <f t="shared" si="1"/>
        <v/>
      </c>
      <c r="L226" s="33" t="str">
        <f t="array" ref="L226">IFERROR(INDEX(K$2:K$700,SMALL(IF(K$2:K$700&lt;&gt;"",ROW(K$2:K$700)-1),ROW(F225))),"")</f>
        <v/>
      </c>
      <c r="M226" s="21" t="str">
        <f t="shared" si="2"/>
        <v/>
      </c>
      <c r="N226" s="31" t="str">
        <f t="array" ref="N226">IFERROR(INDEX(M$2:M$700,SMALL(IF(M$2:M$700&lt;&gt;"",ROW(M$2:M$700)-1),ROW(G225))),"")</f>
        <v/>
      </c>
      <c r="O226" s="21" t="str">
        <f t="shared" si="3"/>
        <v/>
      </c>
      <c r="P226" s="33" t="str">
        <f t="array" ref="P226">IFERROR(INDEX(O$2:O$700,SMALL(IF(O$2:O$700&lt;&gt;"",ROW(O$2:O$700)-1),ROW(I225))),"")</f>
        <v/>
      </c>
      <c r="Q226" s="22" t="str">
        <f t="shared" si="4"/>
        <v/>
      </c>
      <c r="R226" s="47" t="str">
        <f t="array" ref="R226">IFERROR(INDEX(Q$2:Q$212,SMALL(IF(Q$2:Q$212&lt;&gt;"",ROW(Q$2:Q$212)-1),ROW(I225))),"")</f>
        <v/>
      </c>
      <c r="S226" s="10"/>
    </row>
    <row r="227" spans="1:19" ht="15.75" customHeight="1" x14ac:dyDescent="0.2">
      <c r="A227" s="26" t="str">
        <f t="shared" si="8"/>
        <v xml:space="preserve"> </v>
      </c>
      <c r="B227" s="19"/>
      <c r="C227" s="19"/>
      <c r="D227" s="19"/>
      <c r="E227" s="20"/>
      <c r="F227" s="36"/>
      <c r="G227" s="26" t="str">
        <f>IF(D227="","",VLOOKUP(D227,'Liste des clubs'!A:B,2,FALSE))</f>
        <v/>
      </c>
      <c r="H227" s="29"/>
      <c r="I227" s="21" t="str">
        <f t="shared" si="0"/>
        <v/>
      </c>
      <c r="J227" s="31" t="str">
        <f t="array" ref="J227">IFERROR(INDEX(I$2:I$700,SMALL(IF(I$2:I$700&lt;&gt;"",ROW(I$2:I$700)-1),ROW(A226))),"")</f>
        <v/>
      </c>
      <c r="K227" s="21" t="str">
        <f t="shared" si="1"/>
        <v/>
      </c>
      <c r="L227" s="33" t="str">
        <f t="array" ref="L227">IFERROR(INDEX(K$2:K$700,SMALL(IF(K$2:K$700&lt;&gt;"",ROW(K$2:K$700)-1),ROW(F226))),"")</f>
        <v/>
      </c>
      <c r="M227" s="21" t="str">
        <f t="shared" si="2"/>
        <v/>
      </c>
      <c r="N227" s="31" t="str">
        <f t="array" ref="N227">IFERROR(INDEX(M$2:M$700,SMALL(IF(M$2:M$700&lt;&gt;"",ROW(M$2:M$700)-1),ROW(G226))),"")</f>
        <v/>
      </c>
      <c r="O227" s="21" t="str">
        <f t="shared" si="3"/>
        <v/>
      </c>
      <c r="P227" s="33" t="str">
        <f t="array" ref="P227">IFERROR(INDEX(O$2:O$700,SMALL(IF(O$2:O$700&lt;&gt;"",ROW(O$2:O$700)-1),ROW(I226))),"")</f>
        <v/>
      </c>
      <c r="Q227" s="22" t="str">
        <f t="shared" si="4"/>
        <v/>
      </c>
      <c r="R227" s="47" t="str">
        <f t="array" ref="R227">IFERROR(INDEX(Q$2:Q$212,SMALL(IF(Q$2:Q$212&lt;&gt;"",ROW(Q$2:Q$212)-1),ROW(I226))),"")</f>
        <v/>
      </c>
      <c r="S227" s="10"/>
    </row>
    <row r="228" spans="1:19" ht="15.75" customHeight="1" x14ac:dyDescent="0.2">
      <c r="A228" s="26" t="str">
        <f t="shared" si="8"/>
        <v xml:space="preserve"> </v>
      </c>
      <c r="B228" s="19"/>
      <c r="C228" s="19"/>
      <c r="D228" s="19"/>
      <c r="E228" s="20"/>
      <c r="F228" s="36"/>
      <c r="G228" s="26" t="str">
        <f>IF(D228="","",VLOOKUP(D228,'Liste des clubs'!A:B,2,FALSE))</f>
        <v/>
      </c>
      <c r="H228" s="29"/>
      <c r="I228" s="21" t="str">
        <f t="shared" si="0"/>
        <v/>
      </c>
      <c r="J228" s="31" t="str">
        <f t="array" ref="J228">IFERROR(INDEX(I$2:I$700,SMALL(IF(I$2:I$700&lt;&gt;"",ROW(I$2:I$700)-1),ROW(A227))),"")</f>
        <v/>
      </c>
      <c r="K228" s="21" t="str">
        <f t="shared" si="1"/>
        <v/>
      </c>
      <c r="L228" s="33" t="str">
        <f t="array" ref="L228">IFERROR(INDEX(K$2:K$700,SMALL(IF(K$2:K$700&lt;&gt;"",ROW(K$2:K$700)-1),ROW(F227))),"")</f>
        <v/>
      </c>
      <c r="M228" s="21" t="str">
        <f t="shared" si="2"/>
        <v/>
      </c>
      <c r="N228" s="31" t="str">
        <f t="array" ref="N228">IFERROR(INDEX(M$2:M$700,SMALL(IF(M$2:M$700&lt;&gt;"",ROW(M$2:M$700)-1),ROW(G227))),"")</f>
        <v/>
      </c>
      <c r="O228" s="21" t="str">
        <f t="shared" si="3"/>
        <v/>
      </c>
      <c r="P228" s="33" t="str">
        <f t="array" ref="P228">IFERROR(INDEX(O$2:O$700,SMALL(IF(O$2:O$700&lt;&gt;"",ROW(O$2:O$700)-1),ROW(I227))),"")</f>
        <v/>
      </c>
      <c r="Q228" s="22" t="str">
        <f t="shared" si="4"/>
        <v/>
      </c>
      <c r="R228" s="47" t="str">
        <f t="array" ref="R228">IFERROR(INDEX(Q$2:Q$212,SMALL(IF(Q$2:Q$212&lt;&gt;"",ROW(Q$2:Q$212)-1),ROW(I227))),"")</f>
        <v/>
      </c>
      <c r="S228" s="10"/>
    </row>
    <row r="229" spans="1:19" ht="15.75" customHeight="1" x14ac:dyDescent="0.2">
      <c r="A229" s="26" t="str">
        <f t="shared" si="8"/>
        <v xml:space="preserve"> </v>
      </c>
      <c r="B229" s="19"/>
      <c r="C229" s="19"/>
      <c r="D229" s="19"/>
      <c r="E229" s="20"/>
      <c r="F229" s="36"/>
      <c r="G229" s="26" t="str">
        <f>IF(D229="","",VLOOKUP(D229,'Liste des clubs'!A:B,2,FALSE))</f>
        <v/>
      </c>
      <c r="H229" s="29"/>
      <c r="I229" s="21" t="str">
        <f t="shared" si="0"/>
        <v/>
      </c>
      <c r="J229" s="31" t="str">
        <f t="array" ref="J229">IFERROR(INDEX(I$2:I$700,SMALL(IF(I$2:I$700&lt;&gt;"",ROW(I$2:I$700)-1),ROW(A228))),"")</f>
        <v/>
      </c>
      <c r="K229" s="21" t="str">
        <f t="shared" si="1"/>
        <v/>
      </c>
      <c r="L229" s="33" t="str">
        <f t="array" ref="L229">IFERROR(INDEX(K$2:K$700,SMALL(IF(K$2:K$700&lt;&gt;"",ROW(K$2:K$700)-1),ROW(F228))),"")</f>
        <v/>
      </c>
      <c r="M229" s="21" t="str">
        <f t="shared" si="2"/>
        <v/>
      </c>
      <c r="N229" s="31" t="str">
        <f t="array" ref="N229">IFERROR(INDEX(M$2:M$700,SMALL(IF(M$2:M$700&lt;&gt;"",ROW(M$2:M$700)-1),ROW(G228))),"")</f>
        <v/>
      </c>
      <c r="O229" s="21" t="str">
        <f t="shared" si="3"/>
        <v/>
      </c>
      <c r="P229" s="33" t="str">
        <f t="array" ref="P229">IFERROR(INDEX(O$2:O$700,SMALL(IF(O$2:O$700&lt;&gt;"",ROW(O$2:O$700)-1),ROW(I228))),"")</f>
        <v/>
      </c>
      <c r="Q229" s="22" t="str">
        <f t="shared" si="4"/>
        <v/>
      </c>
      <c r="R229" s="47" t="str">
        <f t="array" ref="R229">IFERROR(INDEX(Q$2:Q$212,SMALL(IF(Q$2:Q$212&lt;&gt;"",ROW(Q$2:Q$212)-1),ROW(I228))),"")</f>
        <v/>
      </c>
      <c r="S229" s="10"/>
    </row>
    <row r="230" spans="1:19" ht="15.75" customHeight="1" x14ac:dyDescent="0.2">
      <c r="A230" s="26" t="str">
        <f t="shared" si="8"/>
        <v xml:space="preserve"> </v>
      </c>
      <c r="B230" s="19"/>
      <c r="C230" s="19"/>
      <c r="D230" s="19"/>
      <c r="E230" s="20"/>
      <c r="F230" s="36"/>
      <c r="G230" s="26" t="str">
        <f>IF(D230="","",VLOOKUP(D230,'Liste des clubs'!A:B,2,FALSE))</f>
        <v/>
      </c>
      <c r="H230" s="29"/>
      <c r="I230" s="21" t="str">
        <f t="shared" si="0"/>
        <v/>
      </c>
      <c r="J230" s="31" t="str">
        <f t="array" ref="J230">IFERROR(INDEX(I$2:I$700,SMALL(IF(I$2:I$700&lt;&gt;"",ROW(I$2:I$700)-1),ROW(A229))),"")</f>
        <v/>
      </c>
      <c r="K230" s="21" t="str">
        <f t="shared" si="1"/>
        <v/>
      </c>
      <c r="L230" s="33" t="str">
        <f t="array" ref="L230">IFERROR(INDEX(K$2:K$700,SMALL(IF(K$2:K$700&lt;&gt;"",ROW(K$2:K$700)-1),ROW(F229))),"")</f>
        <v/>
      </c>
      <c r="M230" s="21" t="str">
        <f t="shared" si="2"/>
        <v/>
      </c>
      <c r="N230" s="31" t="str">
        <f t="array" ref="N230">IFERROR(INDEX(M$2:M$700,SMALL(IF(M$2:M$700&lt;&gt;"",ROW(M$2:M$700)-1),ROW(G229))),"")</f>
        <v/>
      </c>
      <c r="O230" s="21" t="str">
        <f t="shared" si="3"/>
        <v/>
      </c>
      <c r="P230" s="33" t="str">
        <f t="array" ref="P230">IFERROR(INDEX(O$2:O$700,SMALL(IF(O$2:O$700&lt;&gt;"",ROW(O$2:O$700)-1),ROW(I229))),"")</f>
        <v/>
      </c>
      <c r="Q230" s="22" t="str">
        <f t="shared" si="4"/>
        <v/>
      </c>
      <c r="R230" s="47" t="str">
        <f t="array" ref="R230">IFERROR(INDEX(Q$2:Q$212,SMALL(IF(Q$2:Q$212&lt;&gt;"",ROW(Q$2:Q$212)-1),ROW(I229))),"")</f>
        <v/>
      </c>
      <c r="S230" s="10"/>
    </row>
    <row r="231" spans="1:19" ht="15.75" customHeight="1" x14ac:dyDescent="0.2">
      <c r="A231" s="26" t="str">
        <f t="shared" si="8"/>
        <v xml:space="preserve"> </v>
      </c>
      <c r="B231" s="19"/>
      <c r="C231" s="19"/>
      <c r="D231" s="19"/>
      <c r="E231" s="20"/>
      <c r="F231" s="36"/>
      <c r="G231" s="26" t="str">
        <f>IF(D231="","",VLOOKUP(D231,'Liste des clubs'!A:B,2,FALSE))</f>
        <v/>
      </c>
      <c r="H231" s="29"/>
      <c r="I231" s="21" t="str">
        <f t="shared" si="0"/>
        <v/>
      </c>
      <c r="J231" s="31" t="str">
        <f t="array" ref="J231">IFERROR(INDEX(I$2:I$700,SMALL(IF(I$2:I$700&lt;&gt;"",ROW(I$2:I$700)-1),ROW(A230))),"")</f>
        <v/>
      </c>
      <c r="K231" s="21" t="str">
        <f t="shared" si="1"/>
        <v/>
      </c>
      <c r="L231" s="33" t="str">
        <f t="array" ref="L231">IFERROR(INDEX(K$2:K$700,SMALL(IF(K$2:K$700&lt;&gt;"",ROW(K$2:K$700)-1),ROW(F230))),"")</f>
        <v/>
      </c>
      <c r="M231" s="21" t="str">
        <f t="shared" si="2"/>
        <v/>
      </c>
      <c r="N231" s="31" t="str">
        <f t="array" ref="N231">IFERROR(INDEX(M$2:M$700,SMALL(IF(M$2:M$700&lt;&gt;"",ROW(M$2:M$700)-1),ROW(G230))),"")</f>
        <v/>
      </c>
      <c r="O231" s="21" t="str">
        <f t="shared" si="3"/>
        <v/>
      </c>
      <c r="P231" s="33" t="str">
        <f t="array" ref="P231">IFERROR(INDEX(O$2:O$700,SMALL(IF(O$2:O$700&lt;&gt;"",ROW(O$2:O$700)-1),ROW(I230))),"")</f>
        <v/>
      </c>
      <c r="Q231" s="22" t="str">
        <f t="shared" si="4"/>
        <v/>
      </c>
      <c r="R231" s="47" t="str">
        <f t="array" ref="R231">IFERROR(INDEX(Q$2:Q$212,SMALL(IF(Q$2:Q$212&lt;&gt;"",ROW(Q$2:Q$212)-1),ROW(I230))),"")</f>
        <v/>
      </c>
      <c r="S231" s="10"/>
    </row>
    <row r="232" spans="1:19" ht="15.75" customHeight="1" x14ac:dyDescent="0.2">
      <c r="A232" s="26" t="str">
        <f t="shared" si="8"/>
        <v xml:space="preserve"> </v>
      </c>
      <c r="B232" s="19"/>
      <c r="C232" s="19"/>
      <c r="D232" s="19"/>
      <c r="E232" s="20"/>
      <c r="F232" s="36"/>
      <c r="G232" s="26" t="str">
        <f>IF(D232="","",VLOOKUP(D232,'Liste des clubs'!A:B,2,FALSE))</f>
        <v/>
      </c>
      <c r="H232" s="29"/>
      <c r="I232" s="21" t="str">
        <f t="shared" si="0"/>
        <v/>
      </c>
      <c r="J232" s="31" t="str">
        <f t="array" ref="J232">IFERROR(INDEX(I$2:I$700,SMALL(IF(I$2:I$700&lt;&gt;"",ROW(I$2:I$700)-1),ROW(A231))),"")</f>
        <v/>
      </c>
      <c r="K232" s="21" t="str">
        <f t="shared" si="1"/>
        <v/>
      </c>
      <c r="L232" s="33" t="str">
        <f t="array" ref="L232">IFERROR(INDEX(K$2:K$700,SMALL(IF(K$2:K$700&lt;&gt;"",ROW(K$2:K$700)-1),ROW(F231))),"")</f>
        <v/>
      </c>
      <c r="M232" s="21" t="str">
        <f t="shared" si="2"/>
        <v/>
      </c>
      <c r="N232" s="31" t="str">
        <f t="array" ref="N232">IFERROR(INDEX(M$2:M$700,SMALL(IF(M$2:M$700&lt;&gt;"",ROW(M$2:M$700)-1),ROW(G231))),"")</f>
        <v/>
      </c>
      <c r="O232" s="21" t="str">
        <f t="shared" si="3"/>
        <v/>
      </c>
      <c r="P232" s="33" t="str">
        <f t="array" ref="P232">IFERROR(INDEX(O$2:O$700,SMALL(IF(O$2:O$700&lt;&gt;"",ROW(O$2:O$700)-1),ROW(I231))),"")</f>
        <v/>
      </c>
      <c r="Q232" s="22" t="str">
        <f t="shared" si="4"/>
        <v/>
      </c>
      <c r="R232" s="47" t="str">
        <f t="array" ref="R232">IFERROR(INDEX(Q$2:Q$212,SMALL(IF(Q$2:Q$212&lt;&gt;"",ROW(Q$2:Q$212)-1),ROW(I231))),"")</f>
        <v/>
      </c>
      <c r="S232" s="10"/>
    </row>
    <row r="233" spans="1:19" ht="15.75" customHeight="1" x14ac:dyDescent="0.2">
      <c r="A233" s="26" t="str">
        <f t="shared" si="8"/>
        <v xml:space="preserve"> </v>
      </c>
      <c r="B233" s="19"/>
      <c r="C233" s="19"/>
      <c r="D233" s="19"/>
      <c r="E233" s="20"/>
      <c r="F233" s="36"/>
      <c r="G233" s="26" t="str">
        <f>IF(D233="","",VLOOKUP(D233,'Liste des clubs'!A:B,2,FALSE))</f>
        <v/>
      </c>
      <c r="H233" s="29"/>
      <c r="I233" s="21" t="str">
        <f t="shared" si="0"/>
        <v/>
      </c>
      <c r="J233" s="31" t="str">
        <f t="array" ref="J233">IFERROR(INDEX(I$2:I$700,SMALL(IF(I$2:I$700&lt;&gt;"",ROW(I$2:I$700)-1),ROW(A232))),"")</f>
        <v/>
      </c>
      <c r="K233" s="21" t="str">
        <f t="shared" si="1"/>
        <v/>
      </c>
      <c r="L233" s="33" t="str">
        <f t="array" ref="L233">IFERROR(INDEX(K$2:K$700,SMALL(IF(K$2:K$700&lt;&gt;"",ROW(K$2:K$700)-1),ROW(F232))),"")</f>
        <v/>
      </c>
      <c r="M233" s="21" t="str">
        <f t="shared" si="2"/>
        <v/>
      </c>
      <c r="N233" s="31" t="str">
        <f t="array" ref="N233">IFERROR(INDEX(M$2:M$700,SMALL(IF(M$2:M$700&lt;&gt;"",ROW(M$2:M$700)-1),ROW(G232))),"")</f>
        <v/>
      </c>
      <c r="O233" s="21" t="str">
        <f t="shared" si="3"/>
        <v/>
      </c>
      <c r="P233" s="33" t="str">
        <f t="array" ref="P233">IFERROR(INDEX(O$2:O$700,SMALL(IF(O$2:O$700&lt;&gt;"",ROW(O$2:O$700)-1),ROW(I232))),"")</f>
        <v/>
      </c>
      <c r="Q233" s="22" t="str">
        <f t="shared" si="4"/>
        <v/>
      </c>
      <c r="R233" s="47" t="str">
        <f t="array" ref="R233">IFERROR(INDEX(Q$2:Q$212,SMALL(IF(Q$2:Q$212&lt;&gt;"",ROW(Q$2:Q$212)-1),ROW(I232))),"")</f>
        <v/>
      </c>
      <c r="S233" s="10"/>
    </row>
    <row r="234" spans="1:19" ht="15.75" customHeight="1" x14ac:dyDescent="0.2">
      <c r="A234" s="26" t="str">
        <f t="shared" si="8"/>
        <v xml:space="preserve"> </v>
      </c>
      <c r="B234" s="19"/>
      <c r="C234" s="19"/>
      <c r="D234" s="19"/>
      <c r="E234" s="20"/>
      <c r="F234" s="36"/>
      <c r="G234" s="26" t="str">
        <f>IF(D234="","",VLOOKUP(D234,'Liste des clubs'!A:B,2,FALSE))</f>
        <v/>
      </c>
      <c r="H234" s="29"/>
      <c r="I234" s="21" t="str">
        <f t="shared" si="0"/>
        <v/>
      </c>
      <c r="J234" s="31" t="str">
        <f t="array" ref="J234">IFERROR(INDEX(I$2:I$700,SMALL(IF(I$2:I$700&lt;&gt;"",ROW(I$2:I$700)-1),ROW(A233))),"")</f>
        <v/>
      </c>
      <c r="K234" s="21" t="str">
        <f t="shared" si="1"/>
        <v/>
      </c>
      <c r="L234" s="33" t="str">
        <f t="array" ref="L234">IFERROR(INDEX(K$2:K$700,SMALL(IF(K$2:K$700&lt;&gt;"",ROW(K$2:K$700)-1),ROW(F233))),"")</f>
        <v/>
      </c>
      <c r="M234" s="21" t="str">
        <f t="shared" si="2"/>
        <v/>
      </c>
      <c r="N234" s="31" t="str">
        <f t="array" ref="N234">IFERROR(INDEX(M$2:M$700,SMALL(IF(M$2:M$700&lt;&gt;"",ROW(M$2:M$700)-1),ROW(G233))),"")</f>
        <v/>
      </c>
      <c r="O234" s="21" t="str">
        <f t="shared" si="3"/>
        <v/>
      </c>
      <c r="P234" s="33" t="str">
        <f t="array" ref="P234">IFERROR(INDEX(O$2:O$700,SMALL(IF(O$2:O$700&lt;&gt;"",ROW(O$2:O$700)-1),ROW(I233))),"")</f>
        <v/>
      </c>
      <c r="Q234" s="22" t="str">
        <f t="shared" si="4"/>
        <v/>
      </c>
      <c r="R234" s="47" t="str">
        <f t="array" ref="R234">IFERROR(INDEX(Q$2:Q$212,SMALL(IF(Q$2:Q$212&lt;&gt;"",ROW(Q$2:Q$212)-1),ROW(I233))),"")</f>
        <v/>
      </c>
      <c r="S234" s="10"/>
    </row>
    <row r="235" spans="1:19" ht="15.75" customHeight="1" x14ac:dyDescent="0.2">
      <c r="A235" s="26" t="str">
        <f t="shared" si="8"/>
        <v xml:space="preserve"> </v>
      </c>
      <c r="B235" s="19"/>
      <c r="C235" s="19"/>
      <c r="D235" s="19"/>
      <c r="E235" s="20"/>
      <c r="F235" s="36"/>
      <c r="G235" s="26" t="str">
        <f>IF(D235="","",VLOOKUP(D235,'Liste des clubs'!A:B,2,FALSE))</f>
        <v/>
      </c>
      <c r="H235" s="29"/>
      <c r="I235" s="21" t="str">
        <f t="shared" si="0"/>
        <v/>
      </c>
      <c r="J235" s="31" t="str">
        <f t="array" ref="J235">IFERROR(INDEX(I$2:I$700,SMALL(IF(I$2:I$700&lt;&gt;"",ROW(I$2:I$700)-1),ROW(A234))),"")</f>
        <v/>
      </c>
      <c r="K235" s="21" t="str">
        <f t="shared" si="1"/>
        <v/>
      </c>
      <c r="L235" s="33" t="str">
        <f t="array" ref="L235">IFERROR(INDEX(K$2:K$700,SMALL(IF(K$2:K$700&lt;&gt;"",ROW(K$2:K$700)-1),ROW(F234))),"")</f>
        <v/>
      </c>
      <c r="M235" s="21" t="str">
        <f t="shared" si="2"/>
        <v/>
      </c>
      <c r="N235" s="31" t="str">
        <f t="array" ref="N235">IFERROR(INDEX(M$2:M$700,SMALL(IF(M$2:M$700&lt;&gt;"",ROW(M$2:M$700)-1),ROW(G234))),"")</f>
        <v/>
      </c>
      <c r="O235" s="21" t="str">
        <f t="shared" si="3"/>
        <v/>
      </c>
      <c r="P235" s="33" t="str">
        <f t="array" ref="P235">IFERROR(INDEX(O$2:O$700,SMALL(IF(O$2:O$700&lt;&gt;"",ROW(O$2:O$700)-1),ROW(I234))),"")</f>
        <v/>
      </c>
      <c r="Q235" s="22" t="str">
        <f t="shared" si="4"/>
        <v/>
      </c>
      <c r="R235" s="47" t="str">
        <f t="array" ref="R235">IFERROR(INDEX(Q$2:Q$212,SMALL(IF(Q$2:Q$212&lt;&gt;"",ROW(Q$2:Q$212)-1),ROW(I234))),"")</f>
        <v/>
      </c>
      <c r="S235" s="10"/>
    </row>
    <row r="236" spans="1:19" ht="15.75" customHeight="1" x14ac:dyDescent="0.2">
      <c r="A236" s="26" t="str">
        <f t="shared" si="8"/>
        <v xml:space="preserve"> </v>
      </c>
      <c r="B236" s="19"/>
      <c r="C236" s="19"/>
      <c r="D236" s="19"/>
      <c r="E236" s="20"/>
      <c r="F236" s="36"/>
      <c r="G236" s="26" t="str">
        <f>IF(D236="","",VLOOKUP(D236,'Liste des clubs'!A:B,2,FALSE))</f>
        <v/>
      </c>
      <c r="H236" s="29"/>
      <c r="I236" s="21" t="str">
        <f t="shared" si="0"/>
        <v/>
      </c>
      <c r="J236" s="31" t="str">
        <f t="array" ref="J236">IFERROR(INDEX(I$2:I$700,SMALL(IF(I$2:I$700&lt;&gt;"",ROW(I$2:I$700)-1),ROW(A235))),"")</f>
        <v/>
      </c>
      <c r="K236" s="21" t="str">
        <f t="shared" si="1"/>
        <v/>
      </c>
      <c r="L236" s="33" t="str">
        <f t="array" ref="L236">IFERROR(INDEX(K$2:K$700,SMALL(IF(K$2:K$700&lt;&gt;"",ROW(K$2:K$700)-1),ROW(F235))),"")</f>
        <v/>
      </c>
      <c r="M236" s="21" t="str">
        <f t="shared" si="2"/>
        <v/>
      </c>
      <c r="N236" s="31" t="str">
        <f t="array" ref="N236">IFERROR(INDEX(M$2:M$700,SMALL(IF(M$2:M$700&lt;&gt;"",ROW(M$2:M$700)-1),ROW(G235))),"")</f>
        <v/>
      </c>
      <c r="O236" s="21" t="str">
        <f t="shared" si="3"/>
        <v/>
      </c>
      <c r="P236" s="33" t="str">
        <f t="array" ref="P236">IFERROR(INDEX(O$2:O$700,SMALL(IF(O$2:O$700&lt;&gt;"",ROW(O$2:O$700)-1),ROW(I235))),"")</f>
        <v/>
      </c>
      <c r="Q236" s="22" t="str">
        <f t="shared" si="4"/>
        <v/>
      </c>
      <c r="R236" s="47" t="str">
        <f t="array" ref="R236">IFERROR(INDEX(Q$2:Q$212,SMALL(IF(Q$2:Q$212&lt;&gt;"",ROW(Q$2:Q$212)-1),ROW(I235))),"")</f>
        <v/>
      </c>
      <c r="S236" s="10"/>
    </row>
    <row r="237" spans="1:19" ht="15.75" customHeight="1" x14ac:dyDescent="0.2">
      <c r="A237" s="26" t="str">
        <f t="shared" si="8"/>
        <v xml:space="preserve"> </v>
      </c>
      <c r="B237" s="19"/>
      <c r="C237" s="19"/>
      <c r="D237" s="19"/>
      <c r="E237" s="20"/>
      <c r="F237" s="36"/>
      <c r="G237" s="26" t="str">
        <f>IF(D237="","",VLOOKUP(D237,'Liste des clubs'!A:B,2,FALSE))</f>
        <v/>
      </c>
      <c r="H237" s="29"/>
      <c r="I237" s="21" t="str">
        <f t="shared" si="0"/>
        <v/>
      </c>
      <c r="J237" s="31" t="str">
        <f t="array" ref="J237">IFERROR(INDEX(I$2:I$700,SMALL(IF(I$2:I$700&lt;&gt;"",ROW(I$2:I$700)-1),ROW(A236))),"")</f>
        <v/>
      </c>
      <c r="K237" s="21" t="str">
        <f t="shared" si="1"/>
        <v/>
      </c>
      <c r="L237" s="33" t="str">
        <f t="array" ref="L237">IFERROR(INDEX(K$2:K$700,SMALL(IF(K$2:K$700&lt;&gt;"",ROW(K$2:K$700)-1),ROW(F236))),"")</f>
        <v/>
      </c>
      <c r="M237" s="21" t="str">
        <f t="shared" si="2"/>
        <v/>
      </c>
      <c r="N237" s="31" t="str">
        <f t="array" ref="N237">IFERROR(INDEX(M$2:M$700,SMALL(IF(M$2:M$700&lt;&gt;"",ROW(M$2:M$700)-1),ROW(G236))),"")</f>
        <v/>
      </c>
      <c r="O237" s="21" t="str">
        <f t="shared" si="3"/>
        <v/>
      </c>
      <c r="P237" s="33" t="str">
        <f t="array" ref="P237">IFERROR(INDEX(O$2:O$700,SMALL(IF(O$2:O$700&lt;&gt;"",ROW(O$2:O$700)-1),ROW(I236))),"")</f>
        <v/>
      </c>
      <c r="Q237" s="22" t="str">
        <f t="shared" si="4"/>
        <v/>
      </c>
      <c r="R237" s="47" t="str">
        <f t="array" ref="R237">IFERROR(INDEX(Q$2:Q$212,SMALL(IF(Q$2:Q$212&lt;&gt;"",ROW(Q$2:Q$212)-1),ROW(I236))),"")</f>
        <v/>
      </c>
      <c r="S237" s="10"/>
    </row>
    <row r="238" spans="1:19" ht="15.75" customHeight="1" x14ac:dyDescent="0.2">
      <c r="A238" s="26" t="str">
        <f t="shared" si="8"/>
        <v xml:space="preserve"> </v>
      </c>
      <c r="B238" s="19"/>
      <c r="C238" s="19"/>
      <c r="D238" s="19"/>
      <c r="E238" s="20"/>
      <c r="F238" s="36"/>
      <c r="G238" s="26" t="str">
        <f>IF(D238="","",VLOOKUP(D238,'Liste des clubs'!A:B,2,FALSE))</f>
        <v/>
      </c>
      <c r="H238" s="29"/>
      <c r="I238" s="21" t="str">
        <f t="shared" si="0"/>
        <v/>
      </c>
      <c r="J238" s="31" t="str">
        <f t="array" ref="J238">IFERROR(INDEX(I$2:I$700,SMALL(IF(I$2:I$700&lt;&gt;"",ROW(I$2:I$700)-1),ROW(A237))),"")</f>
        <v/>
      </c>
      <c r="K238" s="21" t="str">
        <f t="shared" si="1"/>
        <v/>
      </c>
      <c r="L238" s="33" t="str">
        <f t="array" ref="L238">IFERROR(INDEX(K$2:K$700,SMALL(IF(K$2:K$700&lt;&gt;"",ROW(K$2:K$700)-1),ROW(F237))),"")</f>
        <v/>
      </c>
      <c r="M238" s="21" t="str">
        <f t="shared" si="2"/>
        <v/>
      </c>
      <c r="N238" s="31" t="str">
        <f t="array" ref="N238">IFERROR(INDEX(M$2:M$700,SMALL(IF(M$2:M$700&lt;&gt;"",ROW(M$2:M$700)-1),ROW(G237))),"")</f>
        <v/>
      </c>
      <c r="O238" s="21" t="str">
        <f t="shared" si="3"/>
        <v/>
      </c>
      <c r="P238" s="33" t="str">
        <f t="array" ref="P238">IFERROR(INDEX(O$2:O$700,SMALL(IF(O$2:O$700&lt;&gt;"",ROW(O$2:O$700)-1),ROW(I237))),"")</f>
        <v/>
      </c>
      <c r="Q238" s="22" t="str">
        <f t="shared" si="4"/>
        <v/>
      </c>
      <c r="R238" s="47" t="str">
        <f t="array" ref="R238">IFERROR(INDEX(Q$2:Q$212,SMALL(IF(Q$2:Q$212&lt;&gt;"",ROW(Q$2:Q$212)-1),ROW(I237))),"")</f>
        <v/>
      </c>
      <c r="S238" s="10"/>
    </row>
    <row r="239" spans="1:19" ht="15.75" customHeight="1" x14ac:dyDescent="0.2">
      <c r="A239" s="26" t="str">
        <f t="shared" si="8"/>
        <v xml:space="preserve"> </v>
      </c>
      <c r="B239" s="19"/>
      <c r="C239" s="19"/>
      <c r="D239" s="19"/>
      <c r="E239" s="20"/>
      <c r="F239" s="36"/>
      <c r="G239" s="26" t="str">
        <f>IF(D239="","",VLOOKUP(D239,'Liste des clubs'!A:B,2,FALSE))</f>
        <v/>
      </c>
      <c r="H239" s="29"/>
      <c r="I239" s="21" t="str">
        <f t="shared" si="0"/>
        <v/>
      </c>
      <c r="J239" s="31" t="str">
        <f t="array" ref="J239">IFERROR(INDEX(I$2:I$700,SMALL(IF(I$2:I$700&lt;&gt;"",ROW(I$2:I$700)-1),ROW(A238))),"")</f>
        <v/>
      </c>
      <c r="K239" s="21" t="str">
        <f t="shared" si="1"/>
        <v/>
      </c>
      <c r="L239" s="33" t="str">
        <f t="array" ref="L239">IFERROR(INDEX(K$2:K$700,SMALL(IF(K$2:K$700&lt;&gt;"",ROW(K$2:K$700)-1),ROW(F238))),"")</f>
        <v/>
      </c>
      <c r="M239" s="21" t="str">
        <f t="shared" si="2"/>
        <v/>
      </c>
      <c r="N239" s="31" t="str">
        <f t="array" ref="N239">IFERROR(INDEX(M$2:M$700,SMALL(IF(M$2:M$700&lt;&gt;"",ROW(M$2:M$700)-1),ROW(G238))),"")</f>
        <v/>
      </c>
      <c r="O239" s="21" t="str">
        <f t="shared" si="3"/>
        <v/>
      </c>
      <c r="P239" s="33" t="str">
        <f t="array" ref="P239">IFERROR(INDEX(O$2:O$700,SMALL(IF(O$2:O$700&lt;&gt;"",ROW(O$2:O$700)-1),ROW(I238))),"")</f>
        <v/>
      </c>
      <c r="Q239" s="22" t="str">
        <f t="shared" si="4"/>
        <v/>
      </c>
      <c r="R239" s="47" t="str">
        <f t="array" ref="R239">IFERROR(INDEX(Q$2:Q$212,SMALL(IF(Q$2:Q$212&lt;&gt;"",ROW(Q$2:Q$212)-1),ROW(I238))),"")</f>
        <v/>
      </c>
      <c r="S239" s="10"/>
    </row>
    <row r="240" spans="1:19" ht="15.75" customHeight="1" x14ac:dyDescent="0.2">
      <c r="A240" s="26" t="str">
        <f t="shared" si="8"/>
        <v xml:space="preserve"> </v>
      </c>
      <c r="B240" s="19"/>
      <c r="C240" s="19"/>
      <c r="D240" s="19"/>
      <c r="E240" s="20"/>
      <c r="F240" s="36"/>
      <c r="G240" s="26" t="str">
        <f>IF(D240="","",VLOOKUP(D240,'Liste des clubs'!A:B,2,FALSE))</f>
        <v/>
      </c>
      <c r="H240" s="29"/>
      <c r="I240" s="21" t="str">
        <f t="shared" si="0"/>
        <v/>
      </c>
      <c r="J240" s="31" t="str">
        <f t="array" ref="J240">IFERROR(INDEX(I$2:I$700,SMALL(IF(I$2:I$700&lt;&gt;"",ROW(I$2:I$700)-1),ROW(A239))),"")</f>
        <v/>
      </c>
      <c r="K240" s="21" t="str">
        <f t="shared" si="1"/>
        <v/>
      </c>
      <c r="L240" s="33" t="str">
        <f t="array" ref="L240">IFERROR(INDEX(K$2:K$700,SMALL(IF(K$2:K$700&lt;&gt;"",ROW(K$2:K$700)-1),ROW(F239))),"")</f>
        <v/>
      </c>
      <c r="M240" s="21" t="str">
        <f t="shared" si="2"/>
        <v/>
      </c>
      <c r="N240" s="31" t="str">
        <f t="array" ref="N240">IFERROR(INDEX(M$2:M$700,SMALL(IF(M$2:M$700&lt;&gt;"",ROW(M$2:M$700)-1),ROW(G239))),"")</f>
        <v/>
      </c>
      <c r="O240" s="21" t="str">
        <f t="shared" si="3"/>
        <v/>
      </c>
      <c r="P240" s="33" t="str">
        <f t="array" ref="P240">IFERROR(INDEX(O$2:O$700,SMALL(IF(O$2:O$700&lt;&gt;"",ROW(O$2:O$700)-1),ROW(I239))),"")</f>
        <v/>
      </c>
      <c r="Q240" s="22" t="str">
        <f t="shared" si="4"/>
        <v/>
      </c>
      <c r="R240" s="47" t="str">
        <f t="array" ref="R240">IFERROR(INDEX(Q$2:Q$212,SMALL(IF(Q$2:Q$212&lt;&gt;"",ROW(Q$2:Q$212)-1),ROW(I239))),"")</f>
        <v/>
      </c>
      <c r="S240" s="10"/>
    </row>
    <row r="241" spans="1:19" ht="15.75" customHeight="1" x14ac:dyDescent="0.2">
      <c r="A241" s="26" t="str">
        <f t="shared" si="8"/>
        <v xml:space="preserve"> </v>
      </c>
      <c r="B241" s="19"/>
      <c r="C241" s="19"/>
      <c r="D241" s="19"/>
      <c r="E241" s="20"/>
      <c r="F241" s="36"/>
      <c r="G241" s="26" t="str">
        <f>IF(D241="","",VLOOKUP(D241,'Liste des clubs'!A:B,2,FALSE))</f>
        <v/>
      </c>
      <c r="H241" s="29"/>
      <c r="I241" s="21" t="str">
        <f t="shared" si="0"/>
        <v/>
      </c>
      <c r="J241" s="31" t="str">
        <f t="array" ref="J241">IFERROR(INDEX(I$2:I$700,SMALL(IF(I$2:I$700&lt;&gt;"",ROW(I$2:I$700)-1),ROW(A240))),"")</f>
        <v/>
      </c>
      <c r="K241" s="21" t="str">
        <f t="shared" si="1"/>
        <v/>
      </c>
      <c r="L241" s="33" t="str">
        <f t="array" ref="L241">IFERROR(INDEX(K$2:K$700,SMALL(IF(K$2:K$700&lt;&gt;"",ROW(K$2:K$700)-1),ROW(F240))),"")</f>
        <v/>
      </c>
      <c r="M241" s="21" t="str">
        <f t="shared" si="2"/>
        <v/>
      </c>
      <c r="N241" s="31" t="str">
        <f t="array" ref="N241">IFERROR(INDEX(M$2:M$700,SMALL(IF(M$2:M$700&lt;&gt;"",ROW(M$2:M$700)-1),ROW(G240))),"")</f>
        <v/>
      </c>
      <c r="O241" s="21" t="str">
        <f t="shared" si="3"/>
        <v/>
      </c>
      <c r="P241" s="33" t="str">
        <f t="array" ref="P241">IFERROR(INDEX(O$2:O$700,SMALL(IF(O$2:O$700&lt;&gt;"",ROW(O$2:O$700)-1),ROW(I240))),"")</f>
        <v/>
      </c>
      <c r="Q241" s="22" t="str">
        <f t="shared" si="4"/>
        <v/>
      </c>
      <c r="R241" s="47" t="str">
        <f t="array" ref="R241">IFERROR(INDEX(Q$2:Q$212,SMALL(IF(Q$2:Q$212&lt;&gt;"",ROW(Q$2:Q$212)-1),ROW(I240))),"")</f>
        <v/>
      </c>
      <c r="S241" s="10"/>
    </row>
    <row r="242" spans="1:19" ht="15.75" customHeight="1" x14ac:dyDescent="0.2">
      <c r="A242" s="26" t="str">
        <f t="shared" si="8"/>
        <v xml:space="preserve"> </v>
      </c>
      <c r="B242" s="19"/>
      <c r="C242" s="19"/>
      <c r="D242" s="19"/>
      <c r="E242" s="20"/>
      <c r="F242" s="36"/>
      <c r="G242" s="26" t="str">
        <f>IF(D242="","",VLOOKUP(D242,'Liste des clubs'!A:B,2,FALSE))</f>
        <v/>
      </c>
      <c r="H242" s="29"/>
      <c r="I242" s="21" t="str">
        <f t="shared" si="0"/>
        <v/>
      </c>
      <c r="J242" s="31" t="str">
        <f t="array" ref="J242">IFERROR(INDEX(I$2:I$700,SMALL(IF(I$2:I$700&lt;&gt;"",ROW(I$2:I$700)-1),ROW(A241))),"")</f>
        <v/>
      </c>
      <c r="K242" s="21" t="str">
        <f t="shared" si="1"/>
        <v/>
      </c>
      <c r="L242" s="33" t="str">
        <f t="array" ref="L242">IFERROR(INDEX(K$2:K$700,SMALL(IF(K$2:K$700&lt;&gt;"",ROW(K$2:K$700)-1),ROW(F241))),"")</f>
        <v/>
      </c>
      <c r="M242" s="21" t="str">
        <f t="shared" si="2"/>
        <v/>
      </c>
      <c r="N242" s="31" t="str">
        <f t="array" ref="N242">IFERROR(INDEX(M$2:M$700,SMALL(IF(M$2:M$700&lt;&gt;"",ROW(M$2:M$700)-1),ROW(G241))),"")</f>
        <v/>
      </c>
      <c r="O242" s="21" t="str">
        <f t="shared" si="3"/>
        <v/>
      </c>
      <c r="P242" s="33" t="str">
        <f t="array" ref="P242">IFERROR(INDEX(O$2:O$700,SMALL(IF(O$2:O$700&lt;&gt;"",ROW(O$2:O$700)-1),ROW(I241))),"")</f>
        <v/>
      </c>
      <c r="Q242" s="22" t="str">
        <f t="shared" si="4"/>
        <v/>
      </c>
      <c r="R242" s="47" t="str">
        <f t="array" ref="R242">IFERROR(INDEX(Q$2:Q$212,SMALL(IF(Q$2:Q$212&lt;&gt;"",ROW(Q$2:Q$212)-1),ROW(I241))),"")</f>
        <v/>
      </c>
      <c r="S242" s="10"/>
    </row>
    <row r="243" spans="1:19" ht="15.75" customHeight="1" x14ac:dyDescent="0.2">
      <c r="A243" s="26" t="str">
        <f t="shared" si="8"/>
        <v xml:space="preserve"> </v>
      </c>
      <c r="B243" s="19"/>
      <c r="C243" s="19"/>
      <c r="D243" s="19"/>
      <c r="E243" s="20"/>
      <c r="F243" s="36"/>
      <c r="G243" s="26" t="str">
        <f>IF(D243="","",VLOOKUP(D243,'Liste des clubs'!A:B,2,FALSE))</f>
        <v/>
      </c>
      <c r="H243" s="29"/>
      <c r="I243" s="21" t="str">
        <f t="shared" si="0"/>
        <v/>
      </c>
      <c r="J243" s="31" t="str">
        <f t="array" ref="J243">IFERROR(INDEX(I$2:I$700,SMALL(IF(I$2:I$700&lt;&gt;"",ROW(I$2:I$700)-1),ROW(A242))),"")</f>
        <v/>
      </c>
      <c r="K243" s="21" t="str">
        <f t="shared" si="1"/>
        <v/>
      </c>
      <c r="L243" s="33" t="str">
        <f t="array" ref="L243">IFERROR(INDEX(K$2:K$700,SMALL(IF(K$2:K$700&lt;&gt;"",ROW(K$2:K$700)-1),ROW(F242))),"")</f>
        <v/>
      </c>
      <c r="M243" s="21" t="str">
        <f t="shared" si="2"/>
        <v/>
      </c>
      <c r="N243" s="31" t="str">
        <f t="array" ref="N243">IFERROR(INDEX(M$2:M$700,SMALL(IF(M$2:M$700&lt;&gt;"",ROW(M$2:M$700)-1),ROW(G242))),"")</f>
        <v/>
      </c>
      <c r="O243" s="21" t="str">
        <f t="shared" si="3"/>
        <v/>
      </c>
      <c r="P243" s="33" t="str">
        <f t="array" ref="P243">IFERROR(INDEX(O$2:O$700,SMALL(IF(O$2:O$700&lt;&gt;"",ROW(O$2:O$700)-1),ROW(I242))),"")</f>
        <v/>
      </c>
      <c r="Q243" s="22" t="str">
        <f t="shared" ref="Q243:Q306" si="9">IF($H243=Q$1,$A243,"")</f>
        <v/>
      </c>
      <c r="R243" s="47" t="str">
        <f t="array" ref="R243">IFERROR(INDEX(Q$2:Q$212,SMALL(IF(Q$2:Q$212&lt;&gt;"",ROW(Q$2:Q$212)-1),ROW(I242))),"")</f>
        <v/>
      </c>
      <c r="S243" s="10"/>
    </row>
    <row r="244" spans="1:19" ht="15.75" customHeight="1" x14ac:dyDescent="0.2">
      <c r="A244" s="26" t="str">
        <f t="shared" si="8"/>
        <v xml:space="preserve"> </v>
      </c>
      <c r="B244" s="19"/>
      <c r="C244" s="19"/>
      <c r="D244" s="19"/>
      <c r="E244" s="20"/>
      <c r="F244" s="36"/>
      <c r="G244" s="26" t="str">
        <f>IF(D244="","",VLOOKUP(D244,'Liste des clubs'!A:B,2,FALSE))</f>
        <v/>
      </c>
      <c r="H244" s="29"/>
      <c r="I244" s="21" t="str">
        <f t="shared" si="0"/>
        <v/>
      </c>
      <c r="J244" s="31" t="str">
        <f t="array" ref="J244">IFERROR(INDEX(I$2:I$700,SMALL(IF(I$2:I$700&lt;&gt;"",ROW(I$2:I$700)-1),ROW(A243))),"")</f>
        <v/>
      </c>
      <c r="K244" s="21" t="str">
        <f t="shared" si="1"/>
        <v/>
      </c>
      <c r="L244" s="33" t="str">
        <f t="array" ref="L244">IFERROR(INDEX(K$2:K$700,SMALL(IF(K$2:K$700&lt;&gt;"",ROW(K$2:K$700)-1),ROW(F243))),"")</f>
        <v/>
      </c>
      <c r="M244" s="21" t="str">
        <f t="shared" si="2"/>
        <v/>
      </c>
      <c r="N244" s="31" t="str">
        <f t="array" ref="N244">IFERROR(INDEX(M$2:M$700,SMALL(IF(M$2:M$700&lt;&gt;"",ROW(M$2:M$700)-1),ROW(G243))),"")</f>
        <v/>
      </c>
      <c r="O244" s="21" t="str">
        <f t="shared" si="3"/>
        <v/>
      </c>
      <c r="P244" s="33" t="str">
        <f t="array" ref="P244">IFERROR(INDEX(O$2:O$700,SMALL(IF(O$2:O$700&lt;&gt;"",ROW(O$2:O$700)-1),ROW(I243))),"")</f>
        <v/>
      </c>
      <c r="Q244" s="22" t="str">
        <f t="shared" si="9"/>
        <v/>
      </c>
      <c r="R244" s="47" t="str">
        <f t="array" ref="R244">IFERROR(INDEX(Q$2:Q$212,SMALL(IF(Q$2:Q$212&lt;&gt;"",ROW(Q$2:Q$212)-1),ROW(I243))),"")</f>
        <v/>
      </c>
      <c r="S244" s="10"/>
    </row>
    <row r="245" spans="1:19" ht="15.75" customHeight="1" x14ac:dyDescent="0.2">
      <c r="A245" s="26" t="str">
        <f t="shared" si="8"/>
        <v xml:space="preserve"> </v>
      </c>
      <c r="B245" s="19"/>
      <c r="C245" s="19"/>
      <c r="D245" s="19"/>
      <c r="E245" s="20"/>
      <c r="F245" s="36"/>
      <c r="G245" s="26" t="str">
        <f>IF(D245="","",VLOOKUP(D245,'Liste des clubs'!A:B,2,FALSE))</f>
        <v/>
      </c>
      <c r="H245" s="29"/>
      <c r="I245" s="21" t="str">
        <f t="shared" si="0"/>
        <v/>
      </c>
      <c r="J245" s="31" t="str">
        <f t="array" ref="J245">IFERROR(INDEX(I$2:I$700,SMALL(IF(I$2:I$700&lt;&gt;"",ROW(I$2:I$700)-1),ROW(A244))),"")</f>
        <v/>
      </c>
      <c r="K245" s="21" t="str">
        <f t="shared" si="1"/>
        <v/>
      </c>
      <c r="L245" s="33" t="str">
        <f t="array" ref="L245">IFERROR(INDEX(K$2:K$700,SMALL(IF(K$2:K$700&lt;&gt;"",ROW(K$2:K$700)-1),ROW(F244))),"")</f>
        <v/>
      </c>
      <c r="M245" s="21" t="str">
        <f t="shared" si="2"/>
        <v/>
      </c>
      <c r="N245" s="31" t="str">
        <f t="array" ref="N245">IFERROR(INDEX(M$2:M$700,SMALL(IF(M$2:M$700&lt;&gt;"",ROW(M$2:M$700)-1),ROW(G244))),"")</f>
        <v/>
      </c>
      <c r="O245" s="21" t="str">
        <f t="shared" si="3"/>
        <v/>
      </c>
      <c r="P245" s="33" t="str">
        <f t="array" ref="P245">IFERROR(INDEX(O$2:O$700,SMALL(IF(O$2:O$700&lt;&gt;"",ROW(O$2:O$700)-1),ROW(I244))),"")</f>
        <v/>
      </c>
      <c r="Q245" s="22" t="str">
        <f t="shared" si="9"/>
        <v/>
      </c>
      <c r="R245" s="47" t="str">
        <f t="array" ref="R245">IFERROR(INDEX(Q$2:Q$212,SMALL(IF(Q$2:Q$212&lt;&gt;"",ROW(Q$2:Q$212)-1),ROW(I244))),"")</f>
        <v/>
      </c>
      <c r="S245" s="10"/>
    </row>
    <row r="246" spans="1:19" ht="15.75" customHeight="1" x14ac:dyDescent="0.2">
      <c r="A246" s="26" t="str">
        <f t="shared" si="8"/>
        <v xml:space="preserve"> </v>
      </c>
      <c r="B246" s="19"/>
      <c r="C246" s="19"/>
      <c r="D246" s="19"/>
      <c r="E246" s="20"/>
      <c r="F246" s="36"/>
      <c r="G246" s="26" t="str">
        <f>IF(D246="","",VLOOKUP(D246,'Liste des clubs'!A:B,2,FALSE))</f>
        <v/>
      </c>
      <c r="H246" s="29"/>
      <c r="I246" s="21" t="str">
        <f t="shared" si="0"/>
        <v/>
      </c>
      <c r="J246" s="31" t="str">
        <f t="array" ref="J246">IFERROR(INDEX(I$2:I$700,SMALL(IF(I$2:I$700&lt;&gt;"",ROW(I$2:I$700)-1),ROW(A245))),"")</f>
        <v/>
      </c>
      <c r="K246" s="21" t="str">
        <f t="shared" si="1"/>
        <v/>
      </c>
      <c r="L246" s="33" t="str">
        <f t="array" ref="L246">IFERROR(INDEX(K$2:K$700,SMALL(IF(K$2:K$700&lt;&gt;"",ROW(K$2:K$700)-1),ROW(F245))),"")</f>
        <v/>
      </c>
      <c r="M246" s="21" t="str">
        <f t="shared" si="2"/>
        <v/>
      </c>
      <c r="N246" s="31" t="str">
        <f t="array" ref="N246">IFERROR(INDEX(M$2:M$700,SMALL(IF(M$2:M$700&lt;&gt;"",ROW(M$2:M$700)-1),ROW(G245))),"")</f>
        <v/>
      </c>
      <c r="O246" s="21" t="str">
        <f t="shared" si="3"/>
        <v/>
      </c>
      <c r="P246" s="33" t="str">
        <f t="array" ref="P246">IFERROR(INDEX(O$2:O$700,SMALL(IF(O$2:O$700&lt;&gt;"",ROW(O$2:O$700)-1),ROW(I245))),"")</f>
        <v/>
      </c>
      <c r="Q246" s="22" t="str">
        <f t="shared" si="9"/>
        <v/>
      </c>
      <c r="R246" s="47" t="str">
        <f t="array" ref="R246">IFERROR(INDEX(Q$2:Q$212,SMALL(IF(Q$2:Q$212&lt;&gt;"",ROW(Q$2:Q$212)-1),ROW(I245))),"")</f>
        <v/>
      </c>
      <c r="S246" s="10"/>
    </row>
    <row r="247" spans="1:19" ht="15.75" customHeight="1" x14ac:dyDescent="0.2">
      <c r="A247" s="26" t="str">
        <f t="shared" si="8"/>
        <v xml:space="preserve"> </v>
      </c>
      <c r="B247" s="19"/>
      <c r="C247" s="19"/>
      <c r="D247" s="19"/>
      <c r="E247" s="20"/>
      <c r="F247" s="36"/>
      <c r="G247" s="26" t="str">
        <f>IF(D247="","",VLOOKUP(D247,'Liste des clubs'!A:B,2,FALSE))</f>
        <v/>
      </c>
      <c r="H247" s="29"/>
      <c r="I247" s="21" t="str">
        <f t="shared" si="0"/>
        <v/>
      </c>
      <c r="J247" s="31" t="str">
        <f t="array" ref="J247">IFERROR(INDEX(I$2:I$700,SMALL(IF(I$2:I$700&lt;&gt;"",ROW(I$2:I$700)-1),ROW(A246))),"")</f>
        <v/>
      </c>
      <c r="K247" s="21" t="str">
        <f t="shared" si="1"/>
        <v/>
      </c>
      <c r="L247" s="33" t="str">
        <f t="array" ref="L247">IFERROR(INDEX(K$2:K$700,SMALL(IF(K$2:K$700&lt;&gt;"",ROW(K$2:K$700)-1),ROW(F246))),"")</f>
        <v/>
      </c>
      <c r="M247" s="21" t="str">
        <f t="shared" si="2"/>
        <v/>
      </c>
      <c r="N247" s="31" t="str">
        <f t="array" ref="N247">IFERROR(INDEX(M$2:M$700,SMALL(IF(M$2:M$700&lt;&gt;"",ROW(M$2:M$700)-1),ROW(G246))),"")</f>
        <v/>
      </c>
      <c r="O247" s="21" t="str">
        <f t="shared" si="3"/>
        <v/>
      </c>
      <c r="P247" s="33" t="str">
        <f t="array" ref="P247">IFERROR(INDEX(O$2:O$700,SMALL(IF(O$2:O$700&lt;&gt;"",ROW(O$2:O$700)-1),ROW(I246))),"")</f>
        <v/>
      </c>
      <c r="Q247" s="22" t="str">
        <f t="shared" si="9"/>
        <v/>
      </c>
      <c r="R247" s="47" t="str">
        <f t="array" ref="R247">IFERROR(INDEX(Q$2:Q$212,SMALL(IF(Q$2:Q$212&lt;&gt;"",ROW(Q$2:Q$212)-1),ROW(I246))),"")</f>
        <v/>
      </c>
      <c r="S247" s="10"/>
    </row>
    <row r="248" spans="1:19" ht="15.75" customHeight="1" x14ac:dyDescent="0.2">
      <c r="A248" s="26" t="str">
        <f t="shared" si="8"/>
        <v xml:space="preserve"> </v>
      </c>
      <c r="B248" s="19"/>
      <c r="C248" s="19"/>
      <c r="D248" s="19"/>
      <c r="E248" s="20"/>
      <c r="F248" s="36"/>
      <c r="G248" s="26" t="str">
        <f>IF(D248="","",VLOOKUP(D248,'Liste des clubs'!A:B,2,FALSE))</f>
        <v/>
      </c>
      <c r="H248" s="29"/>
      <c r="I248" s="21" t="str">
        <f t="shared" si="0"/>
        <v/>
      </c>
      <c r="J248" s="31" t="str">
        <f t="array" ref="J248">IFERROR(INDEX(I$2:I$700,SMALL(IF(I$2:I$700&lt;&gt;"",ROW(I$2:I$700)-1),ROW(A247))),"")</f>
        <v/>
      </c>
      <c r="K248" s="21" t="str">
        <f t="shared" si="1"/>
        <v/>
      </c>
      <c r="L248" s="33" t="str">
        <f t="array" ref="L248">IFERROR(INDEX(K$2:K$700,SMALL(IF(K$2:K$700&lt;&gt;"",ROW(K$2:K$700)-1),ROW(F247))),"")</f>
        <v/>
      </c>
      <c r="M248" s="21" t="str">
        <f t="shared" si="2"/>
        <v/>
      </c>
      <c r="N248" s="31" t="str">
        <f t="array" ref="N248">IFERROR(INDEX(M$2:M$700,SMALL(IF(M$2:M$700&lt;&gt;"",ROW(M$2:M$700)-1),ROW(G247))),"")</f>
        <v/>
      </c>
      <c r="O248" s="21" t="str">
        <f t="shared" si="3"/>
        <v/>
      </c>
      <c r="P248" s="33" t="str">
        <f t="array" ref="P248">IFERROR(INDEX(O$2:O$700,SMALL(IF(O$2:O$700&lt;&gt;"",ROW(O$2:O$700)-1),ROW(I247))),"")</f>
        <v/>
      </c>
      <c r="Q248" s="22" t="str">
        <f t="shared" si="9"/>
        <v/>
      </c>
      <c r="R248" s="47" t="str">
        <f t="array" ref="R248">IFERROR(INDEX(Q$2:Q$212,SMALL(IF(Q$2:Q$212&lt;&gt;"",ROW(Q$2:Q$212)-1),ROW(I247))),"")</f>
        <v/>
      </c>
      <c r="S248" s="10"/>
    </row>
    <row r="249" spans="1:19" ht="15.75" customHeight="1" x14ac:dyDescent="0.2">
      <c r="A249" s="26" t="str">
        <f t="shared" si="8"/>
        <v xml:space="preserve"> </v>
      </c>
      <c r="B249" s="19"/>
      <c r="C249" s="19"/>
      <c r="D249" s="19"/>
      <c r="E249" s="20"/>
      <c r="F249" s="36"/>
      <c r="G249" s="26" t="str">
        <f>IF(D249="","",VLOOKUP(D249,'Liste des clubs'!A:B,2,FALSE))</f>
        <v/>
      </c>
      <c r="H249" s="29"/>
      <c r="I249" s="21" t="str">
        <f t="shared" si="0"/>
        <v/>
      </c>
      <c r="J249" s="31" t="str">
        <f t="array" ref="J249">IFERROR(INDEX(I$2:I$700,SMALL(IF(I$2:I$700&lt;&gt;"",ROW(I$2:I$700)-1),ROW(A248))),"")</f>
        <v/>
      </c>
      <c r="K249" s="21" t="str">
        <f t="shared" si="1"/>
        <v/>
      </c>
      <c r="L249" s="33" t="str">
        <f t="array" ref="L249">IFERROR(INDEX(K$2:K$700,SMALL(IF(K$2:K$700&lt;&gt;"",ROW(K$2:K$700)-1),ROW(F248))),"")</f>
        <v/>
      </c>
      <c r="M249" s="21" t="str">
        <f t="shared" si="2"/>
        <v/>
      </c>
      <c r="N249" s="31" t="str">
        <f t="array" ref="N249">IFERROR(INDEX(M$2:M$700,SMALL(IF(M$2:M$700&lt;&gt;"",ROW(M$2:M$700)-1),ROW(G248))),"")</f>
        <v/>
      </c>
      <c r="O249" s="21" t="str">
        <f t="shared" si="3"/>
        <v/>
      </c>
      <c r="P249" s="33" t="str">
        <f t="array" ref="P249">IFERROR(INDEX(O$2:O$700,SMALL(IF(O$2:O$700&lt;&gt;"",ROW(O$2:O$700)-1),ROW(I248))),"")</f>
        <v/>
      </c>
      <c r="Q249" s="22" t="str">
        <f t="shared" si="9"/>
        <v/>
      </c>
      <c r="R249" s="47" t="str">
        <f t="array" ref="R249">IFERROR(INDEX(Q$2:Q$212,SMALL(IF(Q$2:Q$212&lt;&gt;"",ROW(Q$2:Q$212)-1),ROW(I248))),"")</f>
        <v/>
      </c>
      <c r="S249" s="10"/>
    </row>
    <row r="250" spans="1:19" ht="15.75" customHeight="1" x14ac:dyDescent="0.2">
      <c r="A250" s="26" t="str">
        <f t="shared" si="8"/>
        <v xml:space="preserve"> </v>
      </c>
      <c r="B250" s="19"/>
      <c r="C250" s="19"/>
      <c r="D250" s="19"/>
      <c r="E250" s="20"/>
      <c r="F250" s="36"/>
      <c r="G250" s="26" t="str">
        <f>IF(D250="","",VLOOKUP(D250,'Liste des clubs'!A:B,2,FALSE))</f>
        <v/>
      </c>
      <c r="H250" s="29"/>
      <c r="I250" s="21" t="str">
        <f t="shared" si="0"/>
        <v/>
      </c>
      <c r="J250" s="31" t="str">
        <f t="array" ref="J250">IFERROR(INDEX(I$2:I$700,SMALL(IF(I$2:I$700&lt;&gt;"",ROW(I$2:I$700)-1),ROW(A249))),"")</f>
        <v/>
      </c>
      <c r="K250" s="21" t="str">
        <f t="shared" si="1"/>
        <v/>
      </c>
      <c r="L250" s="33" t="str">
        <f t="array" ref="L250">IFERROR(INDEX(K$2:K$700,SMALL(IF(K$2:K$700&lt;&gt;"",ROW(K$2:K$700)-1),ROW(F249))),"")</f>
        <v/>
      </c>
      <c r="M250" s="21" t="str">
        <f t="shared" si="2"/>
        <v/>
      </c>
      <c r="N250" s="31" t="str">
        <f t="array" ref="N250">IFERROR(INDEX(M$2:M$700,SMALL(IF(M$2:M$700&lt;&gt;"",ROW(M$2:M$700)-1),ROW(G249))),"")</f>
        <v/>
      </c>
      <c r="O250" s="21" t="str">
        <f t="shared" si="3"/>
        <v/>
      </c>
      <c r="P250" s="33" t="str">
        <f t="array" ref="P250">IFERROR(INDEX(O$2:O$700,SMALL(IF(O$2:O$700&lt;&gt;"",ROW(O$2:O$700)-1),ROW(I249))),"")</f>
        <v/>
      </c>
      <c r="Q250" s="22" t="str">
        <f t="shared" si="9"/>
        <v/>
      </c>
      <c r="R250" s="47" t="str">
        <f t="array" ref="R250">IFERROR(INDEX(Q$2:Q$212,SMALL(IF(Q$2:Q$212&lt;&gt;"",ROW(Q$2:Q$212)-1),ROW(I249))),"")</f>
        <v/>
      </c>
      <c r="S250" s="10"/>
    </row>
    <row r="251" spans="1:19" ht="15.75" customHeight="1" x14ac:dyDescent="0.2">
      <c r="A251" s="26" t="str">
        <f t="shared" si="8"/>
        <v xml:space="preserve"> </v>
      </c>
      <c r="B251" s="19"/>
      <c r="C251" s="19"/>
      <c r="D251" s="19"/>
      <c r="E251" s="20"/>
      <c r="F251" s="36"/>
      <c r="G251" s="26" t="str">
        <f>IF(D251="","",VLOOKUP(D251,'Liste des clubs'!A:B,2,FALSE))</f>
        <v/>
      </c>
      <c r="H251" s="29"/>
      <c r="I251" s="21" t="str">
        <f t="shared" si="0"/>
        <v/>
      </c>
      <c r="J251" s="31" t="str">
        <f t="array" ref="J251">IFERROR(INDEX(I$2:I$700,SMALL(IF(I$2:I$700&lt;&gt;"",ROW(I$2:I$700)-1),ROW(A250))),"")</f>
        <v/>
      </c>
      <c r="K251" s="21" t="str">
        <f t="shared" si="1"/>
        <v/>
      </c>
      <c r="L251" s="33" t="str">
        <f t="array" ref="L251">IFERROR(INDEX(K$2:K$700,SMALL(IF(K$2:K$700&lt;&gt;"",ROW(K$2:K$700)-1),ROW(F250))),"")</f>
        <v/>
      </c>
      <c r="M251" s="21" t="str">
        <f t="shared" si="2"/>
        <v/>
      </c>
      <c r="N251" s="31" t="str">
        <f t="array" ref="N251">IFERROR(INDEX(M$2:M$700,SMALL(IF(M$2:M$700&lt;&gt;"",ROW(M$2:M$700)-1),ROW(G250))),"")</f>
        <v/>
      </c>
      <c r="O251" s="21" t="str">
        <f t="shared" si="3"/>
        <v/>
      </c>
      <c r="P251" s="33" t="str">
        <f t="array" ref="P251">IFERROR(INDEX(O$2:O$700,SMALL(IF(O$2:O$700&lt;&gt;"",ROW(O$2:O$700)-1),ROW(I250))),"")</f>
        <v/>
      </c>
      <c r="Q251" s="22" t="str">
        <f t="shared" si="9"/>
        <v/>
      </c>
      <c r="R251" s="47" t="str">
        <f t="array" ref="R251">IFERROR(INDEX(Q$2:Q$212,SMALL(IF(Q$2:Q$212&lt;&gt;"",ROW(Q$2:Q$212)-1),ROW(I250))),"")</f>
        <v/>
      </c>
      <c r="S251" s="10"/>
    </row>
    <row r="252" spans="1:19" ht="15.75" customHeight="1" x14ac:dyDescent="0.2">
      <c r="A252" s="26" t="str">
        <f t="shared" si="8"/>
        <v xml:space="preserve"> </v>
      </c>
      <c r="B252" s="19"/>
      <c r="C252" s="19"/>
      <c r="D252" s="19"/>
      <c r="E252" s="20"/>
      <c r="F252" s="36"/>
      <c r="G252" s="26" t="str">
        <f>IF(D252="","",VLOOKUP(D252,'Liste des clubs'!A:B,2,FALSE))</f>
        <v/>
      </c>
      <c r="H252" s="29"/>
      <c r="I252" s="21" t="str">
        <f t="shared" si="0"/>
        <v/>
      </c>
      <c r="J252" s="31" t="str">
        <f t="array" ref="J252">IFERROR(INDEX(I$2:I$700,SMALL(IF(I$2:I$700&lt;&gt;"",ROW(I$2:I$700)-1),ROW(A251))),"")</f>
        <v/>
      </c>
      <c r="K252" s="21" t="str">
        <f t="shared" si="1"/>
        <v/>
      </c>
      <c r="L252" s="33" t="str">
        <f t="array" ref="L252">IFERROR(INDEX(K$2:K$700,SMALL(IF(K$2:K$700&lt;&gt;"",ROW(K$2:K$700)-1),ROW(F251))),"")</f>
        <v/>
      </c>
      <c r="M252" s="21" t="str">
        <f t="shared" si="2"/>
        <v/>
      </c>
      <c r="N252" s="31" t="str">
        <f t="array" ref="N252">IFERROR(INDEX(M$2:M$700,SMALL(IF(M$2:M$700&lt;&gt;"",ROW(M$2:M$700)-1),ROW(G251))),"")</f>
        <v/>
      </c>
      <c r="O252" s="21" t="str">
        <f t="shared" si="3"/>
        <v/>
      </c>
      <c r="P252" s="33" t="str">
        <f t="array" ref="P252">IFERROR(INDEX(O$2:O$700,SMALL(IF(O$2:O$700&lt;&gt;"",ROW(O$2:O$700)-1),ROW(I251))),"")</f>
        <v/>
      </c>
      <c r="Q252" s="22" t="str">
        <f t="shared" si="9"/>
        <v/>
      </c>
      <c r="R252" s="47" t="str">
        <f t="array" ref="R252">IFERROR(INDEX(Q$2:Q$212,SMALL(IF(Q$2:Q$212&lt;&gt;"",ROW(Q$2:Q$212)-1),ROW(I251))),"")</f>
        <v/>
      </c>
      <c r="S252" s="10"/>
    </row>
    <row r="253" spans="1:19" ht="15.75" customHeight="1" x14ac:dyDescent="0.2">
      <c r="A253" s="26" t="str">
        <f t="shared" si="8"/>
        <v xml:space="preserve"> </v>
      </c>
      <c r="B253" s="19"/>
      <c r="C253" s="19"/>
      <c r="D253" s="19"/>
      <c r="E253" s="20"/>
      <c r="F253" s="36"/>
      <c r="G253" s="26" t="str">
        <f>IF(D253="","",VLOOKUP(D253,'Liste des clubs'!A:B,2,FALSE))</f>
        <v/>
      </c>
      <c r="H253" s="29"/>
      <c r="I253" s="21" t="str">
        <f t="shared" si="0"/>
        <v/>
      </c>
      <c r="J253" s="31" t="str">
        <f t="array" ref="J253">IFERROR(INDEX(I$2:I$700,SMALL(IF(I$2:I$700&lt;&gt;"",ROW(I$2:I$700)-1),ROW(A252))),"")</f>
        <v/>
      </c>
      <c r="K253" s="21" t="str">
        <f t="shared" si="1"/>
        <v/>
      </c>
      <c r="L253" s="33" t="str">
        <f t="array" ref="L253">IFERROR(INDEX(K$2:K$700,SMALL(IF(K$2:K$700&lt;&gt;"",ROW(K$2:K$700)-1),ROW(F252))),"")</f>
        <v/>
      </c>
      <c r="M253" s="21" t="str">
        <f t="shared" si="2"/>
        <v/>
      </c>
      <c r="N253" s="31" t="str">
        <f t="array" ref="N253">IFERROR(INDEX(M$2:M$700,SMALL(IF(M$2:M$700&lt;&gt;"",ROW(M$2:M$700)-1),ROW(G252))),"")</f>
        <v/>
      </c>
      <c r="O253" s="21" t="str">
        <f t="shared" si="3"/>
        <v/>
      </c>
      <c r="P253" s="33" t="str">
        <f t="array" ref="P253">IFERROR(INDEX(O$2:O$700,SMALL(IF(O$2:O$700&lt;&gt;"",ROW(O$2:O$700)-1),ROW(I252))),"")</f>
        <v/>
      </c>
      <c r="Q253" s="22" t="str">
        <f t="shared" si="9"/>
        <v/>
      </c>
      <c r="R253" s="47" t="str">
        <f t="array" ref="R253">IFERROR(INDEX(Q$2:Q$212,SMALL(IF(Q$2:Q$212&lt;&gt;"",ROW(Q$2:Q$212)-1),ROW(I252))),"")</f>
        <v/>
      </c>
      <c r="S253" s="10"/>
    </row>
    <row r="254" spans="1:19" ht="15.75" customHeight="1" x14ac:dyDescent="0.2">
      <c r="A254" s="26" t="str">
        <f t="shared" si="8"/>
        <v xml:space="preserve"> </v>
      </c>
      <c r="B254" s="19"/>
      <c r="C254" s="19"/>
      <c r="D254" s="19"/>
      <c r="E254" s="20"/>
      <c r="F254" s="36"/>
      <c r="G254" s="26" t="str">
        <f>IF(D254="","",VLOOKUP(D254,'Liste des clubs'!A:B,2,FALSE))</f>
        <v/>
      </c>
      <c r="H254" s="29"/>
      <c r="I254" s="21" t="str">
        <f t="shared" si="0"/>
        <v/>
      </c>
      <c r="J254" s="31" t="str">
        <f t="array" ref="J254">IFERROR(INDEX(I$2:I$700,SMALL(IF(I$2:I$700&lt;&gt;"",ROW(I$2:I$700)-1),ROW(A253))),"")</f>
        <v/>
      </c>
      <c r="K254" s="21" t="str">
        <f t="shared" si="1"/>
        <v/>
      </c>
      <c r="L254" s="33" t="str">
        <f t="array" ref="L254">IFERROR(INDEX(K$2:K$700,SMALL(IF(K$2:K$700&lt;&gt;"",ROW(K$2:K$700)-1),ROW(F253))),"")</f>
        <v/>
      </c>
      <c r="M254" s="21" t="str">
        <f t="shared" si="2"/>
        <v/>
      </c>
      <c r="N254" s="31" t="str">
        <f t="array" ref="N254">IFERROR(INDEX(M$2:M$700,SMALL(IF(M$2:M$700&lt;&gt;"",ROW(M$2:M$700)-1),ROW(G253))),"")</f>
        <v/>
      </c>
      <c r="O254" s="21" t="str">
        <f t="shared" si="3"/>
        <v/>
      </c>
      <c r="P254" s="33" t="str">
        <f t="array" ref="P254">IFERROR(INDEX(O$2:O$700,SMALL(IF(O$2:O$700&lt;&gt;"",ROW(O$2:O$700)-1),ROW(I253))),"")</f>
        <v/>
      </c>
      <c r="Q254" s="22" t="str">
        <f t="shared" si="9"/>
        <v/>
      </c>
      <c r="R254" s="47" t="str">
        <f t="array" ref="R254">IFERROR(INDEX(Q$2:Q$212,SMALL(IF(Q$2:Q$212&lt;&gt;"",ROW(Q$2:Q$212)-1),ROW(I253))),"")</f>
        <v/>
      </c>
      <c r="S254" s="10"/>
    </row>
    <row r="255" spans="1:19" ht="15.75" customHeight="1" x14ac:dyDescent="0.2">
      <c r="A255" s="26" t="str">
        <f t="shared" si="8"/>
        <v xml:space="preserve"> </v>
      </c>
      <c r="B255" s="19"/>
      <c r="C255" s="19"/>
      <c r="D255" s="19"/>
      <c r="E255" s="20"/>
      <c r="F255" s="36"/>
      <c r="G255" s="26" t="str">
        <f>IF(D255="","",VLOOKUP(D255,'Liste des clubs'!A:B,2,FALSE))</f>
        <v/>
      </c>
      <c r="H255" s="29"/>
      <c r="I255" s="21" t="str">
        <f t="shared" si="0"/>
        <v/>
      </c>
      <c r="J255" s="31" t="str">
        <f t="array" ref="J255">IFERROR(INDEX(I$2:I$700,SMALL(IF(I$2:I$700&lt;&gt;"",ROW(I$2:I$700)-1),ROW(A254))),"")</f>
        <v/>
      </c>
      <c r="K255" s="21" t="str">
        <f t="shared" si="1"/>
        <v/>
      </c>
      <c r="L255" s="33" t="str">
        <f t="array" ref="L255">IFERROR(INDEX(K$2:K$700,SMALL(IF(K$2:K$700&lt;&gt;"",ROW(K$2:K$700)-1),ROW(F254))),"")</f>
        <v/>
      </c>
      <c r="M255" s="21" t="str">
        <f t="shared" si="2"/>
        <v/>
      </c>
      <c r="N255" s="31" t="str">
        <f t="array" ref="N255">IFERROR(INDEX(M$2:M$700,SMALL(IF(M$2:M$700&lt;&gt;"",ROW(M$2:M$700)-1),ROW(G254))),"")</f>
        <v/>
      </c>
      <c r="O255" s="21" t="str">
        <f t="shared" si="3"/>
        <v/>
      </c>
      <c r="P255" s="33" t="str">
        <f t="array" ref="P255">IFERROR(INDEX(O$2:O$700,SMALL(IF(O$2:O$700&lt;&gt;"",ROW(O$2:O$700)-1),ROW(I254))),"")</f>
        <v/>
      </c>
      <c r="Q255" s="22" t="str">
        <f t="shared" si="9"/>
        <v/>
      </c>
      <c r="R255" s="47" t="str">
        <f t="array" ref="R255">IFERROR(INDEX(Q$2:Q$212,SMALL(IF(Q$2:Q$212&lt;&gt;"",ROW(Q$2:Q$212)-1),ROW(I254))),"")</f>
        <v/>
      </c>
      <c r="S255" s="10"/>
    </row>
    <row r="256" spans="1:19" ht="15.75" customHeight="1" x14ac:dyDescent="0.2">
      <c r="A256" s="26" t="str">
        <f t="shared" si="8"/>
        <v xml:space="preserve"> </v>
      </c>
      <c r="B256" s="19"/>
      <c r="C256" s="19"/>
      <c r="D256" s="19"/>
      <c r="E256" s="20"/>
      <c r="F256" s="36"/>
      <c r="G256" s="26" t="str">
        <f>IF(D256="","",VLOOKUP(D256,'Liste des clubs'!A:B,2,FALSE))</f>
        <v/>
      </c>
      <c r="H256" s="29"/>
      <c r="I256" s="21" t="str">
        <f t="shared" si="0"/>
        <v/>
      </c>
      <c r="J256" s="31" t="str">
        <f t="array" ref="J256">IFERROR(INDEX(I$2:I$700,SMALL(IF(I$2:I$700&lt;&gt;"",ROW(I$2:I$700)-1),ROW(A255))),"")</f>
        <v/>
      </c>
      <c r="K256" s="21" t="str">
        <f t="shared" si="1"/>
        <v/>
      </c>
      <c r="L256" s="33" t="str">
        <f t="array" ref="L256">IFERROR(INDEX(K$2:K$700,SMALL(IF(K$2:K$700&lt;&gt;"",ROW(K$2:K$700)-1),ROW(F255))),"")</f>
        <v/>
      </c>
      <c r="M256" s="21" t="str">
        <f t="shared" si="2"/>
        <v/>
      </c>
      <c r="N256" s="31" t="str">
        <f t="array" ref="N256">IFERROR(INDEX(M$2:M$700,SMALL(IF(M$2:M$700&lt;&gt;"",ROW(M$2:M$700)-1),ROW(G255))),"")</f>
        <v/>
      </c>
      <c r="O256" s="21" t="str">
        <f t="shared" si="3"/>
        <v/>
      </c>
      <c r="P256" s="33" t="str">
        <f t="array" ref="P256">IFERROR(INDEX(O$2:O$700,SMALL(IF(O$2:O$700&lt;&gt;"",ROW(O$2:O$700)-1),ROW(I255))),"")</f>
        <v/>
      </c>
      <c r="Q256" s="22" t="str">
        <f t="shared" si="9"/>
        <v/>
      </c>
      <c r="R256" s="47" t="str">
        <f t="array" ref="R256">IFERROR(INDEX(Q$2:Q$212,SMALL(IF(Q$2:Q$212&lt;&gt;"",ROW(Q$2:Q$212)-1),ROW(I255))),"")</f>
        <v/>
      </c>
      <c r="S256" s="10"/>
    </row>
    <row r="257" spans="1:19" ht="15.75" customHeight="1" x14ac:dyDescent="0.2">
      <c r="A257" s="26" t="str">
        <f t="shared" si="8"/>
        <v xml:space="preserve"> </v>
      </c>
      <c r="B257" s="19"/>
      <c r="C257" s="19"/>
      <c r="D257" s="19"/>
      <c r="E257" s="20"/>
      <c r="F257" s="36"/>
      <c r="G257" s="26" t="str">
        <f>IF(D257="","",VLOOKUP(D257,'Liste des clubs'!A:B,2,FALSE))</f>
        <v/>
      </c>
      <c r="H257" s="29"/>
      <c r="I257" s="21" t="str">
        <f t="shared" ref="I257:I320" si="10">IF($H257=I$1,$A257,"")</f>
        <v/>
      </c>
      <c r="J257" s="31" t="str">
        <f t="array" ref="J257">IFERROR(INDEX(I$2:I$700,SMALL(IF(I$2:I$700&lt;&gt;"",ROW(I$2:I$700)-1),ROW(A256))),"")</f>
        <v/>
      </c>
      <c r="K257" s="21" t="str">
        <f t="shared" ref="K257:K320" si="11">IF($H257=K$1,$A257,"")</f>
        <v/>
      </c>
      <c r="L257" s="33" t="str">
        <f t="array" ref="L257">IFERROR(INDEX(K$2:K$700,SMALL(IF(K$2:K$700&lt;&gt;"",ROW(K$2:K$700)-1),ROW(F256))),"")</f>
        <v/>
      </c>
      <c r="M257" s="21" t="str">
        <f t="shared" ref="M257:M320" si="12">IF($H257=M$1,$A257,"")</f>
        <v/>
      </c>
      <c r="N257" s="31" t="str">
        <f t="array" ref="N257">IFERROR(INDEX(M$2:M$700,SMALL(IF(M$2:M$700&lt;&gt;"",ROW(M$2:M$700)-1),ROW(G256))),"")</f>
        <v/>
      </c>
      <c r="O257" s="21" t="str">
        <f t="shared" ref="O257:O320" si="13">IF($H257=O$1,$A257,"")</f>
        <v/>
      </c>
      <c r="P257" s="33" t="str">
        <f t="array" ref="P257">IFERROR(INDEX(O$2:O$700,SMALL(IF(O$2:O$700&lt;&gt;"",ROW(O$2:O$700)-1),ROW(I256))),"")</f>
        <v/>
      </c>
      <c r="Q257" s="22" t="str">
        <f t="shared" si="9"/>
        <v/>
      </c>
      <c r="R257" s="47" t="str">
        <f t="array" ref="R257">IFERROR(INDEX(Q$2:Q$212,SMALL(IF(Q$2:Q$212&lt;&gt;"",ROW(Q$2:Q$212)-1),ROW(I256))),"")</f>
        <v/>
      </c>
      <c r="S257" s="10"/>
    </row>
    <row r="258" spans="1:19" ht="15.75" customHeight="1" x14ac:dyDescent="0.2">
      <c r="A258" s="26" t="str">
        <f t="shared" si="8"/>
        <v xml:space="preserve"> </v>
      </c>
      <c r="B258" s="19"/>
      <c r="C258" s="19"/>
      <c r="D258" s="19"/>
      <c r="E258" s="20"/>
      <c r="F258" s="36"/>
      <c r="G258" s="26" t="str">
        <f>IF(D258="","",VLOOKUP(D258,'Liste des clubs'!A:B,2,FALSE))</f>
        <v/>
      </c>
      <c r="H258" s="29"/>
      <c r="I258" s="21" t="str">
        <f t="shared" si="10"/>
        <v/>
      </c>
      <c r="J258" s="31" t="str">
        <f t="array" ref="J258">IFERROR(INDEX(I$2:I$700,SMALL(IF(I$2:I$700&lt;&gt;"",ROW(I$2:I$700)-1),ROW(A257))),"")</f>
        <v/>
      </c>
      <c r="K258" s="21" t="str">
        <f t="shared" si="11"/>
        <v/>
      </c>
      <c r="L258" s="33" t="str">
        <f t="array" ref="L258">IFERROR(INDEX(K$2:K$700,SMALL(IF(K$2:K$700&lt;&gt;"",ROW(K$2:K$700)-1),ROW(F257))),"")</f>
        <v/>
      </c>
      <c r="M258" s="21" t="str">
        <f t="shared" si="12"/>
        <v/>
      </c>
      <c r="N258" s="31" t="str">
        <f t="array" ref="N258">IFERROR(INDEX(M$2:M$700,SMALL(IF(M$2:M$700&lt;&gt;"",ROW(M$2:M$700)-1),ROW(G257))),"")</f>
        <v/>
      </c>
      <c r="O258" s="21" t="str">
        <f t="shared" si="13"/>
        <v/>
      </c>
      <c r="P258" s="33" t="str">
        <f t="array" ref="P258">IFERROR(INDEX(O$2:O$700,SMALL(IF(O$2:O$700&lt;&gt;"",ROW(O$2:O$700)-1),ROW(I257))),"")</f>
        <v/>
      </c>
      <c r="Q258" s="22" t="str">
        <f t="shared" si="9"/>
        <v/>
      </c>
      <c r="R258" s="47" t="str">
        <f t="array" ref="R258">IFERROR(INDEX(Q$2:Q$212,SMALL(IF(Q$2:Q$212&lt;&gt;"",ROW(Q$2:Q$212)-1),ROW(I257))),"")</f>
        <v/>
      </c>
      <c r="S258" s="10"/>
    </row>
    <row r="259" spans="1:19" ht="15.75" customHeight="1" x14ac:dyDescent="0.2">
      <c r="A259" s="26" t="str">
        <f t="shared" ref="A259:A322" si="14">UPPER(B259)&amp;" "&amp;C259</f>
        <v xml:space="preserve"> </v>
      </c>
      <c r="B259" s="19"/>
      <c r="C259" s="19"/>
      <c r="D259" s="19"/>
      <c r="E259" s="20"/>
      <c r="F259" s="36"/>
      <c r="G259" s="26" t="str">
        <f>IF(D259="","",VLOOKUP(D259,'Liste des clubs'!A:B,2,FALSE))</f>
        <v/>
      </c>
      <c r="H259" s="29"/>
      <c r="I259" s="21" t="str">
        <f t="shared" si="10"/>
        <v/>
      </c>
      <c r="J259" s="31" t="str">
        <f t="array" ref="J259">IFERROR(INDEX(I$2:I$700,SMALL(IF(I$2:I$700&lt;&gt;"",ROW(I$2:I$700)-1),ROW(A258))),"")</f>
        <v/>
      </c>
      <c r="K259" s="21" t="str">
        <f t="shared" si="11"/>
        <v/>
      </c>
      <c r="L259" s="33" t="str">
        <f t="array" ref="L259">IFERROR(INDEX(K$2:K$700,SMALL(IF(K$2:K$700&lt;&gt;"",ROW(K$2:K$700)-1),ROW(F258))),"")</f>
        <v/>
      </c>
      <c r="M259" s="21" t="str">
        <f t="shared" si="12"/>
        <v/>
      </c>
      <c r="N259" s="31" t="str">
        <f t="array" ref="N259">IFERROR(INDEX(M$2:M$700,SMALL(IF(M$2:M$700&lt;&gt;"",ROW(M$2:M$700)-1),ROW(G258))),"")</f>
        <v/>
      </c>
      <c r="O259" s="21" t="str">
        <f t="shared" si="13"/>
        <v/>
      </c>
      <c r="P259" s="33" t="str">
        <f t="array" ref="P259">IFERROR(INDEX(O$2:O$700,SMALL(IF(O$2:O$700&lt;&gt;"",ROW(O$2:O$700)-1),ROW(I258))),"")</f>
        <v/>
      </c>
      <c r="Q259" s="22" t="str">
        <f t="shared" si="9"/>
        <v/>
      </c>
      <c r="R259" s="47" t="str">
        <f t="array" ref="R259">IFERROR(INDEX(Q$2:Q$212,SMALL(IF(Q$2:Q$212&lt;&gt;"",ROW(Q$2:Q$212)-1),ROW(I258))),"")</f>
        <v/>
      </c>
      <c r="S259" s="10"/>
    </row>
    <row r="260" spans="1:19" ht="15.75" customHeight="1" x14ac:dyDescent="0.2">
      <c r="A260" s="26" t="str">
        <f t="shared" si="14"/>
        <v xml:space="preserve"> </v>
      </c>
      <c r="B260" s="19"/>
      <c r="C260" s="19"/>
      <c r="D260" s="19"/>
      <c r="E260" s="20"/>
      <c r="F260" s="36"/>
      <c r="G260" s="26" t="str">
        <f>IF(D260="","",VLOOKUP(D260,'Liste des clubs'!A:B,2,FALSE))</f>
        <v/>
      </c>
      <c r="H260" s="29"/>
      <c r="I260" s="21" t="str">
        <f t="shared" si="10"/>
        <v/>
      </c>
      <c r="J260" s="31" t="str">
        <f t="array" ref="J260">IFERROR(INDEX(I$2:I$700,SMALL(IF(I$2:I$700&lt;&gt;"",ROW(I$2:I$700)-1),ROW(A259))),"")</f>
        <v/>
      </c>
      <c r="K260" s="21" t="str">
        <f t="shared" si="11"/>
        <v/>
      </c>
      <c r="L260" s="33" t="str">
        <f t="array" ref="L260">IFERROR(INDEX(K$2:K$700,SMALL(IF(K$2:K$700&lt;&gt;"",ROW(K$2:K$700)-1),ROW(F259))),"")</f>
        <v/>
      </c>
      <c r="M260" s="21" t="str">
        <f t="shared" si="12"/>
        <v/>
      </c>
      <c r="N260" s="31" t="str">
        <f t="array" ref="N260">IFERROR(INDEX(M$2:M$700,SMALL(IF(M$2:M$700&lt;&gt;"",ROW(M$2:M$700)-1),ROW(G259))),"")</f>
        <v/>
      </c>
      <c r="O260" s="21" t="str">
        <f t="shared" si="13"/>
        <v/>
      </c>
      <c r="P260" s="33" t="str">
        <f t="array" ref="P260">IFERROR(INDEX(O$2:O$700,SMALL(IF(O$2:O$700&lt;&gt;"",ROW(O$2:O$700)-1),ROW(I259))),"")</f>
        <v/>
      </c>
      <c r="Q260" s="22" t="str">
        <f t="shared" si="9"/>
        <v/>
      </c>
      <c r="R260" s="47" t="str">
        <f t="array" ref="R260">IFERROR(INDEX(Q$2:Q$212,SMALL(IF(Q$2:Q$212&lt;&gt;"",ROW(Q$2:Q$212)-1),ROW(I259))),"")</f>
        <v/>
      </c>
      <c r="S260" s="10"/>
    </row>
    <row r="261" spans="1:19" ht="15.75" customHeight="1" x14ac:dyDescent="0.2">
      <c r="A261" s="26" t="str">
        <f t="shared" si="14"/>
        <v xml:space="preserve"> </v>
      </c>
      <c r="B261" s="19"/>
      <c r="C261" s="19"/>
      <c r="D261" s="19"/>
      <c r="E261" s="20"/>
      <c r="F261" s="36"/>
      <c r="G261" s="26" t="str">
        <f>IF(D261="","",VLOOKUP(D261,'Liste des clubs'!A:B,2,FALSE))</f>
        <v/>
      </c>
      <c r="H261" s="29"/>
      <c r="I261" s="21" t="str">
        <f t="shared" si="10"/>
        <v/>
      </c>
      <c r="J261" s="31" t="str">
        <f t="array" ref="J261">IFERROR(INDEX(I$2:I$700,SMALL(IF(I$2:I$700&lt;&gt;"",ROW(I$2:I$700)-1),ROW(A260))),"")</f>
        <v/>
      </c>
      <c r="K261" s="21" t="str">
        <f t="shared" si="11"/>
        <v/>
      </c>
      <c r="L261" s="33" t="str">
        <f t="array" ref="L261">IFERROR(INDEX(K$2:K$700,SMALL(IF(K$2:K$700&lt;&gt;"",ROW(K$2:K$700)-1),ROW(F260))),"")</f>
        <v/>
      </c>
      <c r="M261" s="21" t="str">
        <f t="shared" si="12"/>
        <v/>
      </c>
      <c r="N261" s="31" t="str">
        <f t="array" ref="N261">IFERROR(INDEX(M$2:M$700,SMALL(IF(M$2:M$700&lt;&gt;"",ROW(M$2:M$700)-1),ROW(G260))),"")</f>
        <v/>
      </c>
      <c r="O261" s="21" t="str">
        <f t="shared" si="13"/>
        <v/>
      </c>
      <c r="P261" s="33" t="str">
        <f t="array" ref="P261">IFERROR(INDEX(O$2:O$700,SMALL(IF(O$2:O$700&lt;&gt;"",ROW(O$2:O$700)-1),ROW(I260))),"")</f>
        <v/>
      </c>
      <c r="Q261" s="22" t="str">
        <f t="shared" si="9"/>
        <v/>
      </c>
      <c r="R261" s="47" t="str">
        <f t="array" ref="R261">IFERROR(INDEX(Q$2:Q$212,SMALL(IF(Q$2:Q$212&lt;&gt;"",ROW(Q$2:Q$212)-1),ROW(I260))),"")</f>
        <v/>
      </c>
      <c r="S261" s="10"/>
    </row>
    <row r="262" spans="1:19" ht="15.75" customHeight="1" x14ac:dyDescent="0.2">
      <c r="A262" s="26" t="str">
        <f t="shared" si="14"/>
        <v xml:space="preserve"> </v>
      </c>
      <c r="B262" s="19"/>
      <c r="C262" s="19"/>
      <c r="D262" s="19"/>
      <c r="E262" s="20"/>
      <c r="F262" s="36"/>
      <c r="G262" s="26" t="str">
        <f>IF(D262="","",VLOOKUP(D262,'Liste des clubs'!A:B,2,FALSE))</f>
        <v/>
      </c>
      <c r="H262" s="29"/>
      <c r="I262" s="21" t="str">
        <f t="shared" si="10"/>
        <v/>
      </c>
      <c r="J262" s="31" t="str">
        <f t="array" ref="J262">IFERROR(INDEX(I$2:I$700,SMALL(IF(I$2:I$700&lt;&gt;"",ROW(I$2:I$700)-1),ROW(A261))),"")</f>
        <v/>
      </c>
      <c r="K262" s="21" t="str">
        <f t="shared" si="11"/>
        <v/>
      </c>
      <c r="L262" s="33" t="str">
        <f t="array" ref="L262">IFERROR(INDEX(K$2:K$700,SMALL(IF(K$2:K$700&lt;&gt;"",ROW(K$2:K$700)-1),ROW(F261))),"")</f>
        <v/>
      </c>
      <c r="M262" s="21" t="str">
        <f t="shared" si="12"/>
        <v/>
      </c>
      <c r="N262" s="31" t="str">
        <f t="array" ref="N262">IFERROR(INDEX(M$2:M$700,SMALL(IF(M$2:M$700&lt;&gt;"",ROW(M$2:M$700)-1),ROW(G261))),"")</f>
        <v/>
      </c>
      <c r="O262" s="21" t="str">
        <f t="shared" si="13"/>
        <v/>
      </c>
      <c r="P262" s="33" t="str">
        <f t="array" ref="P262">IFERROR(INDEX(O$2:O$700,SMALL(IF(O$2:O$700&lt;&gt;"",ROW(O$2:O$700)-1),ROW(I261))),"")</f>
        <v/>
      </c>
      <c r="Q262" s="22" t="str">
        <f t="shared" si="9"/>
        <v/>
      </c>
      <c r="R262" s="47" t="str">
        <f t="array" ref="R262">IFERROR(INDEX(Q$2:Q$212,SMALL(IF(Q$2:Q$212&lt;&gt;"",ROW(Q$2:Q$212)-1),ROW(I261))),"")</f>
        <v/>
      </c>
      <c r="S262" s="10"/>
    </row>
    <row r="263" spans="1:19" ht="15.75" customHeight="1" x14ac:dyDescent="0.2">
      <c r="A263" s="26" t="str">
        <f t="shared" si="14"/>
        <v xml:space="preserve"> </v>
      </c>
      <c r="B263" s="19"/>
      <c r="C263" s="19"/>
      <c r="D263" s="19"/>
      <c r="E263" s="20"/>
      <c r="F263" s="36"/>
      <c r="G263" s="26" t="str">
        <f>IF(D263="","",VLOOKUP(D263,'Liste des clubs'!A:B,2,FALSE))</f>
        <v/>
      </c>
      <c r="H263" s="29"/>
      <c r="I263" s="21" t="str">
        <f t="shared" si="10"/>
        <v/>
      </c>
      <c r="J263" s="31" t="str">
        <f t="array" ref="J263">IFERROR(INDEX(I$2:I$700,SMALL(IF(I$2:I$700&lt;&gt;"",ROW(I$2:I$700)-1),ROW(A262))),"")</f>
        <v/>
      </c>
      <c r="K263" s="21" t="str">
        <f t="shared" si="11"/>
        <v/>
      </c>
      <c r="L263" s="33" t="str">
        <f t="array" ref="L263">IFERROR(INDEX(K$2:K$700,SMALL(IF(K$2:K$700&lt;&gt;"",ROW(K$2:K$700)-1),ROW(F262))),"")</f>
        <v/>
      </c>
      <c r="M263" s="21" t="str">
        <f t="shared" si="12"/>
        <v/>
      </c>
      <c r="N263" s="31" t="str">
        <f t="array" ref="N263">IFERROR(INDEX(M$2:M$700,SMALL(IF(M$2:M$700&lt;&gt;"",ROW(M$2:M$700)-1),ROW(G262))),"")</f>
        <v/>
      </c>
      <c r="O263" s="21" t="str">
        <f t="shared" si="13"/>
        <v/>
      </c>
      <c r="P263" s="33" t="str">
        <f t="array" ref="P263">IFERROR(INDEX(O$2:O$700,SMALL(IF(O$2:O$700&lt;&gt;"",ROW(O$2:O$700)-1),ROW(I262))),"")</f>
        <v/>
      </c>
      <c r="Q263" s="22" t="str">
        <f t="shared" si="9"/>
        <v/>
      </c>
      <c r="R263" s="47" t="str">
        <f t="array" ref="R263">IFERROR(INDEX(Q$2:Q$212,SMALL(IF(Q$2:Q$212&lt;&gt;"",ROW(Q$2:Q$212)-1),ROW(I262))),"")</f>
        <v/>
      </c>
      <c r="S263" s="10"/>
    </row>
    <row r="264" spans="1:19" ht="15.75" customHeight="1" x14ac:dyDescent="0.2">
      <c r="A264" s="26" t="str">
        <f t="shared" si="14"/>
        <v xml:space="preserve"> </v>
      </c>
      <c r="B264" s="19"/>
      <c r="C264" s="19"/>
      <c r="D264" s="19"/>
      <c r="E264" s="20"/>
      <c r="F264" s="36"/>
      <c r="G264" s="26" t="str">
        <f>IF(D264="","",VLOOKUP(D264,'Liste des clubs'!A:B,2,FALSE))</f>
        <v/>
      </c>
      <c r="H264" s="29"/>
      <c r="I264" s="21" t="str">
        <f t="shared" si="10"/>
        <v/>
      </c>
      <c r="J264" s="31" t="str">
        <f t="array" ref="J264">IFERROR(INDEX(I$2:I$700,SMALL(IF(I$2:I$700&lt;&gt;"",ROW(I$2:I$700)-1),ROW(A263))),"")</f>
        <v/>
      </c>
      <c r="K264" s="21" t="str">
        <f t="shared" si="11"/>
        <v/>
      </c>
      <c r="L264" s="33" t="str">
        <f t="array" ref="L264">IFERROR(INDEX(K$2:K$700,SMALL(IF(K$2:K$700&lt;&gt;"",ROW(K$2:K$700)-1),ROW(F263))),"")</f>
        <v/>
      </c>
      <c r="M264" s="21" t="str">
        <f t="shared" si="12"/>
        <v/>
      </c>
      <c r="N264" s="31" t="str">
        <f t="array" ref="N264">IFERROR(INDEX(M$2:M$700,SMALL(IF(M$2:M$700&lt;&gt;"",ROW(M$2:M$700)-1),ROW(G263))),"")</f>
        <v/>
      </c>
      <c r="O264" s="21" t="str">
        <f t="shared" si="13"/>
        <v/>
      </c>
      <c r="P264" s="33" t="str">
        <f t="array" ref="P264">IFERROR(INDEX(O$2:O$700,SMALL(IF(O$2:O$700&lt;&gt;"",ROW(O$2:O$700)-1),ROW(I263))),"")</f>
        <v/>
      </c>
      <c r="Q264" s="22" t="str">
        <f t="shared" si="9"/>
        <v/>
      </c>
      <c r="R264" s="47" t="str">
        <f t="array" ref="R264">IFERROR(INDEX(Q$2:Q$212,SMALL(IF(Q$2:Q$212&lt;&gt;"",ROW(Q$2:Q$212)-1),ROW(I263))),"")</f>
        <v/>
      </c>
      <c r="S264" s="10"/>
    </row>
    <row r="265" spans="1:19" ht="15.75" customHeight="1" x14ac:dyDescent="0.2">
      <c r="A265" s="26" t="str">
        <f t="shared" si="14"/>
        <v xml:space="preserve"> </v>
      </c>
      <c r="B265" s="19"/>
      <c r="C265" s="19"/>
      <c r="D265" s="19"/>
      <c r="E265" s="20"/>
      <c r="F265" s="36"/>
      <c r="G265" s="26" t="str">
        <f>IF(D265="","",VLOOKUP(D265,'Liste des clubs'!A:B,2,FALSE))</f>
        <v/>
      </c>
      <c r="H265" s="29"/>
      <c r="I265" s="21" t="str">
        <f t="shared" si="10"/>
        <v/>
      </c>
      <c r="J265" s="31" t="str">
        <f t="array" ref="J265">IFERROR(INDEX(I$2:I$700,SMALL(IF(I$2:I$700&lt;&gt;"",ROW(I$2:I$700)-1),ROW(A264))),"")</f>
        <v/>
      </c>
      <c r="K265" s="21" t="str">
        <f t="shared" si="11"/>
        <v/>
      </c>
      <c r="L265" s="33" t="str">
        <f t="array" ref="L265">IFERROR(INDEX(K$2:K$700,SMALL(IF(K$2:K$700&lt;&gt;"",ROW(K$2:K$700)-1),ROW(F264))),"")</f>
        <v/>
      </c>
      <c r="M265" s="21" t="str">
        <f t="shared" si="12"/>
        <v/>
      </c>
      <c r="N265" s="31" t="str">
        <f t="array" ref="N265">IFERROR(INDEX(M$2:M$700,SMALL(IF(M$2:M$700&lt;&gt;"",ROW(M$2:M$700)-1),ROW(G264))),"")</f>
        <v/>
      </c>
      <c r="O265" s="21" t="str">
        <f t="shared" si="13"/>
        <v/>
      </c>
      <c r="P265" s="33" t="str">
        <f t="array" ref="P265">IFERROR(INDEX(O$2:O$700,SMALL(IF(O$2:O$700&lt;&gt;"",ROW(O$2:O$700)-1),ROW(I264))),"")</f>
        <v/>
      </c>
      <c r="Q265" s="22" t="str">
        <f t="shared" si="9"/>
        <v/>
      </c>
      <c r="R265" s="47" t="str">
        <f t="array" ref="R265">IFERROR(INDEX(Q$2:Q$212,SMALL(IF(Q$2:Q$212&lt;&gt;"",ROW(Q$2:Q$212)-1),ROW(I264))),"")</f>
        <v/>
      </c>
      <c r="S265" s="10"/>
    </row>
    <row r="266" spans="1:19" ht="15.75" customHeight="1" x14ac:dyDescent="0.2">
      <c r="A266" s="26" t="str">
        <f t="shared" si="14"/>
        <v xml:space="preserve"> </v>
      </c>
      <c r="B266" s="19"/>
      <c r="C266" s="19"/>
      <c r="D266" s="19"/>
      <c r="E266" s="20"/>
      <c r="F266" s="36"/>
      <c r="G266" s="26" t="str">
        <f>IF(D266="","",VLOOKUP(D266,'Liste des clubs'!A:B,2,FALSE))</f>
        <v/>
      </c>
      <c r="H266" s="29"/>
      <c r="I266" s="21" t="str">
        <f t="shared" si="10"/>
        <v/>
      </c>
      <c r="J266" s="31" t="str">
        <f t="array" ref="J266">IFERROR(INDEX(I$2:I$700,SMALL(IF(I$2:I$700&lt;&gt;"",ROW(I$2:I$700)-1),ROW(A265))),"")</f>
        <v/>
      </c>
      <c r="K266" s="21" t="str">
        <f t="shared" si="11"/>
        <v/>
      </c>
      <c r="L266" s="33" t="str">
        <f t="array" ref="L266">IFERROR(INDEX(K$2:K$700,SMALL(IF(K$2:K$700&lt;&gt;"",ROW(K$2:K$700)-1),ROW(F265))),"")</f>
        <v/>
      </c>
      <c r="M266" s="21" t="str">
        <f t="shared" si="12"/>
        <v/>
      </c>
      <c r="N266" s="31" t="str">
        <f t="array" ref="N266">IFERROR(INDEX(M$2:M$700,SMALL(IF(M$2:M$700&lt;&gt;"",ROW(M$2:M$700)-1),ROW(G265))),"")</f>
        <v/>
      </c>
      <c r="O266" s="21" t="str">
        <f t="shared" si="13"/>
        <v/>
      </c>
      <c r="P266" s="33" t="str">
        <f t="array" ref="P266">IFERROR(INDEX(O$2:O$700,SMALL(IF(O$2:O$700&lt;&gt;"",ROW(O$2:O$700)-1),ROW(I265))),"")</f>
        <v/>
      </c>
      <c r="Q266" s="22" t="str">
        <f t="shared" si="9"/>
        <v/>
      </c>
      <c r="R266" s="47" t="str">
        <f t="array" ref="R266">IFERROR(INDEX(Q$2:Q$212,SMALL(IF(Q$2:Q$212&lt;&gt;"",ROW(Q$2:Q$212)-1),ROW(I265))),"")</f>
        <v/>
      </c>
      <c r="S266" s="10"/>
    </row>
    <row r="267" spans="1:19" ht="15.75" customHeight="1" x14ac:dyDescent="0.2">
      <c r="A267" s="26" t="str">
        <f t="shared" si="14"/>
        <v xml:space="preserve"> </v>
      </c>
      <c r="B267" s="19"/>
      <c r="C267" s="19"/>
      <c r="D267" s="19"/>
      <c r="E267" s="20"/>
      <c r="F267" s="36"/>
      <c r="G267" s="26" t="str">
        <f>IF(D267="","",VLOOKUP(D267,'Liste des clubs'!A:B,2,FALSE))</f>
        <v/>
      </c>
      <c r="H267" s="29"/>
      <c r="I267" s="21" t="str">
        <f t="shared" si="10"/>
        <v/>
      </c>
      <c r="J267" s="31" t="str">
        <f t="array" ref="J267">IFERROR(INDEX(I$2:I$700,SMALL(IF(I$2:I$700&lt;&gt;"",ROW(I$2:I$700)-1),ROW(A266))),"")</f>
        <v/>
      </c>
      <c r="K267" s="21" t="str">
        <f t="shared" si="11"/>
        <v/>
      </c>
      <c r="L267" s="33" t="str">
        <f t="array" ref="L267">IFERROR(INDEX(K$2:K$700,SMALL(IF(K$2:K$700&lt;&gt;"",ROW(K$2:K$700)-1),ROW(F266))),"")</f>
        <v/>
      </c>
      <c r="M267" s="21" t="str">
        <f t="shared" si="12"/>
        <v/>
      </c>
      <c r="N267" s="31" t="str">
        <f t="array" ref="N267">IFERROR(INDEX(M$2:M$700,SMALL(IF(M$2:M$700&lt;&gt;"",ROW(M$2:M$700)-1),ROW(G266))),"")</f>
        <v/>
      </c>
      <c r="O267" s="21" t="str">
        <f t="shared" si="13"/>
        <v/>
      </c>
      <c r="P267" s="33" t="str">
        <f t="array" ref="P267">IFERROR(INDEX(O$2:O$700,SMALL(IF(O$2:O$700&lt;&gt;"",ROW(O$2:O$700)-1),ROW(I266))),"")</f>
        <v/>
      </c>
      <c r="Q267" s="22" t="str">
        <f t="shared" si="9"/>
        <v/>
      </c>
      <c r="R267" s="47" t="str">
        <f t="array" ref="R267">IFERROR(INDEX(Q$2:Q$212,SMALL(IF(Q$2:Q$212&lt;&gt;"",ROW(Q$2:Q$212)-1),ROW(I266))),"")</f>
        <v/>
      </c>
      <c r="S267" s="10"/>
    </row>
    <row r="268" spans="1:19" ht="15.75" customHeight="1" x14ac:dyDescent="0.2">
      <c r="A268" s="26" t="str">
        <f t="shared" si="14"/>
        <v xml:space="preserve"> </v>
      </c>
      <c r="B268" s="19"/>
      <c r="C268" s="19"/>
      <c r="D268" s="19"/>
      <c r="E268" s="20"/>
      <c r="F268" s="36"/>
      <c r="G268" s="26" t="str">
        <f>IF(D268="","",VLOOKUP(D268,'Liste des clubs'!A:B,2,FALSE))</f>
        <v/>
      </c>
      <c r="H268" s="29"/>
      <c r="I268" s="21" t="str">
        <f t="shared" si="10"/>
        <v/>
      </c>
      <c r="J268" s="31" t="str">
        <f t="array" ref="J268">IFERROR(INDEX(I$2:I$700,SMALL(IF(I$2:I$700&lt;&gt;"",ROW(I$2:I$700)-1),ROW(A267))),"")</f>
        <v/>
      </c>
      <c r="K268" s="21" t="str">
        <f t="shared" si="11"/>
        <v/>
      </c>
      <c r="L268" s="33" t="str">
        <f t="array" ref="L268">IFERROR(INDEX(K$2:K$700,SMALL(IF(K$2:K$700&lt;&gt;"",ROW(K$2:K$700)-1),ROW(F267))),"")</f>
        <v/>
      </c>
      <c r="M268" s="21" t="str">
        <f t="shared" si="12"/>
        <v/>
      </c>
      <c r="N268" s="31" t="str">
        <f t="array" ref="N268">IFERROR(INDEX(M$2:M$700,SMALL(IF(M$2:M$700&lt;&gt;"",ROW(M$2:M$700)-1),ROW(G267))),"")</f>
        <v/>
      </c>
      <c r="O268" s="21" t="str">
        <f t="shared" si="13"/>
        <v/>
      </c>
      <c r="P268" s="33" t="str">
        <f t="array" ref="P268">IFERROR(INDEX(O$2:O$700,SMALL(IF(O$2:O$700&lt;&gt;"",ROW(O$2:O$700)-1),ROW(I267))),"")</f>
        <v/>
      </c>
      <c r="Q268" s="22" t="str">
        <f t="shared" si="9"/>
        <v/>
      </c>
      <c r="R268" s="47" t="str">
        <f t="array" ref="R268">IFERROR(INDEX(Q$2:Q$212,SMALL(IF(Q$2:Q$212&lt;&gt;"",ROW(Q$2:Q$212)-1),ROW(I267))),"")</f>
        <v/>
      </c>
      <c r="S268" s="10"/>
    </row>
    <row r="269" spans="1:19" ht="15.75" customHeight="1" x14ac:dyDescent="0.2">
      <c r="A269" s="26" t="str">
        <f t="shared" si="14"/>
        <v xml:space="preserve"> </v>
      </c>
      <c r="B269" s="19"/>
      <c r="C269" s="19"/>
      <c r="D269" s="19"/>
      <c r="E269" s="20"/>
      <c r="F269" s="36"/>
      <c r="G269" s="26" t="str">
        <f>IF(D269="","",VLOOKUP(D269,'Liste des clubs'!A:B,2,FALSE))</f>
        <v/>
      </c>
      <c r="H269" s="29"/>
      <c r="I269" s="21" t="str">
        <f t="shared" si="10"/>
        <v/>
      </c>
      <c r="J269" s="31" t="str">
        <f t="array" ref="J269">IFERROR(INDEX(I$2:I$700,SMALL(IF(I$2:I$700&lt;&gt;"",ROW(I$2:I$700)-1),ROW(A268))),"")</f>
        <v/>
      </c>
      <c r="K269" s="21" t="str">
        <f t="shared" si="11"/>
        <v/>
      </c>
      <c r="L269" s="33" t="str">
        <f t="array" ref="L269">IFERROR(INDEX(K$2:K$700,SMALL(IF(K$2:K$700&lt;&gt;"",ROW(K$2:K$700)-1),ROW(F268))),"")</f>
        <v/>
      </c>
      <c r="M269" s="21" t="str">
        <f t="shared" si="12"/>
        <v/>
      </c>
      <c r="N269" s="31" t="str">
        <f t="array" ref="N269">IFERROR(INDEX(M$2:M$700,SMALL(IF(M$2:M$700&lt;&gt;"",ROW(M$2:M$700)-1),ROW(G268))),"")</f>
        <v/>
      </c>
      <c r="O269" s="21" t="str">
        <f t="shared" si="13"/>
        <v/>
      </c>
      <c r="P269" s="33" t="str">
        <f t="array" ref="P269">IFERROR(INDEX(O$2:O$700,SMALL(IF(O$2:O$700&lt;&gt;"",ROW(O$2:O$700)-1),ROW(I268))),"")</f>
        <v/>
      </c>
      <c r="Q269" s="22" t="str">
        <f t="shared" si="9"/>
        <v/>
      </c>
      <c r="R269" s="47" t="str">
        <f t="array" ref="R269">IFERROR(INDEX(Q$2:Q$212,SMALL(IF(Q$2:Q$212&lt;&gt;"",ROW(Q$2:Q$212)-1),ROW(I268))),"")</f>
        <v/>
      </c>
      <c r="S269" s="10"/>
    </row>
    <row r="270" spans="1:19" ht="15.75" customHeight="1" x14ac:dyDescent="0.2">
      <c r="A270" s="26" t="str">
        <f t="shared" si="14"/>
        <v xml:space="preserve"> </v>
      </c>
      <c r="B270" s="19"/>
      <c r="C270" s="19"/>
      <c r="D270" s="19"/>
      <c r="E270" s="20"/>
      <c r="F270" s="36"/>
      <c r="G270" s="26" t="str">
        <f>IF(D270="","",VLOOKUP(D270,'Liste des clubs'!A:B,2,FALSE))</f>
        <v/>
      </c>
      <c r="H270" s="29"/>
      <c r="I270" s="21" t="str">
        <f t="shared" si="10"/>
        <v/>
      </c>
      <c r="J270" s="31" t="str">
        <f t="array" ref="J270">IFERROR(INDEX(I$2:I$700,SMALL(IF(I$2:I$700&lt;&gt;"",ROW(I$2:I$700)-1),ROW(A269))),"")</f>
        <v/>
      </c>
      <c r="K270" s="21" t="str">
        <f t="shared" si="11"/>
        <v/>
      </c>
      <c r="L270" s="33" t="str">
        <f t="array" ref="L270">IFERROR(INDEX(K$2:K$700,SMALL(IF(K$2:K$700&lt;&gt;"",ROW(K$2:K$700)-1),ROW(F269))),"")</f>
        <v/>
      </c>
      <c r="M270" s="21" t="str">
        <f t="shared" si="12"/>
        <v/>
      </c>
      <c r="N270" s="31" t="str">
        <f t="array" ref="N270">IFERROR(INDEX(M$2:M$700,SMALL(IF(M$2:M$700&lt;&gt;"",ROW(M$2:M$700)-1),ROW(G269))),"")</f>
        <v/>
      </c>
      <c r="O270" s="21" t="str">
        <f t="shared" si="13"/>
        <v/>
      </c>
      <c r="P270" s="33" t="str">
        <f t="array" ref="P270">IFERROR(INDEX(O$2:O$700,SMALL(IF(O$2:O$700&lt;&gt;"",ROW(O$2:O$700)-1),ROW(I269))),"")</f>
        <v/>
      </c>
      <c r="Q270" s="22" t="str">
        <f t="shared" si="9"/>
        <v/>
      </c>
      <c r="R270" s="47" t="str">
        <f t="array" ref="R270">IFERROR(INDEX(Q$2:Q$212,SMALL(IF(Q$2:Q$212&lt;&gt;"",ROW(Q$2:Q$212)-1),ROW(I269))),"")</f>
        <v/>
      </c>
      <c r="S270" s="10"/>
    </row>
    <row r="271" spans="1:19" ht="15.75" customHeight="1" x14ac:dyDescent="0.2">
      <c r="A271" s="26" t="str">
        <f t="shared" si="14"/>
        <v xml:space="preserve"> </v>
      </c>
      <c r="B271" s="19"/>
      <c r="C271" s="19"/>
      <c r="D271" s="19"/>
      <c r="E271" s="20"/>
      <c r="F271" s="36"/>
      <c r="G271" s="26" t="str">
        <f>IF(D271="","",VLOOKUP(D271,'Liste des clubs'!A:B,2,FALSE))</f>
        <v/>
      </c>
      <c r="H271" s="29"/>
      <c r="I271" s="21" t="str">
        <f t="shared" si="10"/>
        <v/>
      </c>
      <c r="J271" s="31" t="str">
        <f t="array" ref="J271">IFERROR(INDEX(I$2:I$700,SMALL(IF(I$2:I$700&lt;&gt;"",ROW(I$2:I$700)-1),ROW(A270))),"")</f>
        <v/>
      </c>
      <c r="K271" s="21" t="str">
        <f t="shared" si="11"/>
        <v/>
      </c>
      <c r="L271" s="33" t="str">
        <f t="array" ref="L271">IFERROR(INDEX(K$2:K$700,SMALL(IF(K$2:K$700&lt;&gt;"",ROW(K$2:K$700)-1),ROW(F270))),"")</f>
        <v/>
      </c>
      <c r="M271" s="21" t="str">
        <f t="shared" si="12"/>
        <v/>
      </c>
      <c r="N271" s="31" t="str">
        <f t="array" ref="N271">IFERROR(INDEX(M$2:M$700,SMALL(IF(M$2:M$700&lt;&gt;"",ROW(M$2:M$700)-1),ROW(G270))),"")</f>
        <v/>
      </c>
      <c r="O271" s="21" t="str">
        <f t="shared" si="13"/>
        <v/>
      </c>
      <c r="P271" s="33" t="str">
        <f t="array" ref="P271">IFERROR(INDEX(O$2:O$700,SMALL(IF(O$2:O$700&lt;&gt;"",ROW(O$2:O$700)-1),ROW(I270))),"")</f>
        <v/>
      </c>
      <c r="Q271" s="22" t="str">
        <f t="shared" si="9"/>
        <v/>
      </c>
      <c r="R271" s="47" t="str">
        <f t="array" ref="R271">IFERROR(INDEX(Q$2:Q$212,SMALL(IF(Q$2:Q$212&lt;&gt;"",ROW(Q$2:Q$212)-1),ROW(I270))),"")</f>
        <v/>
      </c>
      <c r="S271" s="10"/>
    </row>
    <row r="272" spans="1:19" ht="15.75" customHeight="1" x14ac:dyDescent="0.2">
      <c r="A272" s="26" t="str">
        <f t="shared" si="14"/>
        <v xml:space="preserve"> </v>
      </c>
      <c r="B272" s="19"/>
      <c r="C272" s="19"/>
      <c r="D272" s="19"/>
      <c r="E272" s="20"/>
      <c r="F272" s="36"/>
      <c r="G272" s="26" t="str">
        <f>IF(D272="","",VLOOKUP(D272,'Liste des clubs'!A:B,2,FALSE))</f>
        <v/>
      </c>
      <c r="H272" s="29"/>
      <c r="I272" s="21" t="str">
        <f t="shared" si="10"/>
        <v/>
      </c>
      <c r="J272" s="31" t="str">
        <f t="array" ref="J272">IFERROR(INDEX(I$2:I$700,SMALL(IF(I$2:I$700&lt;&gt;"",ROW(I$2:I$700)-1),ROW(A271))),"")</f>
        <v/>
      </c>
      <c r="K272" s="21" t="str">
        <f t="shared" si="11"/>
        <v/>
      </c>
      <c r="L272" s="33" t="str">
        <f t="array" ref="L272">IFERROR(INDEX(K$2:K$700,SMALL(IF(K$2:K$700&lt;&gt;"",ROW(K$2:K$700)-1),ROW(F271))),"")</f>
        <v/>
      </c>
      <c r="M272" s="21" t="str">
        <f t="shared" si="12"/>
        <v/>
      </c>
      <c r="N272" s="31" t="str">
        <f t="array" ref="N272">IFERROR(INDEX(M$2:M$700,SMALL(IF(M$2:M$700&lt;&gt;"",ROW(M$2:M$700)-1),ROW(G271))),"")</f>
        <v/>
      </c>
      <c r="O272" s="21" t="str">
        <f t="shared" si="13"/>
        <v/>
      </c>
      <c r="P272" s="33" t="str">
        <f t="array" ref="P272">IFERROR(INDEX(O$2:O$700,SMALL(IF(O$2:O$700&lt;&gt;"",ROW(O$2:O$700)-1),ROW(I271))),"")</f>
        <v/>
      </c>
      <c r="Q272" s="22" t="str">
        <f t="shared" si="9"/>
        <v/>
      </c>
      <c r="R272" s="47" t="str">
        <f t="array" ref="R272">IFERROR(INDEX(Q$2:Q$212,SMALL(IF(Q$2:Q$212&lt;&gt;"",ROW(Q$2:Q$212)-1),ROW(I271))),"")</f>
        <v/>
      </c>
      <c r="S272" s="10"/>
    </row>
    <row r="273" spans="1:19" ht="15.75" customHeight="1" x14ac:dyDescent="0.2">
      <c r="A273" s="26" t="str">
        <f t="shared" si="14"/>
        <v xml:space="preserve"> </v>
      </c>
      <c r="B273" s="19"/>
      <c r="C273" s="19"/>
      <c r="D273" s="19"/>
      <c r="E273" s="20"/>
      <c r="F273" s="36"/>
      <c r="G273" s="26" t="str">
        <f>IF(D273="","",VLOOKUP(D273,'Liste des clubs'!A:B,2,FALSE))</f>
        <v/>
      </c>
      <c r="H273" s="29"/>
      <c r="I273" s="21" t="str">
        <f t="shared" si="10"/>
        <v/>
      </c>
      <c r="J273" s="31" t="str">
        <f t="array" ref="J273">IFERROR(INDEX(I$2:I$700,SMALL(IF(I$2:I$700&lt;&gt;"",ROW(I$2:I$700)-1),ROW(A272))),"")</f>
        <v/>
      </c>
      <c r="K273" s="21" t="str">
        <f t="shared" si="11"/>
        <v/>
      </c>
      <c r="L273" s="33" t="str">
        <f t="array" ref="L273">IFERROR(INDEX(K$2:K$700,SMALL(IF(K$2:K$700&lt;&gt;"",ROW(K$2:K$700)-1),ROW(F272))),"")</f>
        <v/>
      </c>
      <c r="M273" s="21" t="str">
        <f t="shared" si="12"/>
        <v/>
      </c>
      <c r="N273" s="31" t="str">
        <f t="array" ref="N273">IFERROR(INDEX(M$2:M$700,SMALL(IF(M$2:M$700&lt;&gt;"",ROW(M$2:M$700)-1),ROW(G272))),"")</f>
        <v/>
      </c>
      <c r="O273" s="21" t="str">
        <f t="shared" si="13"/>
        <v/>
      </c>
      <c r="P273" s="33" t="str">
        <f t="array" ref="P273">IFERROR(INDEX(O$2:O$700,SMALL(IF(O$2:O$700&lt;&gt;"",ROW(O$2:O$700)-1),ROW(I272))),"")</f>
        <v/>
      </c>
      <c r="Q273" s="22" t="str">
        <f t="shared" si="9"/>
        <v/>
      </c>
      <c r="R273" s="47" t="str">
        <f t="array" ref="R273">IFERROR(INDEX(Q$2:Q$212,SMALL(IF(Q$2:Q$212&lt;&gt;"",ROW(Q$2:Q$212)-1),ROW(I272))),"")</f>
        <v/>
      </c>
      <c r="S273" s="10"/>
    </row>
    <row r="274" spans="1:19" ht="15.75" customHeight="1" x14ac:dyDescent="0.2">
      <c r="A274" s="26" t="str">
        <f t="shared" si="14"/>
        <v xml:space="preserve"> </v>
      </c>
      <c r="B274" s="19"/>
      <c r="C274" s="19"/>
      <c r="D274" s="19"/>
      <c r="E274" s="20"/>
      <c r="F274" s="36"/>
      <c r="G274" s="26" t="str">
        <f>IF(D274="","",VLOOKUP(D274,'Liste des clubs'!A:B,2,FALSE))</f>
        <v/>
      </c>
      <c r="H274" s="29"/>
      <c r="I274" s="21" t="str">
        <f t="shared" si="10"/>
        <v/>
      </c>
      <c r="J274" s="31" t="str">
        <f t="array" ref="J274">IFERROR(INDEX(I$2:I$700,SMALL(IF(I$2:I$700&lt;&gt;"",ROW(I$2:I$700)-1),ROW(A273))),"")</f>
        <v/>
      </c>
      <c r="K274" s="21" t="str">
        <f t="shared" si="11"/>
        <v/>
      </c>
      <c r="L274" s="33" t="str">
        <f t="array" ref="L274">IFERROR(INDEX(K$2:K$700,SMALL(IF(K$2:K$700&lt;&gt;"",ROW(K$2:K$700)-1),ROW(F273))),"")</f>
        <v/>
      </c>
      <c r="M274" s="21" t="str">
        <f t="shared" si="12"/>
        <v/>
      </c>
      <c r="N274" s="31" t="str">
        <f t="array" ref="N274">IFERROR(INDEX(M$2:M$700,SMALL(IF(M$2:M$700&lt;&gt;"",ROW(M$2:M$700)-1),ROW(G273))),"")</f>
        <v/>
      </c>
      <c r="O274" s="21" t="str">
        <f t="shared" si="13"/>
        <v/>
      </c>
      <c r="P274" s="33" t="str">
        <f t="array" ref="P274">IFERROR(INDEX(O$2:O$700,SMALL(IF(O$2:O$700&lt;&gt;"",ROW(O$2:O$700)-1),ROW(I273))),"")</f>
        <v/>
      </c>
      <c r="Q274" s="22" t="str">
        <f t="shared" si="9"/>
        <v/>
      </c>
      <c r="R274" s="47" t="str">
        <f t="array" ref="R274">IFERROR(INDEX(Q$2:Q$212,SMALL(IF(Q$2:Q$212&lt;&gt;"",ROW(Q$2:Q$212)-1),ROW(I273))),"")</f>
        <v/>
      </c>
      <c r="S274" s="10"/>
    </row>
    <row r="275" spans="1:19" ht="15.75" customHeight="1" x14ac:dyDescent="0.2">
      <c r="A275" s="26" t="str">
        <f t="shared" si="14"/>
        <v xml:space="preserve"> </v>
      </c>
      <c r="B275" s="19"/>
      <c r="C275" s="19"/>
      <c r="D275" s="19"/>
      <c r="E275" s="20"/>
      <c r="F275" s="36"/>
      <c r="G275" s="26" t="str">
        <f>IF(D275="","",VLOOKUP(D275,'Liste des clubs'!A:B,2,FALSE))</f>
        <v/>
      </c>
      <c r="H275" s="29"/>
      <c r="I275" s="21" t="str">
        <f t="shared" si="10"/>
        <v/>
      </c>
      <c r="J275" s="31" t="str">
        <f t="array" ref="J275">IFERROR(INDEX(I$2:I$700,SMALL(IF(I$2:I$700&lt;&gt;"",ROW(I$2:I$700)-1),ROW(A274))),"")</f>
        <v/>
      </c>
      <c r="K275" s="21" t="str">
        <f t="shared" si="11"/>
        <v/>
      </c>
      <c r="L275" s="33" t="str">
        <f t="array" ref="L275">IFERROR(INDEX(K$2:K$700,SMALL(IF(K$2:K$700&lt;&gt;"",ROW(K$2:K$700)-1),ROW(F274))),"")</f>
        <v/>
      </c>
      <c r="M275" s="21" t="str">
        <f t="shared" si="12"/>
        <v/>
      </c>
      <c r="N275" s="31" t="str">
        <f t="array" ref="N275">IFERROR(INDEX(M$2:M$700,SMALL(IF(M$2:M$700&lt;&gt;"",ROW(M$2:M$700)-1),ROW(G274))),"")</f>
        <v/>
      </c>
      <c r="O275" s="21" t="str">
        <f t="shared" si="13"/>
        <v/>
      </c>
      <c r="P275" s="33" t="str">
        <f t="array" ref="P275">IFERROR(INDEX(O$2:O$700,SMALL(IF(O$2:O$700&lt;&gt;"",ROW(O$2:O$700)-1),ROW(I274))),"")</f>
        <v/>
      </c>
      <c r="Q275" s="22" t="str">
        <f t="shared" si="9"/>
        <v/>
      </c>
      <c r="R275" s="47" t="str">
        <f t="array" ref="R275">IFERROR(INDEX(Q$2:Q$212,SMALL(IF(Q$2:Q$212&lt;&gt;"",ROW(Q$2:Q$212)-1),ROW(I274))),"")</f>
        <v/>
      </c>
      <c r="S275" s="10"/>
    </row>
    <row r="276" spans="1:19" ht="15.75" customHeight="1" x14ac:dyDescent="0.2">
      <c r="A276" s="26" t="str">
        <f t="shared" si="14"/>
        <v xml:space="preserve"> </v>
      </c>
      <c r="B276" s="19"/>
      <c r="C276" s="19"/>
      <c r="D276" s="19"/>
      <c r="E276" s="20"/>
      <c r="F276" s="36"/>
      <c r="G276" s="26" t="str">
        <f>IF(D276="","",VLOOKUP(D276,'Liste des clubs'!A:B,2,FALSE))</f>
        <v/>
      </c>
      <c r="H276" s="29"/>
      <c r="I276" s="21" t="str">
        <f t="shared" si="10"/>
        <v/>
      </c>
      <c r="J276" s="31" t="str">
        <f t="array" ref="J276">IFERROR(INDEX(I$2:I$700,SMALL(IF(I$2:I$700&lt;&gt;"",ROW(I$2:I$700)-1),ROW(A275))),"")</f>
        <v/>
      </c>
      <c r="K276" s="21" t="str">
        <f t="shared" si="11"/>
        <v/>
      </c>
      <c r="L276" s="33" t="str">
        <f t="array" ref="L276">IFERROR(INDEX(K$2:K$700,SMALL(IF(K$2:K$700&lt;&gt;"",ROW(K$2:K$700)-1),ROW(F275))),"")</f>
        <v/>
      </c>
      <c r="M276" s="21" t="str">
        <f t="shared" si="12"/>
        <v/>
      </c>
      <c r="N276" s="31" t="str">
        <f t="array" ref="N276">IFERROR(INDEX(M$2:M$700,SMALL(IF(M$2:M$700&lt;&gt;"",ROW(M$2:M$700)-1),ROW(G275))),"")</f>
        <v/>
      </c>
      <c r="O276" s="21" t="str">
        <f t="shared" si="13"/>
        <v/>
      </c>
      <c r="P276" s="33" t="str">
        <f t="array" ref="P276">IFERROR(INDEX(O$2:O$700,SMALL(IF(O$2:O$700&lt;&gt;"",ROW(O$2:O$700)-1),ROW(I275))),"")</f>
        <v/>
      </c>
      <c r="Q276" s="22" t="str">
        <f t="shared" si="9"/>
        <v/>
      </c>
      <c r="R276" s="47" t="str">
        <f t="array" ref="R276">IFERROR(INDEX(Q$2:Q$212,SMALL(IF(Q$2:Q$212&lt;&gt;"",ROW(Q$2:Q$212)-1),ROW(I275))),"")</f>
        <v/>
      </c>
      <c r="S276" s="10"/>
    </row>
    <row r="277" spans="1:19" ht="15.75" customHeight="1" x14ac:dyDescent="0.2">
      <c r="A277" s="26" t="str">
        <f t="shared" si="14"/>
        <v xml:space="preserve"> </v>
      </c>
      <c r="B277" s="19"/>
      <c r="C277" s="19"/>
      <c r="D277" s="19"/>
      <c r="E277" s="20"/>
      <c r="F277" s="36"/>
      <c r="G277" s="26" t="str">
        <f>IF(D277="","",VLOOKUP(D277,'Liste des clubs'!A:B,2,FALSE))</f>
        <v/>
      </c>
      <c r="H277" s="29"/>
      <c r="I277" s="21" t="str">
        <f t="shared" si="10"/>
        <v/>
      </c>
      <c r="J277" s="31" t="str">
        <f t="array" ref="J277">IFERROR(INDEX(I$2:I$700,SMALL(IF(I$2:I$700&lt;&gt;"",ROW(I$2:I$700)-1),ROW(A276))),"")</f>
        <v/>
      </c>
      <c r="K277" s="21" t="str">
        <f t="shared" si="11"/>
        <v/>
      </c>
      <c r="L277" s="33" t="str">
        <f t="array" ref="L277">IFERROR(INDEX(K$2:K$700,SMALL(IF(K$2:K$700&lt;&gt;"",ROW(K$2:K$700)-1),ROW(F276))),"")</f>
        <v/>
      </c>
      <c r="M277" s="21" t="str">
        <f t="shared" si="12"/>
        <v/>
      </c>
      <c r="N277" s="31" t="str">
        <f t="array" ref="N277">IFERROR(INDEX(M$2:M$700,SMALL(IF(M$2:M$700&lt;&gt;"",ROW(M$2:M$700)-1),ROW(G276))),"")</f>
        <v/>
      </c>
      <c r="O277" s="21" t="str">
        <f t="shared" si="13"/>
        <v/>
      </c>
      <c r="P277" s="33" t="str">
        <f t="array" ref="P277">IFERROR(INDEX(O$2:O$700,SMALL(IF(O$2:O$700&lt;&gt;"",ROW(O$2:O$700)-1),ROW(I276))),"")</f>
        <v/>
      </c>
      <c r="Q277" s="22" t="str">
        <f t="shared" si="9"/>
        <v/>
      </c>
      <c r="R277" s="47" t="str">
        <f t="array" ref="R277">IFERROR(INDEX(Q$2:Q$212,SMALL(IF(Q$2:Q$212&lt;&gt;"",ROW(Q$2:Q$212)-1),ROW(I276))),"")</f>
        <v/>
      </c>
      <c r="S277" s="10"/>
    </row>
    <row r="278" spans="1:19" ht="15.75" customHeight="1" x14ac:dyDescent="0.2">
      <c r="A278" s="26" t="str">
        <f t="shared" si="14"/>
        <v xml:space="preserve"> </v>
      </c>
      <c r="B278" s="19"/>
      <c r="C278" s="19"/>
      <c r="D278" s="19"/>
      <c r="E278" s="20"/>
      <c r="F278" s="36"/>
      <c r="G278" s="26" t="str">
        <f>IF(D278="","",VLOOKUP(D278,'Liste des clubs'!A:B,2,FALSE))</f>
        <v/>
      </c>
      <c r="H278" s="29"/>
      <c r="I278" s="21" t="str">
        <f t="shared" si="10"/>
        <v/>
      </c>
      <c r="J278" s="31" t="str">
        <f t="array" ref="J278">IFERROR(INDEX(I$2:I$700,SMALL(IF(I$2:I$700&lt;&gt;"",ROW(I$2:I$700)-1),ROW(A277))),"")</f>
        <v/>
      </c>
      <c r="K278" s="21" t="str">
        <f t="shared" si="11"/>
        <v/>
      </c>
      <c r="L278" s="33" t="str">
        <f t="array" ref="L278">IFERROR(INDEX(K$2:K$700,SMALL(IF(K$2:K$700&lt;&gt;"",ROW(K$2:K$700)-1),ROW(F277))),"")</f>
        <v/>
      </c>
      <c r="M278" s="21" t="str">
        <f t="shared" si="12"/>
        <v/>
      </c>
      <c r="N278" s="31" t="str">
        <f t="array" ref="N278">IFERROR(INDEX(M$2:M$700,SMALL(IF(M$2:M$700&lt;&gt;"",ROW(M$2:M$700)-1),ROW(G277))),"")</f>
        <v/>
      </c>
      <c r="O278" s="21" t="str">
        <f t="shared" si="13"/>
        <v/>
      </c>
      <c r="P278" s="33" t="str">
        <f t="array" ref="P278">IFERROR(INDEX(O$2:O$700,SMALL(IF(O$2:O$700&lt;&gt;"",ROW(O$2:O$700)-1),ROW(I277))),"")</f>
        <v/>
      </c>
      <c r="Q278" s="22" t="str">
        <f t="shared" si="9"/>
        <v/>
      </c>
      <c r="R278" s="47" t="str">
        <f t="array" ref="R278">IFERROR(INDEX(Q$2:Q$212,SMALL(IF(Q$2:Q$212&lt;&gt;"",ROW(Q$2:Q$212)-1),ROW(I277))),"")</f>
        <v/>
      </c>
      <c r="S278" s="10"/>
    </row>
    <row r="279" spans="1:19" ht="15.75" customHeight="1" x14ac:dyDescent="0.2">
      <c r="A279" s="26" t="str">
        <f t="shared" si="14"/>
        <v xml:space="preserve"> </v>
      </c>
      <c r="B279" s="19"/>
      <c r="C279" s="19"/>
      <c r="D279" s="19"/>
      <c r="E279" s="20"/>
      <c r="F279" s="36"/>
      <c r="G279" s="26" t="str">
        <f>IF(D279="","",VLOOKUP(D279,'Liste des clubs'!A:B,2,FALSE))</f>
        <v/>
      </c>
      <c r="H279" s="29"/>
      <c r="I279" s="21" t="str">
        <f t="shared" si="10"/>
        <v/>
      </c>
      <c r="J279" s="31" t="str">
        <f t="array" ref="J279">IFERROR(INDEX(I$2:I$700,SMALL(IF(I$2:I$700&lt;&gt;"",ROW(I$2:I$700)-1),ROW(A278))),"")</f>
        <v/>
      </c>
      <c r="K279" s="21" t="str">
        <f t="shared" si="11"/>
        <v/>
      </c>
      <c r="L279" s="33" t="str">
        <f t="array" ref="L279">IFERROR(INDEX(K$2:K$700,SMALL(IF(K$2:K$700&lt;&gt;"",ROW(K$2:K$700)-1),ROW(F278))),"")</f>
        <v/>
      </c>
      <c r="M279" s="21" t="str">
        <f t="shared" si="12"/>
        <v/>
      </c>
      <c r="N279" s="31" t="str">
        <f t="array" ref="N279">IFERROR(INDEX(M$2:M$700,SMALL(IF(M$2:M$700&lt;&gt;"",ROW(M$2:M$700)-1),ROW(G278))),"")</f>
        <v/>
      </c>
      <c r="O279" s="21" t="str">
        <f t="shared" si="13"/>
        <v/>
      </c>
      <c r="P279" s="33" t="str">
        <f t="array" ref="P279">IFERROR(INDEX(O$2:O$700,SMALL(IF(O$2:O$700&lt;&gt;"",ROW(O$2:O$700)-1),ROW(I278))),"")</f>
        <v/>
      </c>
      <c r="Q279" s="22" t="str">
        <f t="shared" si="9"/>
        <v/>
      </c>
      <c r="R279" s="47" t="str">
        <f t="array" ref="R279">IFERROR(INDEX(Q$2:Q$212,SMALL(IF(Q$2:Q$212&lt;&gt;"",ROW(Q$2:Q$212)-1),ROW(I278))),"")</f>
        <v/>
      </c>
      <c r="S279" s="10"/>
    </row>
    <row r="280" spans="1:19" ht="15.75" customHeight="1" x14ac:dyDescent="0.2">
      <c r="A280" s="26" t="str">
        <f t="shared" si="14"/>
        <v xml:space="preserve"> </v>
      </c>
      <c r="B280" s="19"/>
      <c r="C280" s="19"/>
      <c r="D280" s="19"/>
      <c r="E280" s="20"/>
      <c r="F280" s="36"/>
      <c r="G280" s="26" t="str">
        <f>IF(D280="","",VLOOKUP(D280,'Liste des clubs'!A:B,2,FALSE))</f>
        <v/>
      </c>
      <c r="H280" s="29"/>
      <c r="I280" s="21" t="str">
        <f t="shared" si="10"/>
        <v/>
      </c>
      <c r="J280" s="31" t="str">
        <f t="array" ref="J280">IFERROR(INDEX(I$2:I$700,SMALL(IF(I$2:I$700&lt;&gt;"",ROW(I$2:I$700)-1),ROW(A279))),"")</f>
        <v/>
      </c>
      <c r="K280" s="21" t="str">
        <f t="shared" si="11"/>
        <v/>
      </c>
      <c r="L280" s="33" t="str">
        <f t="array" ref="L280">IFERROR(INDEX(K$2:K$700,SMALL(IF(K$2:K$700&lt;&gt;"",ROW(K$2:K$700)-1),ROW(F279))),"")</f>
        <v/>
      </c>
      <c r="M280" s="21" t="str">
        <f t="shared" si="12"/>
        <v/>
      </c>
      <c r="N280" s="31" t="str">
        <f t="array" ref="N280">IFERROR(INDEX(M$2:M$700,SMALL(IF(M$2:M$700&lt;&gt;"",ROW(M$2:M$700)-1),ROW(G279))),"")</f>
        <v/>
      </c>
      <c r="O280" s="21" t="str">
        <f t="shared" si="13"/>
        <v/>
      </c>
      <c r="P280" s="33" t="str">
        <f t="array" ref="P280">IFERROR(INDEX(O$2:O$700,SMALL(IF(O$2:O$700&lt;&gt;"",ROW(O$2:O$700)-1),ROW(I279))),"")</f>
        <v/>
      </c>
      <c r="Q280" s="22" t="str">
        <f t="shared" si="9"/>
        <v/>
      </c>
      <c r="R280" s="47" t="str">
        <f t="array" ref="R280">IFERROR(INDEX(Q$2:Q$212,SMALL(IF(Q$2:Q$212&lt;&gt;"",ROW(Q$2:Q$212)-1),ROW(I279))),"")</f>
        <v/>
      </c>
      <c r="S280" s="10"/>
    </row>
    <row r="281" spans="1:19" ht="15.75" customHeight="1" x14ac:dyDescent="0.2">
      <c r="A281" s="26" t="str">
        <f t="shared" si="14"/>
        <v xml:space="preserve"> </v>
      </c>
      <c r="B281" s="19"/>
      <c r="C281" s="19"/>
      <c r="D281" s="19"/>
      <c r="E281" s="20"/>
      <c r="F281" s="36"/>
      <c r="G281" s="26" t="str">
        <f>IF(D281="","",VLOOKUP(D281,'Liste des clubs'!A:B,2,FALSE))</f>
        <v/>
      </c>
      <c r="H281" s="29"/>
      <c r="I281" s="21" t="str">
        <f t="shared" si="10"/>
        <v/>
      </c>
      <c r="J281" s="31" t="str">
        <f t="array" ref="J281">IFERROR(INDEX(I$2:I$700,SMALL(IF(I$2:I$700&lt;&gt;"",ROW(I$2:I$700)-1),ROW(A280))),"")</f>
        <v/>
      </c>
      <c r="K281" s="21" t="str">
        <f t="shared" si="11"/>
        <v/>
      </c>
      <c r="L281" s="33" t="str">
        <f t="array" ref="L281">IFERROR(INDEX(K$2:K$700,SMALL(IF(K$2:K$700&lt;&gt;"",ROW(K$2:K$700)-1),ROW(F280))),"")</f>
        <v/>
      </c>
      <c r="M281" s="21" t="str">
        <f t="shared" si="12"/>
        <v/>
      </c>
      <c r="N281" s="31" t="str">
        <f t="array" ref="N281">IFERROR(INDEX(M$2:M$700,SMALL(IF(M$2:M$700&lt;&gt;"",ROW(M$2:M$700)-1),ROW(G280))),"")</f>
        <v/>
      </c>
      <c r="O281" s="21" t="str">
        <f t="shared" si="13"/>
        <v/>
      </c>
      <c r="P281" s="33" t="str">
        <f t="array" ref="P281">IFERROR(INDEX(O$2:O$700,SMALL(IF(O$2:O$700&lt;&gt;"",ROW(O$2:O$700)-1),ROW(I280))),"")</f>
        <v/>
      </c>
      <c r="Q281" s="22" t="str">
        <f t="shared" si="9"/>
        <v/>
      </c>
      <c r="R281" s="47" t="str">
        <f t="array" ref="R281">IFERROR(INDEX(Q$2:Q$212,SMALL(IF(Q$2:Q$212&lt;&gt;"",ROW(Q$2:Q$212)-1),ROW(I280))),"")</f>
        <v/>
      </c>
      <c r="S281" s="10"/>
    </row>
    <row r="282" spans="1:19" ht="15.75" customHeight="1" x14ac:dyDescent="0.2">
      <c r="A282" s="26" t="str">
        <f t="shared" si="14"/>
        <v xml:space="preserve"> </v>
      </c>
      <c r="B282" s="19"/>
      <c r="C282" s="19"/>
      <c r="D282" s="19"/>
      <c r="E282" s="20"/>
      <c r="F282" s="36"/>
      <c r="G282" s="26" t="str">
        <f>IF(D282="","",VLOOKUP(D282,'Liste des clubs'!A:B,2,FALSE))</f>
        <v/>
      </c>
      <c r="H282" s="29"/>
      <c r="I282" s="21" t="str">
        <f t="shared" si="10"/>
        <v/>
      </c>
      <c r="J282" s="31" t="str">
        <f t="array" ref="J282">IFERROR(INDEX(I$2:I$700,SMALL(IF(I$2:I$700&lt;&gt;"",ROW(I$2:I$700)-1),ROW(A281))),"")</f>
        <v/>
      </c>
      <c r="K282" s="21" t="str">
        <f t="shared" si="11"/>
        <v/>
      </c>
      <c r="L282" s="33" t="str">
        <f t="array" ref="L282">IFERROR(INDEX(K$2:K$700,SMALL(IF(K$2:K$700&lt;&gt;"",ROW(K$2:K$700)-1),ROW(F281))),"")</f>
        <v/>
      </c>
      <c r="M282" s="21" t="str">
        <f t="shared" si="12"/>
        <v/>
      </c>
      <c r="N282" s="31" t="str">
        <f t="array" ref="N282">IFERROR(INDEX(M$2:M$700,SMALL(IF(M$2:M$700&lt;&gt;"",ROW(M$2:M$700)-1),ROW(G281))),"")</f>
        <v/>
      </c>
      <c r="O282" s="21" t="str">
        <f t="shared" si="13"/>
        <v/>
      </c>
      <c r="P282" s="33" t="str">
        <f t="array" ref="P282">IFERROR(INDEX(O$2:O$700,SMALL(IF(O$2:O$700&lt;&gt;"",ROW(O$2:O$700)-1),ROW(I281))),"")</f>
        <v/>
      </c>
      <c r="Q282" s="22" t="str">
        <f t="shared" si="9"/>
        <v/>
      </c>
      <c r="R282" s="47" t="str">
        <f t="array" ref="R282">IFERROR(INDEX(Q$2:Q$212,SMALL(IF(Q$2:Q$212&lt;&gt;"",ROW(Q$2:Q$212)-1),ROW(I281))),"")</f>
        <v/>
      </c>
      <c r="S282" s="10"/>
    </row>
    <row r="283" spans="1:19" ht="15.75" customHeight="1" x14ac:dyDescent="0.2">
      <c r="A283" s="26" t="str">
        <f t="shared" si="14"/>
        <v xml:space="preserve"> </v>
      </c>
      <c r="B283" s="19"/>
      <c r="C283" s="19"/>
      <c r="D283" s="19"/>
      <c r="E283" s="20"/>
      <c r="F283" s="36"/>
      <c r="G283" s="26" t="str">
        <f>IF(D283="","",VLOOKUP(D283,'Liste des clubs'!A:B,2,FALSE))</f>
        <v/>
      </c>
      <c r="H283" s="29"/>
      <c r="I283" s="21" t="str">
        <f t="shared" si="10"/>
        <v/>
      </c>
      <c r="J283" s="31" t="str">
        <f t="array" ref="J283">IFERROR(INDEX(I$2:I$700,SMALL(IF(I$2:I$700&lt;&gt;"",ROW(I$2:I$700)-1),ROW(A282))),"")</f>
        <v/>
      </c>
      <c r="K283" s="21" t="str">
        <f t="shared" si="11"/>
        <v/>
      </c>
      <c r="L283" s="33" t="str">
        <f t="array" ref="L283">IFERROR(INDEX(K$2:K$700,SMALL(IF(K$2:K$700&lt;&gt;"",ROW(K$2:K$700)-1),ROW(F282))),"")</f>
        <v/>
      </c>
      <c r="M283" s="21" t="str">
        <f t="shared" si="12"/>
        <v/>
      </c>
      <c r="N283" s="31" t="str">
        <f t="array" ref="N283">IFERROR(INDEX(M$2:M$700,SMALL(IF(M$2:M$700&lt;&gt;"",ROW(M$2:M$700)-1),ROW(G282))),"")</f>
        <v/>
      </c>
      <c r="O283" s="21" t="str">
        <f t="shared" si="13"/>
        <v/>
      </c>
      <c r="P283" s="33" t="str">
        <f t="array" ref="P283">IFERROR(INDEX(O$2:O$700,SMALL(IF(O$2:O$700&lt;&gt;"",ROW(O$2:O$700)-1),ROW(I282))),"")</f>
        <v/>
      </c>
      <c r="Q283" s="22" t="str">
        <f t="shared" si="9"/>
        <v/>
      </c>
      <c r="R283" s="47" t="str">
        <f t="array" ref="R283">IFERROR(INDEX(Q$2:Q$212,SMALL(IF(Q$2:Q$212&lt;&gt;"",ROW(Q$2:Q$212)-1),ROW(I282))),"")</f>
        <v/>
      </c>
      <c r="S283" s="10"/>
    </row>
    <row r="284" spans="1:19" ht="15.75" customHeight="1" x14ac:dyDescent="0.2">
      <c r="A284" s="26" t="str">
        <f t="shared" si="14"/>
        <v xml:space="preserve"> </v>
      </c>
      <c r="B284" s="19"/>
      <c r="C284" s="19"/>
      <c r="D284" s="19"/>
      <c r="E284" s="20"/>
      <c r="F284" s="36"/>
      <c r="G284" s="26" t="str">
        <f>IF(D284="","",VLOOKUP(D284,'Liste des clubs'!A:B,2,FALSE))</f>
        <v/>
      </c>
      <c r="H284" s="29"/>
      <c r="I284" s="21" t="str">
        <f t="shared" si="10"/>
        <v/>
      </c>
      <c r="J284" s="31" t="str">
        <f t="array" ref="J284">IFERROR(INDEX(I$2:I$700,SMALL(IF(I$2:I$700&lt;&gt;"",ROW(I$2:I$700)-1),ROW(A283))),"")</f>
        <v/>
      </c>
      <c r="K284" s="21" t="str">
        <f t="shared" si="11"/>
        <v/>
      </c>
      <c r="L284" s="33" t="str">
        <f t="array" ref="L284">IFERROR(INDEX(K$2:K$700,SMALL(IF(K$2:K$700&lt;&gt;"",ROW(K$2:K$700)-1),ROW(F283))),"")</f>
        <v/>
      </c>
      <c r="M284" s="21" t="str">
        <f t="shared" si="12"/>
        <v/>
      </c>
      <c r="N284" s="31" t="str">
        <f t="array" ref="N284">IFERROR(INDEX(M$2:M$700,SMALL(IF(M$2:M$700&lt;&gt;"",ROW(M$2:M$700)-1),ROW(G283))),"")</f>
        <v/>
      </c>
      <c r="O284" s="21" t="str">
        <f t="shared" si="13"/>
        <v/>
      </c>
      <c r="P284" s="33" t="str">
        <f t="array" ref="P284">IFERROR(INDEX(O$2:O$700,SMALL(IF(O$2:O$700&lt;&gt;"",ROW(O$2:O$700)-1),ROW(I283))),"")</f>
        <v/>
      </c>
      <c r="Q284" s="22" t="str">
        <f t="shared" si="9"/>
        <v/>
      </c>
      <c r="R284" s="47" t="str">
        <f t="array" ref="R284">IFERROR(INDEX(Q$2:Q$212,SMALL(IF(Q$2:Q$212&lt;&gt;"",ROW(Q$2:Q$212)-1),ROW(I283))),"")</f>
        <v/>
      </c>
      <c r="S284" s="10"/>
    </row>
    <row r="285" spans="1:19" ht="15.75" customHeight="1" x14ac:dyDescent="0.2">
      <c r="A285" s="26" t="str">
        <f t="shared" si="14"/>
        <v xml:space="preserve"> </v>
      </c>
      <c r="B285" s="19"/>
      <c r="C285" s="19"/>
      <c r="D285" s="19"/>
      <c r="E285" s="20"/>
      <c r="F285" s="36"/>
      <c r="G285" s="26" t="str">
        <f>IF(D285="","",VLOOKUP(D285,'Liste des clubs'!A:B,2,FALSE))</f>
        <v/>
      </c>
      <c r="H285" s="29"/>
      <c r="I285" s="21" t="str">
        <f t="shared" si="10"/>
        <v/>
      </c>
      <c r="J285" s="31" t="str">
        <f t="array" ref="J285">IFERROR(INDEX(I$2:I$700,SMALL(IF(I$2:I$700&lt;&gt;"",ROW(I$2:I$700)-1),ROW(A284))),"")</f>
        <v/>
      </c>
      <c r="K285" s="21" t="str">
        <f t="shared" si="11"/>
        <v/>
      </c>
      <c r="L285" s="33" t="str">
        <f t="array" ref="L285">IFERROR(INDEX(K$2:K$700,SMALL(IF(K$2:K$700&lt;&gt;"",ROW(K$2:K$700)-1),ROW(F284))),"")</f>
        <v/>
      </c>
      <c r="M285" s="21" t="str">
        <f t="shared" si="12"/>
        <v/>
      </c>
      <c r="N285" s="31" t="str">
        <f t="array" ref="N285">IFERROR(INDEX(M$2:M$700,SMALL(IF(M$2:M$700&lt;&gt;"",ROW(M$2:M$700)-1),ROW(G284))),"")</f>
        <v/>
      </c>
      <c r="O285" s="21" t="str">
        <f t="shared" si="13"/>
        <v/>
      </c>
      <c r="P285" s="33" t="str">
        <f t="array" ref="P285">IFERROR(INDEX(O$2:O$700,SMALL(IF(O$2:O$700&lt;&gt;"",ROW(O$2:O$700)-1),ROW(I284))),"")</f>
        <v/>
      </c>
      <c r="Q285" s="22" t="str">
        <f t="shared" si="9"/>
        <v/>
      </c>
      <c r="R285" s="47" t="str">
        <f t="array" ref="R285">IFERROR(INDEX(Q$2:Q$212,SMALL(IF(Q$2:Q$212&lt;&gt;"",ROW(Q$2:Q$212)-1),ROW(I284))),"")</f>
        <v/>
      </c>
      <c r="S285" s="10"/>
    </row>
    <row r="286" spans="1:19" ht="15.75" customHeight="1" x14ac:dyDescent="0.2">
      <c r="A286" s="26" t="str">
        <f t="shared" si="14"/>
        <v xml:space="preserve"> </v>
      </c>
      <c r="B286" s="19"/>
      <c r="C286" s="19"/>
      <c r="D286" s="19"/>
      <c r="E286" s="20"/>
      <c r="F286" s="36"/>
      <c r="G286" s="26" t="str">
        <f>IF(D286="","",VLOOKUP(D286,'Liste des clubs'!A:B,2,FALSE))</f>
        <v/>
      </c>
      <c r="H286" s="29"/>
      <c r="I286" s="21" t="str">
        <f t="shared" si="10"/>
        <v/>
      </c>
      <c r="J286" s="31" t="str">
        <f t="array" ref="J286">IFERROR(INDEX(I$2:I$700,SMALL(IF(I$2:I$700&lt;&gt;"",ROW(I$2:I$700)-1),ROW(A285))),"")</f>
        <v/>
      </c>
      <c r="K286" s="21" t="str">
        <f t="shared" si="11"/>
        <v/>
      </c>
      <c r="L286" s="33" t="str">
        <f t="array" ref="L286">IFERROR(INDEX(K$2:K$700,SMALL(IF(K$2:K$700&lt;&gt;"",ROW(K$2:K$700)-1),ROW(F285))),"")</f>
        <v/>
      </c>
      <c r="M286" s="21" t="str">
        <f t="shared" si="12"/>
        <v/>
      </c>
      <c r="N286" s="31" t="str">
        <f t="array" ref="N286">IFERROR(INDEX(M$2:M$700,SMALL(IF(M$2:M$700&lt;&gt;"",ROW(M$2:M$700)-1),ROW(G285))),"")</f>
        <v/>
      </c>
      <c r="O286" s="21" t="str">
        <f t="shared" si="13"/>
        <v/>
      </c>
      <c r="P286" s="33" t="str">
        <f t="array" ref="P286">IFERROR(INDEX(O$2:O$700,SMALL(IF(O$2:O$700&lt;&gt;"",ROW(O$2:O$700)-1),ROW(I285))),"")</f>
        <v/>
      </c>
      <c r="Q286" s="22" t="str">
        <f t="shared" si="9"/>
        <v/>
      </c>
      <c r="R286" s="47" t="str">
        <f t="array" ref="R286">IFERROR(INDEX(Q$2:Q$212,SMALL(IF(Q$2:Q$212&lt;&gt;"",ROW(Q$2:Q$212)-1),ROW(I285))),"")</f>
        <v/>
      </c>
      <c r="S286" s="10"/>
    </row>
    <row r="287" spans="1:19" ht="15.75" customHeight="1" x14ac:dyDescent="0.2">
      <c r="A287" s="26" t="str">
        <f t="shared" si="14"/>
        <v xml:space="preserve"> </v>
      </c>
      <c r="B287" s="19"/>
      <c r="C287" s="19"/>
      <c r="D287" s="19"/>
      <c r="E287" s="20"/>
      <c r="F287" s="36"/>
      <c r="G287" s="26" t="str">
        <f>IF(D287="","",VLOOKUP(D287,'Liste des clubs'!A:B,2,FALSE))</f>
        <v/>
      </c>
      <c r="H287" s="29"/>
      <c r="I287" s="21" t="str">
        <f t="shared" si="10"/>
        <v/>
      </c>
      <c r="J287" s="31" t="str">
        <f t="array" ref="J287">IFERROR(INDEX(I$2:I$700,SMALL(IF(I$2:I$700&lt;&gt;"",ROW(I$2:I$700)-1),ROW(A286))),"")</f>
        <v/>
      </c>
      <c r="K287" s="21" t="str">
        <f t="shared" si="11"/>
        <v/>
      </c>
      <c r="L287" s="33" t="str">
        <f t="array" ref="L287">IFERROR(INDEX(K$2:K$700,SMALL(IF(K$2:K$700&lt;&gt;"",ROW(K$2:K$700)-1),ROW(F286))),"")</f>
        <v/>
      </c>
      <c r="M287" s="21" t="str">
        <f t="shared" si="12"/>
        <v/>
      </c>
      <c r="N287" s="31" t="str">
        <f t="array" ref="N287">IFERROR(INDEX(M$2:M$700,SMALL(IF(M$2:M$700&lt;&gt;"",ROW(M$2:M$700)-1),ROW(G286))),"")</f>
        <v/>
      </c>
      <c r="O287" s="21" t="str">
        <f t="shared" si="13"/>
        <v/>
      </c>
      <c r="P287" s="33" t="str">
        <f t="array" ref="P287">IFERROR(INDEX(O$2:O$700,SMALL(IF(O$2:O$700&lt;&gt;"",ROW(O$2:O$700)-1),ROW(I286))),"")</f>
        <v/>
      </c>
      <c r="Q287" s="22" t="str">
        <f t="shared" si="9"/>
        <v/>
      </c>
      <c r="R287" s="47" t="str">
        <f t="array" ref="R287">IFERROR(INDEX(Q$2:Q$212,SMALL(IF(Q$2:Q$212&lt;&gt;"",ROW(Q$2:Q$212)-1),ROW(I286))),"")</f>
        <v/>
      </c>
      <c r="S287" s="10"/>
    </row>
    <row r="288" spans="1:19" ht="15.75" customHeight="1" x14ac:dyDescent="0.2">
      <c r="A288" s="26" t="str">
        <f t="shared" si="14"/>
        <v xml:space="preserve"> </v>
      </c>
      <c r="B288" s="19"/>
      <c r="C288" s="19"/>
      <c r="D288" s="19"/>
      <c r="E288" s="20"/>
      <c r="F288" s="36"/>
      <c r="G288" s="26" t="str">
        <f>IF(D288="","",VLOOKUP(D288,'Liste des clubs'!A:B,2,FALSE))</f>
        <v/>
      </c>
      <c r="H288" s="29"/>
      <c r="I288" s="21" t="str">
        <f t="shared" si="10"/>
        <v/>
      </c>
      <c r="J288" s="31" t="str">
        <f t="array" ref="J288">IFERROR(INDEX(I$2:I$700,SMALL(IF(I$2:I$700&lt;&gt;"",ROW(I$2:I$700)-1),ROW(A287))),"")</f>
        <v/>
      </c>
      <c r="K288" s="21" t="str">
        <f t="shared" si="11"/>
        <v/>
      </c>
      <c r="L288" s="33" t="str">
        <f t="array" ref="L288">IFERROR(INDEX(K$2:K$700,SMALL(IF(K$2:K$700&lt;&gt;"",ROW(K$2:K$700)-1),ROW(F287))),"")</f>
        <v/>
      </c>
      <c r="M288" s="21" t="str">
        <f t="shared" si="12"/>
        <v/>
      </c>
      <c r="N288" s="31" t="str">
        <f t="array" ref="N288">IFERROR(INDEX(M$2:M$700,SMALL(IF(M$2:M$700&lt;&gt;"",ROW(M$2:M$700)-1),ROW(G287))),"")</f>
        <v/>
      </c>
      <c r="O288" s="21" t="str">
        <f t="shared" si="13"/>
        <v/>
      </c>
      <c r="P288" s="33" t="str">
        <f t="array" ref="P288">IFERROR(INDEX(O$2:O$700,SMALL(IF(O$2:O$700&lt;&gt;"",ROW(O$2:O$700)-1),ROW(I287))),"")</f>
        <v/>
      </c>
      <c r="Q288" s="22" t="str">
        <f t="shared" si="9"/>
        <v/>
      </c>
      <c r="R288" s="47" t="str">
        <f t="array" ref="R288">IFERROR(INDEX(Q$2:Q$212,SMALL(IF(Q$2:Q$212&lt;&gt;"",ROW(Q$2:Q$212)-1),ROW(I287))),"")</f>
        <v/>
      </c>
      <c r="S288" s="10"/>
    </row>
    <row r="289" spans="1:19" ht="15.75" customHeight="1" x14ac:dyDescent="0.2">
      <c r="A289" s="26" t="str">
        <f t="shared" si="14"/>
        <v xml:space="preserve"> </v>
      </c>
      <c r="B289" s="19"/>
      <c r="C289" s="19"/>
      <c r="D289" s="19"/>
      <c r="E289" s="20"/>
      <c r="F289" s="36"/>
      <c r="G289" s="26" t="str">
        <f>IF(D289="","",VLOOKUP(D289,'Liste des clubs'!A:B,2,FALSE))</f>
        <v/>
      </c>
      <c r="H289" s="29"/>
      <c r="I289" s="21" t="str">
        <f t="shared" si="10"/>
        <v/>
      </c>
      <c r="J289" s="31" t="str">
        <f t="array" ref="J289">IFERROR(INDEX(I$2:I$700,SMALL(IF(I$2:I$700&lt;&gt;"",ROW(I$2:I$700)-1),ROW(A288))),"")</f>
        <v/>
      </c>
      <c r="K289" s="21" t="str">
        <f t="shared" si="11"/>
        <v/>
      </c>
      <c r="L289" s="33" t="str">
        <f t="array" ref="L289">IFERROR(INDEX(K$2:K$700,SMALL(IF(K$2:K$700&lt;&gt;"",ROW(K$2:K$700)-1),ROW(F288))),"")</f>
        <v/>
      </c>
      <c r="M289" s="21" t="str">
        <f t="shared" si="12"/>
        <v/>
      </c>
      <c r="N289" s="31" t="str">
        <f t="array" ref="N289">IFERROR(INDEX(M$2:M$700,SMALL(IF(M$2:M$700&lt;&gt;"",ROW(M$2:M$700)-1),ROW(G288))),"")</f>
        <v/>
      </c>
      <c r="O289" s="21" t="str">
        <f t="shared" si="13"/>
        <v/>
      </c>
      <c r="P289" s="33" t="str">
        <f t="array" ref="P289">IFERROR(INDEX(O$2:O$700,SMALL(IF(O$2:O$700&lt;&gt;"",ROW(O$2:O$700)-1),ROW(I288))),"")</f>
        <v/>
      </c>
      <c r="Q289" s="22" t="str">
        <f t="shared" si="9"/>
        <v/>
      </c>
      <c r="R289" s="47" t="str">
        <f t="array" ref="R289">IFERROR(INDEX(Q$2:Q$212,SMALL(IF(Q$2:Q$212&lt;&gt;"",ROW(Q$2:Q$212)-1),ROW(I288))),"")</f>
        <v/>
      </c>
      <c r="S289" s="10"/>
    </row>
    <row r="290" spans="1:19" ht="15.75" customHeight="1" x14ac:dyDescent="0.2">
      <c r="A290" s="26" t="str">
        <f t="shared" si="14"/>
        <v xml:space="preserve"> </v>
      </c>
      <c r="B290" s="19"/>
      <c r="C290" s="19"/>
      <c r="D290" s="19"/>
      <c r="E290" s="20"/>
      <c r="F290" s="36"/>
      <c r="G290" s="26" t="str">
        <f>IF(D290="","",VLOOKUP(D290,'Liste des clubs'!A:B,2,FALSE))</f>
        <v/>
      </c>
      <c r="H290" s="29"/>
      <c r="I290" s="21" t="str">
        <f t="shared" si="10"/>
        <v/>
      </c>
      <c r="J290" s="31" t="str">
        <f t="array" ref="J290">IFERROR(INDEX(I$2:I$700,SMALL(IF(I$2:I$700&lt;&gt;"",ROW(I$2:I$700)-1),ROW(A289))),"")</f>
        <v/>
      </c>
      <c r="K290" s="21" t="str">
        <f t="shared" si="11"/>
        <v/>
      </c>
      <c r="L290" s="33" t="str">
        <f t="array" ref="L290">IFERROR(INDEX(K$2:K$700,SMALL(IF(K$2:K$700&lt;&gt;"",ROW(K$2:K$700)-1),ROW(F289))),"")</f>
        <v/>
      </c>
      <c r="M290" s="21" t="str">
        <f t="shared" si="12"/>
        <v/>
      </c>
      <c r="N290" s="31" t="str">
        <f t="array" ref="N290">IFERROR(INDEX(M$2:M$700,SMALL(IF(M$2:M$700&lt;&gt;"",ROW(M$2:M$700)-1),ROW(G289))),"")</f>
        <v/>
      </c>
      <c r="O290" s="21" t="str">
        <f t="shared" si="13"/>
        <v/>
      </c>
      <c r="P290" s="33" t="str">
        <f t="array" ref="P290">IFERROR(INDEX(O$2:O$700,SMALL(IF(O$2:O$700&lt;&gt;"",ROW(O$2:O$700)-1),ROW(I289))),"")</f>
        <v/>
      </c>
      <c r="Q290" s="22" t="str">
        <f t="shared" si="9"/>
        <v/>
      </c>
      <c r="R290" s="47" t="str">
        <f t="array" ref="R290">IFERROR(INDEX(Q$2:Q$212,SMALL(IF(Q$2:Q$212&lt;&gt;"",ROW(Q$2:Q$212)-1),ROW(I289))),"")</f>
        <v/>
      </c>
      <c r="S290" s="10"/>
    </row>
    <row r="291" spans="1:19" ht="15.75" customHeight="1" x14ac:dyDescent="0.2">
      <c r="A291" s="26" t="str">
        <f t="shared" si="14"/>
        <v xml:space="preserve"> </v>
      </c>
      <c r="B291" s="19"/>
      <c r="C291" s="19"/>
      <c r="D291" s="19"/>
      <c r="E291" s="20"/>
      <c r="F291" s="36"/>
      <c r="G291" s="26" t="str">
        <f>IF(D291="","",VLOOKUP(D291,'Liste des clubs'!A:B,2,FALSE))</f>
        <v/>
      </c>
      <c r="H291" s="29"/>
      <c r="I291" s="21" t="str">
        <f t="shared" si="10"/>
        <v/>
      </c>
      <c r="J291" s="31" t="str">
        <f t="array" ref="J291">IFERROR(INDEX(I$2:I$700,SMALL(IF(I$2:I$700&lt;&gt;"",ROW(I$2:I$700)-1),ROW(A290))),"")</f>
        <v/>
      </c>
      <c r="K291" s="21" t="str">
        <f t="shared" si="11"/>
        <v/>
      </c>
      <c r="L291" s="33" t="str">
        <f t="array" ref="L291">IFERROR(INDEX(K$2:K$700,SMALL(IF(K$2:K$700&lt;&gt;"",ROW(K$2:K$700)-1),ROW(F290))),"")</f>
        <v/>
      </c>
      <c r="M291" s="21" t="str">
        <f t="shared" si="12"/>
        <v/>
      </c>
      <c r="N291" s="31" t="str">
        <f t="array" ref="N291">IFERROR(INDEX(M$2:M$700,SMALL(IF(M$2:M$700&lt;&gt;"",ROW(M$2:M$700)-1),ROW(G290))),"")</f>
        <v/>
      </c>
      <c r="O291" s="21" t="str">
        <f t="shared" si="13"/>
        <v/>
      </c>
      <c r="P291" s="33" t="str">
        <f t="array" ref="P291">IFERROR(INDEX(O$2:O$700,SMALL(IF(O$2:O$700&lt;&gt;"",ROW(O$2:O$700)-1),ROW(I290))),"")</f>
        <v/>
      </c>
      <c r="Q291" s="22" t="str">
        <f t="shared" si="9"/>
        <v/>
      </c>
      <c r="R291" s="47" t="str">
        <f t="array" ref="R291">IFERROR(INDEX(Q$2:Q$212,SMALL(IF(Q$2:Q$212&lt;&gt;"",ROW(Q$2:Q$212)-1),ROW(I290))),"")</f>
        <v/>
      </c>
      <c r="S291" s="10"/>
    </row>
    <row r="292" spans="1:19" ht="15.75" customHeight="1" x14ac:dyDescent="0.2">
      <c r="A292" s="26" t="str">
        <f t="shared" si="14"/>
        <v xml:space="preserve"> </v>
      </c>
      <c r="B292" s="19"/>
      <c r="C292" s="19"/>
      <c r="D292" s="19"/>
      <c r="E292" s="20"/>
      <c r="F292" s="36"/>
      <c r="G292" s="26" t="str">
        <f>IF(D292="","",VLOOKUP(D292,'Liste des clubs'!A:B,2,FALSE))</f>
        <v/>
      </c>
      <c r="H292" s="29"/>
      <c r="I292" s="21" t="str">
        <f t="shared" si="10"/>
        <v/>
      </c>
      <c r="J292" s="31" t="str">
        <f t="array" ref="J292">IFERROR(INDEX(I$2:I$700,SMALL(IF(I$2:I$700&lt;&gt;"",ROW(I$2:I$700)-1),ROW(A291))),"")</f>
        <v/>
      </c>
      <c r="K292" s="21" t="str">
        <f t="shared" si="11"/>
        <v/>
      </c>
      <c r="L292" s="33" t="str">
        <f t="array" ref="L292">IFERROR(INDEX(K$2:K$700,SMALL(IF(K$2:K$700&lt;&gt;"",ROW(K$2:K$700)-1),ROW(F291))),"")</f>
        <v/>
      </c>
      <c r="M292" s="21" t="str">
        <f t="shared" si="12"/>
        <v/>
      </c>
      <c r="N292" s="31" t="str">
        <f t="array" ref="N292">IFERROR(INDEX(M$2:M$700,SMALL(IF(M$2:M$700&lt;&gt;"",ROW(M$2:M$700)-1),ROW(G291))),"")</f>
        <v/>
      </c>
      <c r="O292" s="21" t="str">
        <f t="shared" si="13"/>
        <v/>
      </c>
      <c r="P292" s="33" t="str">
        <f t="array" ref="P292">IFERROR(INDEX(O$2:O$700,SMALL(IF(O$2:O$700&lt;&gt;"",ROW(O$2:O$700)-1),ROW(I291))),"")</f>
        <v/>
      </c>
      <c r="Q292" s="22" t="str">
        <f t="shared" si="9"/>
        <v/>
      </c>
      <c r="R292" s="47" t="str">
        <f t="array" ref="R292">IFERROR(INDEX(Q$2:Q$212,SMALL(IF(Q$2:Q$212&lt;&gt;"",ROW(Q$2:Q$212)-1),ROW(I291))),"")</f>
        <v/>
      </c>
      <c r="S292" s="10"/>
    </row>
    <row r="293" spans="1:19" ht="15.75" customHeight="1" x14ac:dyDescent="0.2">
      <c r="A293" s="26" t="str">
        <f t="shared" si="14"/>
        <v xml:space="preserve"> </v>
      </c>
      <c r="B293" s="19"/>
      <c r="C293" s="19"/>
      <c r="D293" s="19"/>
      <c r="E293" s="20"/>
      <c r="F293" s="36"/>
      <c r="G293" s="26" t="str">
        <f>IF(D293="","",VLOOKUP(D293,'Liste des clubs'!A:B,2,FALSE))</f>
        <v/>
      </c>
      <c r="H293" s="29"/>
      <c r="I293" s="21" t="str">
        <f t="shared" si="10"/>
        <v/>
      </c>
      <c r="J293" s="31" t="str">
        <f t="array" ref="J293">IFERROR(INDEX(I$2:I$700,SMALL(IF(I$2:I$700&lt;&gt;"",ROW(I$2:I$700)-1),ROW(A292))),"")</f>
        <v/>
      </c>
      <c r="K293" s="21" t="str">
        <f t="shared" si="11"/>
        <v/>
      </c>
      <c r="L293" s="33" t="str">
        <f t="array" ref="L293">IFERROR(INDEX(K$2:K$700,SMALL(IF(K$2:K$700&lt;&gt;"",ROW(K$2:K$700)-1),ROW(F292))),"")</f>
        <v/>
      </c>
      <c r="M293" s="21" t="str">
        <f t="shared" si="12"/>
        <v/>
      </c>
      <c r="N293" s="31" t="str">
        <f t="array" ref="N293">IFERROR(INDEX(M$2:M$700,SMALL(IF(M$2:M$700&lt;&gt;"",ROW(M$2:M$700)-1),ROW(G292))),"")</f>
        <v/>
      </c>
      <c r="O293" s="21" t="str">
        <f t="shared" si="13"/>
        <v/>
      </c>
      <c r="P293" s="33" t="str">
        <f t="array" ref="P293">IFERROR(INDEX(O$2:O$700,SMALL(IF(O$2:O$700&lt;&gt;"",ROW(O$2:O$700)-1),ROW(I292))),"")</f>
        <v/>
      </c>
      <c r="Q293" s="22" t="str">
        <f t="shared" si="9"/>
        <v/>
      </c>
      <c r="R293" s="47" t="str">
        <f t="array" ref="R293">IFERROR(INDEX(Q$2:Q$212,SMALL(IF(Q$2:Q$212&lt;&gt;"",ROW(Q$2:Q$212)-1),ROW(I292))),"")</f>
        <v/>
      </c>
      <c r="S293" s="10"/>
    </row>
    <row r="294" spans="1:19" ht="15.75" customHeight="1" x14ac:dyDescent="0.2">
      <c r="A294" s="26" t="str">
        <f t="shared" si="14"/>
        <v xml:space="preserve"> </v>
      </c>
      <c r="B294" s="19"/>
      <c r="C294" s="19"/>
      <c r="D294" s="19"/>
      <c r="E294" s="20"/>
      <c r="F294" s="36"/>
      <c r="G294" s="26" t="str">
        <f>IF(D294="","",VLOOKUP(D294,'Liste des clubs'!A:B,2,FALSE))</f>
        <v/>
      </c>
      <c r="H294" s="29"/>
      <c r="I294" s="21" t="str">
        <f t="shared" si="10"/>
        <v/>
      </c>
      <c r="J294" s="31" t="str">
        <f t="array" ref="J294">IFERROR(INDEX(I$2:I$700,SMALL(IF(I$2:I$700&lt;&gt;"",ROW(I$2:I$700)-1),ROW(A293))),"")</f>
        <v/>
      </c>
      <c r="K294" s="21" t="str">
        <f t="shared" si="11"/>
        <v/>
      </c>
      <c r="L294" s="33" t="str">
        <f t="array" ref="L294">IFERROR(INDEX(K$2:K$700,SMALL(IF(K$2:K$700&lt;&gt;"",ROW(K$2:K$700)-1),ROW(F293))),"")</f>
        <v/>
      </c>
      <c r="M294" s="21" t="str">
        <f t="shared" si="12"/>
        <v/>
      </c>
      <c r="N294" s="31" t="str">
        <f t="array" ref="N294">IFERROR(INDEX(M$2:M$700,SMALL(IF(M$2:M$700&lt;&gt;"",ROW(M$2:M$700)-1),ROW(G293))),"")</f>
        <v/>
      </c>
      <c r="O294" s="21" t="str">
        <f t="shared" si="13"/>
        <v/>
      </c>
      <c r="P294" s="33" t="str">
        <f t="array" ref="P294">IFERROR(INDEX(O$2:O$700,SMALL(IF(O$2:O$700&lt;&gt;"",ROW(O$2:O$700)-1),ROW(I293))),"")</f>
        <v/>
      </c>
      <c r="Q294" s="22" t="str">
        <f t="shared" si="9"/>
        <v/>
      </c>
      <c r="R294" s="47" t="str">
        <f t="array" ref="R294">IFERROR(INDEX(Q$2:Q$212,SMALL(IF(Q$2:Q$212&lt;&gt;"",ROW(Q$2:Q$212)-1),ROW(I293))),"")</f>
        <v/>
      </c>
      <c r="S294" s="10"/>
    </row>
    <row r="295" spans="1:19" ht="15.75" customHeight="1" x14ac:dyDescent="0.2">
      <c r="A295" s="26" t="str">
        <f t="shared" si="14"/>
        <v xml:space="preserve"> </v>
      </c>
      <c r="B295" s="19"/>
      <c r="C295" s="19"/>
      <c r="D295" s="19"/>
      <c r="E295" s="20"/>
      <c r="F295" s="36"/>
      <c r="G295" s="26" t="str">
        <f>IF(D295="","",VLOOKUP(D295,'Liste des clubs'!A:B,2,FALSE))</f>
        <v/>
      </c>
      <c r="H295" s="29"/>
      <c r="I295" s="21" t="str">
        <f t="shared" si="10"/>
        <v/>
      </c>
      <c r="J295" s="31" t="str">
        <f t="array" ref="J295">IFERROR(INDEX(I$2:I$700,SMALL(IF(I$2:I$700&lt;&gt;"",ROW(I$2:I$700)-1),ROW(A294))),"")</f>
        <v/>
      </c>
      <c r="K295" s="21" t="str">
        <f t="shared" si="11"/>
        <v/>
      </c>
      <c r="L295" s="33" t="str">
        <f t="array" ref="L295">IFERROR(INDEX(K$2:K$700,SMALL(IF(K$2:K$700&lt;&gt;"",ROW(K$2:K$700)-1),ROW(F294))),"")</f>
        <v/>
      </c>
      <c r="M295" s="21" t="str">
        <f t="shared" si="12"/>
        <v/>
      </c>
      <c r="N295" s="31" t="str">
        <f t="array" ref="N295">IFERROR(INDEX(M$2:M$700,SMALL(IF(M$2:M$700&lt;&gt;"",ROW(M$2:M$700)-1),ROW(G294))),"")</f>
        <v/>
      </c>
      <c r="O295" s="21" t="str">
        <f t="shared" si="13"/>
        <v/>
      </c>
      <c r="P295" s="33" t="str">
        <f t="array" ref="P295">IFERROR(INDEX(O$2:O$700,SMALL(IF(O$2:O$700&lt;&gt;"",ROW(O$2:O$700)-1),ROW(I294))),"")</f>
        <v/>
      </c>
      <c r="Q295" s="22" t="str">
        <f t="shared" si="9"/>
        <v/>
      </c>
      <c r="R295" s="47" t="str">
        <f t="array" ref="R295">IFERROR(INDEX(Q$2:Q$212,SMALL(IF(Q$2:Q$212&lt;&gt;"",ROW(Q$2:Q$212)-1),ROW(I294))),"")</f>
        <v/>
      </c>
      <c r="S295" s="10"/>
    </row>
    <row r="296" spans="1:19" ht="15.75" customHeight="1" x14ac:dyDescent="0.2">
      <c r="A296" s="26" t="str">
        <f t="shared" si="14"/>
        <v xml:space="preserve"> </v>
      </c>
      <c r="B296" s="19"/>
      <c r="C296" s="19"/>
      <c r="D296" s="19"/>
      <c r="E296" s="20"/>
      <c r="F296" s="36"/>
      <c r="G296" s="26" t="str">
        <f>IF(D296="","",VLOOKUP(D296,'Liste des clubs'!A:B,2,FALSE))</f>
        <v/>
      </c>
      <c r="H296" s="29"/>
      <c r="I296" s="21" t="str">
        <f t="shared" si="10"/>
        <v/>
      </c>
      <c r="J296" s="31" t="str">
        <f t="array" ref="J296">IFERROR(INDEX(I$2:I$700,SMALL(IF(I$2:I$700&lt;&gt;"",ROW(I$2:I$700)-1),ROW(A295))),"")</f>
        <v/>
      </c>
      <c r="K296" s="21" t="str">
        <f t="shared" si="11"/>
        <v/>
      </c>
      <c r="L296" s="33" t="str">
        <f t="array" ref="L296">IFERROR(INDEX(K$2:K$700,SMALL(IF(K$2:K$700&lt;&gt;"",ROW(K$2:K$700)-1),ROW(F295))),"")</f>
        <v/>
      </c>
      <c r="M296" s="21" t="str">
        <f t="shared" si="12"/>
        <v/>
      </c>
      <c r="N296" s="31" t="str">
        <f t="array" ref="N296">IFERROR(INDEX(M$2:M$700,SMALL(IF(M$2:M$700&lt;&gt;"",ROW(M$2:M$700)-1),ROW(G295))),"")</f>
        <v/>
      </c>
      <c r="O296" s="21" t="str">
        <f t="shared" si="13"/>
        <v/>
      </c>
      <c r="P296" s="33" t="str">
        <f t="array" ref="P296">IFERROR(INDEX(O$2:O$700,SMALL(IF(O$2:O$700&lt;&gt;"",ROW(O$2:O$700)-1),ROW(I295))),"")</f>
        <v/>
      </c>
      <c r="Q296" s="22" t="str">
        <f t="shared" si="9"/>
        <v/>
      </c>
      <c r="R296" s="47" t="str">
        <f t="array" ref="R296">IFERROR(INDEX(Q$2:Q$212,SMALL(IF(Q$2:Q$212&lt;&gt;"",ROW(Q$2:Q$212)-1),ROW(I295))),"")</f>
        <v/>
      </c>
      <c r="S296" s="10"/>
    </row>
    <row r="297" spans="1:19" ht="15.75" customHeight="1" x14ac:dyDescent="0.2">
      <c r="A297" s="26" t="str">
        <f t="shared" si="14"/>
        <v xml:space="preserve"> </v>
      </c>
      <c r="B297" s="19"/>
      <c r="C297" s="19"/>
      <c r="D297" s="19"/>
      <c r="E297" s="20"/>
      <c r="F297" s="36"/>
      <c r="G297" s="26" t="str">
        <f>IF(D297="","",VLOOKUP(D297,'Liste des clubs'!A:B,2,FALSE))</f>
        <v/>
      </c>
      <c r="H297" s="29"/>
      <c r="I297" s="21" t="str">
        <f t="shared" si="10"/>
        <v/>
      </c>
      <c r="J297" s="31" t="str">
        <f t="array" ref="J297">IFERROR(INDEX(I$2:I$700,SMALL(IF(I$2:I$700&lt;&gt;"",ROW(I$2:I$700)-1),ROW(A296))),"")</f>
        <v/>
      </c>
      <c r="K297" s="21" t="str">
        <f t="shared" si="11"/>
        <v/>
      </c>
      <c r="L297" s="33" t="str">
        <f t="array" ref="L297">IFERROR(INDEX(K$2:K$700,SMALL(IF(K$2:K$700&lt;&gt;"",ROW(K$2:K$700)-1),ROW(F296))),"")</f>
        <v/>
      </c>
      <c r="M297" s="21" t="str">
        <f t="shared" si="12"/>
        <v/>
      </c>
      <c r="N297" s="31" t="str">
        <f t="array" ref="N297">IFERROR(INDEX(M$2:M$700,SMALL(IF(M$2:M$700&lt;&gt;"",ROW(M$2:M$700)-1),ROW(G296))),"")</f>
        <v/>
      </c>
      <c r="O297" s="21" t="str">
        <f t="shared" si="13"/>
        <v/>
      </c>
      <c r="P297" s="33" t="str">
        <f t="array" ref="P297">IFERROR(INDEX(O$2:O$700,SMALL(IF(O$2:O$700&lt;&gt;"",ROW(O$2:O$700)-1),ROW(I296))),"")</f>
        <v/>
      </c>
      <c r="Q297" s="22" t="str">
        <f t="shared" si="9"/>
        <v/>
      </c>
      <c r="R297" s="47" t="str">
        <f t="array" ref="R297">IFERROR(INDEX(Q$2:Q$212,SMALL(IF(Q$2:Q$212&lt;&gt;"",ROW(Q$2:Q$212)-1),ROW(I296))),"")</f>
        <v/>
      </c>
      <c r="S297" s="10"/>
    </row>
    <row r="298" spans="1:19" ht="15.75" customHeight="1" x14ac:dyDescent="0.2">
      <c r="A298" s="26" t="str">
        <f t="shared" si="14"/>
        <v xml:space="preserve"> </v>
      </c>
      <c r="B298" s="19"/>
      <c r="C298" s="19"/>
      <c r="D298" s="19"/>
      <c r="E298" s="20"/>
      <c r="F298" s="36"/>
      <c r="G298" s="26" t="str">
        <f>IF(D298="","",VLOOKUP(D298,'Liste des clubs'!A:B,2,FALSE))</f>
        <v/>
      </c>
      <c r="H298" s="29"/>
      <c r="I298" s="21" t="str">
        <f t="shared" si="10"/>
        <v/>
      </c>
      <c r="J298" s="31" t="str">
        <f t="array" ref="J298">IFERROR(INDEX(I$2:I$700,SMALL(IF(I$2:I$700&lt;&gt;"",ROW(I$2:I$700)-1),ROW(A297))),"")</f>
        <v/>
      </c>
      <c r="K298" s="21" t="str">
        <f t="shared" si="11"/>
        <v/>
      </c>
      <c r="L298" s="33" t="str">
        <f t="array" ref="L298">IFERROR(INDEX(K$2:K$700,SMALL(IF(K$2:K$700&lt;&gt;"",ROW(K$2:K$700)-1),ROW(F297))),"")</f>
        <v/>
      </c>
      <c r="M298" s="21" t="str">
        <f t="shared" si="12"/>
        <v/>
      </c>
      <c r="N298" s="31" t="str">
        <f t="array" ref="N298">IFERROR(INDEX(M$2:M$700,SMALL(IF(M$2:M$700&lt;&gt;"",ROW(M$2:M$700)-1),ROW(G297))),"")</f>
        <v/>
      </c>
      <c r="O298" s="21" t="str">
        <f t="shared" si="13"/>
        <v/>
      </c>
      <c r="P298" s="33" t="str">
        <f t="array" ref="P298">IFERROR(INDEX(O$2:O$700,SMALL(IF(O$2:O$700&lt;&gt;"",ROW(O$2:O$700)-1),ROW(I297))),"")</f>
        <v/>
      </c>
      <c r="Q298" s="22" t="str">
        <f t="shared" si="9"/>
        <v/>
      </c>
      <c r="R298" s="47" t="str">
        <f t="array" ref="R298">IFERROR(INDEX(Q$2:Q$212,SMALL(IF(Q$2:Q$212&lt;&gt;"",ROW(Q$2:Q$212)-1),ROW(I297))),"")</f>
        <v/>
      </c>
      <c r="S298" s="10"/>
    </row>
    <row r="299" spans="1:19" ht="15.75" customHeight="1" x14ac:dyDescent="0.2">
      <c r="A299" s="26" t="str">
        <f t="shared" si="14"/>
        <v xml:space="preserve"> </v>
      </c>
      <c r="B299" s="19"/>
      <c r="C299" s="19"/>
      <c r="D299" s="19"/>
      <c r="E299" s="20"/>
      <c r="F299" s="36"/>
      <c r="G299" s="26" t="str">
        <f>IF(D299="","",VLOOKUP(D299,'Liste des clubs'!A:B,2,FALSE))</f>
        <v/>
      </c>
      <c r="H299" s="29"/>
      <c r="I299" s="21" t="str">
        <f t="shared" si="10"/>
        <v/>
      </c>
      <c r="J299" s="31" t="str">
        <f t="array" ref="J299">IFERROR(INDEX(I$2:I$700,SMALL(IF(I$2:I$700&lt;&gt;"",ROW(I$2:I$700)-1),ROW(A298))),"")</f>
        <v/>
      </c>
      <c r="K299" s="21" t="str">
        <f t="shared" si="11"/>
        <v/>
      </c>
      <c r="L299" s="33" t="str">
        <f t="array" ref="L299">IFERROR(INDEX(K$2:K$700,SMALL(IF(K$2:K$700&lt;&gt;"",ROW(K$2:K$700)-1),ROW(F298))),"")</f>
        <v/>
      </c>
      <c r="M299" s="21" t="str">
        <f t="shared" si="12"/>
        <v/>
      </c>
      <c r="N299" s="31" t="str">
        <f t="array" ref="N299">IFERROR(INDEX(M$2:M$700,SMALL(IF(M$2:M$700&lt;&gt;"",ROW(M$2:M$700)-1),ROW(G298))),"")</f>
        <v/>
      </c>
      <c r="O299" s="21" t="str">
        <f t="shared" si="13"/>
        <v/>
      </c>
      <c r="P299" s="33" t="str">
        <f t="array" ref="P299">IFERROR(INDEX(O$2:O$700,SMALL(IF(O$2:O$700&lt;&gt;"",ROW(O$2:O$700)-1),ROW(I298))),"")</f>
        <v/>
      </c>
      <c r="Q299" s="22" t="str">
        <f t="shared" si="9"/>
        <v/>
      </c>
      <c r="R299" s="47" t="str">
        <f t="array" ref="R299">IFERROR(INDEX(Q$2:Q$212,SMALL(IF(Q$2:Q$212&lt;&gt;"",ROW(Q$2:Q$212)-1),ROW(I298))),"")</f>
        <v/>
      </c>
      <c r="S299" s="10"/>
    </row>
    <row r="300" spans="1:19" ht="15.75" customHeight="1" x14ac:dyDescent="0.2">
      <c r="A300" s="26" t="str">
        <f t="shared" si="14"/>
        <v xml:space="preserve"> </v>
      </c>
      <c r="B300" s="19"/>
      <c r="C300" s="19"/>
      <c r="D300" s="19"/>
      <c r="E300" s="20"/>
      <c r="F300" s="36"/>
      <c r="G300" s="26" t="str">
        <f>IF(D300="","",VLOOKUP(D300,'Liste des clubs'!A:B,2,FALSE))</f>
        <v/>
      </c>
      <c r="H300" s="29"/>
      <c r="I300" s="21" t="str">
        <f t="shared" si="10"/>
        <v/>
      </c>
      <c r="J300" s="31" t="str">
        <f t="array" ref="J300">IFERROR(INDEX(I$2:I$700,SMALL(IF(I$2:I$700&lt;&gt;"",ROW(I$2:I$700)-1),ROW(A299))),"")</f>
        <v/>
      </c>
      <c r="K300" s="21" t="str">
        <f t="shared" si="11"/>
        <v/>
      </c>
      <c r="L300" s="33" t="str">
        <f t="array" ref="L300">IFERROR(INDEX(K$2:K$700,SMALL(IF(K$2:K$700&lt;&gt;"",ROW(K$2:K$700)-1),ROW(F299))),"")</f>
        <v/>
      </c>
      <c r="M300" s="21" t="str">
        <f t="shared" si="12"/>
        <v/>
      </c>
      <c r="N300" s="31" t="str">
        <f t="array" ref="N300">IFERROR(INDEX(M$2:M$700,SMALL(IF(M$2:M$700&lt;&gt;"",ROW(M$2:M$700)-1),ROW(G299))),"")</f>
        <v/>
      </c>
      <c r="O300" s="21" t="str">
        <f t="shared" si="13"/>
        <v/>
      </c>
      <c r="P300" s="33" t="str">
        <f t="array" ref="P300">IFERROR(INDEX(O$2:O$700,SMALL(IF(O$2:O$700&lt;&gt;"",ROW(O$2:O$700)-1),ROW(I299))),"")</f>
        <v/>
      </c>
      <c r="Q300" s="22" t="str">
        <f t="shared" si="9"/>
        <v/>
      </c>
      <c r="R300" s="47" t="str">
        <f t="array" ref="R300">IFERROR(INDEX(Q$2:Q$212,SMALL(IF(Q$2:Q$212&lt;&gt;"",ROW(Q$2:Q$212)-1),ROW(I299))),"")</f>
        <v/>
      </c>
      <c r="S300" s="10"/>
    </row>
    <row r="301" spans="1:19" ht="15.75" customHeight="1" x14ac:dyDescent="0.2">
      <c r="A301" s="26" t="str">
        <f t="shared" si="14"/>
        <v xml:space="preserve"> </v>
      </c>
      <c r="B301" s="19"/>
      <c r="C301" s="19"/>
      <c r="D301" s="19"/>
      <c r="E301" s="20"/>
      <c r="F301" s="36"/>
      <c r="G301" s="26" t="str">
        <f>IF(D301="","",VLOOKUP(D301,'Liste des clubs'!A:B,2,FALSE))</f>
        <v/>
      </c>
      <c r="H301" s="29"/>
      <c r="I301" s="21" t="str">
        <f t="shared" si="10"/>
        <v/>
      </c>
      <c r="J301" s="31" t="str">
        <f t="array" ref="J301">IFERROR(INDEX(I$2:I$700,SMALL(IF(I$2:I$700&lt;&gt;"",ROW(I$2:I$700)-1),ROW(A300))),"")</f>
        <v/>
      </c>
      <c r="K301" s="21" t="str">
        <f t="shared" si="11"/>
        <v/>
      </c>
      <c r="L301" s="33" t="str">
        <f t="array" ref="L301">IFERROR(INDEX(K$2:K$700,SMALL(IF(K$2:K$700&lt;&gt;"",ROW(K$2:K$700)-1),ROW(F300))),"")</f>
        <v/>
      </c>
      <c r="M301" s="21" t="str">
        <f t="shared" si="12"/>
        <v/>
      </c>
      <c r="N301" s="31" t="str">
        <f t="array" ref="N301">IFERROR(INDEX(M$2:M$700,SMALL(IF(M$2:M$700&lt;&gt;"",ROW(M$2:M$700)-1),ROW(G300))),"")</f>
        <v/>
      </c>
      <c r="O301" s="21" t="str">
        <f t="shared" si="13"/>
        <v/>
      </c>
      <c r="P301" s="33" t="str">
        <f t="array" ref="P301">IFERROR(INDEX(O$2:O$700,SMALL(IF(O$2:O$700&lt;&gt;"",ROW(O$2:O$700)-1),ROW(I300))),"")</f>
        <v/>
      </c>
      <c r="Q301" s="22" t="str">
        <f t="shared" si="9"/>
        <v/>
      </c>
      <c r="R301" s="47" t="str">
        <f t="array" ref="R301">IFERROR(INDEX(Q$2:Q$212,SMALL(IF(Q$2:Q$212&lt;&gt;"",ROW(Q$2:Q$212)-1),ROW(I300))),"")</f>
        <v/>
      </c>
      <c r="S301" s="10"/>
    </row>
    <row r="302" spans="1:19" ht="15.75" customHeight="1" x14ac:dyDescent="0.2">
      <c r="A302" s="26" t="str">
        <f t="shared" si="14"/>
        <v xml:space="preserve"> </v>
      </c>
      <c r="B302" s="23"/>
      <c r="C302" s="23"/>
      <c r="D302" s="23"/>
      <c r="E302" s="23"/>
      <c r="F302" s="23"/>
      <c r="G302" s="26" t="str">
        <f>IF(D302="","",VLOOKUP(D302,'Liste des clubs'!A:B,2,FALSE))</f>
        <v/>
      </c>
      <c r="H302" s="29"/>
      <c r="I302" s="21" t="str">
        <f t="shared" si="10"/>
        <v/>
      </c>
      <c r="J302" s="31" t="str">
        <f t="array" ref="J302">IFERROR(INDEX(I$2:I$700,SMALL(IF(I$2:I$700&lt;&gt;"",ROW(I$2:I$700)-1),ROW(A301))),"")</f>
        <v/>
      </c>
      <c r="K302" s="21" t="str">
        <f t="shared" si="11"/>
        <v/>
      </c>
      <c r="L302" s="33" t="str">
        <f t="array" ref="L302">IFERROR(INDEX(K$2:K$700,SMALL(IF(K$2:K$700&lt;&gt;"",ROW(K$2:K$700)-1),ROW(F301))),"")</f>
        <v/>
      </c>
      <c r="M302" s="21" t="str">
        <f t="shared" si="12"/>
        <v/>
      </c>
      <c r="N302" s="31" t="str">
        <f t="array" ref="N302">IFERROR(INDEX(M$2:M$700,SMALL(IF(M$2:M$700&lt;&gt;"",ROW(M$2:M$700)-1),ROW(G301))),"")</f>
        <v/>
      </c>
      <c r="O302" s="21" t="str">
        <f t="shared" si="13"/>
        <v/>
      </c>
      <c r="P302" s="33" t="str">
        <f t="array" ref="P302">IFERROR(INDEX(O$2:O$700,SMALL(IF(O$2:O$700&lt;&gt;"",ROW(O$2:O$700)-1),ROW(I301))),"")</f>
        <v/>
      </c>
      <c r="Q302" s="22" t="str">
        <f t="shared" si="9"/>
        <v/>
      </c>
      <c r="R302" s="47" t="str">
        <f t="array" ref="R302">IFERROR(INDEX(Q$2:Q$212,SMALL(IF(Q$2:Q$212&lt;&gt;"",ROW(Q$2:Q$212)-1),ROW(I301))),"")</f>
        <v/>
      </c>
      <c r="S302" s="10"/>
    </row>
    <row r="303" spans="1:19" ht="15.75" customHeight="1" x14ac:dyDescent="0.2">
      <c r="A303" s="26" t="str">
        <f t="shared" si="14"/>
        <v xml:space="preserve"> </v>
      </c>
      <c r="B303" s="23"/>
      <c r="C303" s="23"/>
      <c r="D303" s="23"/>
      <c r="E303" s="23"/>
      <c r="F303" s="23"/>
      <c r="G303" s="26" t="str">
        <f>IF(D303="","",VLOOKUP(D303,'Liste des clubs'!A:B,2,FALSE))</f>
        <v/>
      </c>
      <c r="H303" s="29"/>
      <c r="I303" s="21" t="str">
        <f t="shared" si="10"/>
        <v/>
      </c>
      <c r="J303" s="31" t="str">
        <f t="array" ref="J303">IFERROR(INDEX(I$2:I$700,SMALL(IF(I$2:I$700&lt;&gt;"",ROW(I$2:I$700)-1),ROW(A302))),"")</f>
        <v/>
      </c>
      <c r="K303" s="21" t="str">
        <f t="shared" si="11"/>
        <v/>
      </c>
      <c r="L303" s="33" t="str">
        <f t="array" ref="L303">IFERROR(INDEX(K$2:K$700,SMALL(IF(K$2:K$700&lt;&gt;"",ROW(K$2:K$700)-1),ROW(F302))),"")</f>
        <v/>
      </c>
      <c r="M303" s="21" t="str">
        <f t="shared" si="12"/>
        <v/>
      </c>
      <c r="N303" s="31" t="str">
        <f t="array" ref="N303">IFERROR(INDEX(M$2:M$700,SMALL(IF(M$2:M$700&lt;&gt;"",ROW(M$2:M$700)-1),ROW(G302))),"")</f>
        <v/>
      </c>
      <c r="O303" s="21" t="str">
        <f t="shared" si="13"/>
        <v/>
      </c>
      <c r="P303" s="33" t="str">
        <f t="array" ref="P303">IFERROR(INDEX(O$2:O$700,SMALL(IF(O$2:O$700&lt;&gt;"",ROW(O$2:O$700)-1),ROW(I302))),"")</f>
        <v/>
      </c>
      <c r="Q303" s="22" t="str">
        <f t="shared" si="9"/>
        <v/>
      </c>
      <c r="R303" s="47" t="str">
        <f t="array" ref="R303">IFERROR(INDEX(Q$2:Q$212,SMALL(IF(Q$2:Q$212&lt;&gt;"",ROW(Q$2:Q$212)-1),ROW(I302))),"")</f>
        <v/>
      </c>
      <c r="S303" s="10"/>
    </row>
    <row r="304" spans="1:19" ht="15.75" customHeight="1" x14ac:dyDescent="0.2">
      <c r="A304" s="26" t="str">
        <f t="shared" si="14"/>
        <v xml:space="preserve"> </v>
      </c>
      <c r="B304" s="23"/>
      <c r="C304" s="23"/>
      <c r="D304" s="23"/>
      <c r="E304" s="23"/>
      <c r="F304" s="23"/>
      <c r="G304" s="26" t="str">
        <f>IF(D304="","",VLOOKUP(D304,'Liste des clubs'!A:B,2,FALSE))</f>
        <v/>
      </c>
      <c r="H304" s="29"/>
      <c r="I304" s="21" t="str">
        <f t="shared" si="10"/>
        <v/>
      </c>
      <c r="J304" s="31" t="str">
        <f t="array" ref="J304">IFERROR(INDEX(I$2:I$700,SMALL(IF(I$2:I$700&lt;&gt;"",ROW(I$2:I$700)-1),ROW(A303))),"")</f>
        <v/>
      </c>
      <c r="K304" s="21" t="str">
        <f t="shared" si="11"/>
        <v/>
      </c>
      <c r="L304" s="33" t="str">
        <f t="array" ref="L304">IFERROR(INDEX(K$2:K$700,SMALL(IF(K$2:K$700&lt;&gt;"",ROW(K$2:K$700)-1),ROW(F303))),"")</f>
        <v/>
      </c>
      <c r="M304" s="21" t="str">
        <f t="shared" si="12"/>
        <v/>
      </c>
      <c r="N304" s="31" t="str">
        <f t="array" ref="N304">IFERROR(INDEX(M$2:M$700,SMALL(IF(M$2:M$700&lt;&gt;"",ROW(M$2:M$700)-1),ROW(G303))),"")</f>
        <v/>
      </c>
      <c r="O304" s="21" t="str">
        <f t="shared" si="13"/>
        <v/>
      </c>
      <c r="P304" s="33" t="str">
        <f t="array" ref="P304">IFERROR(INDEX(O$2:O$700,SMALL(IF(O$2:O$700&lt;&gt;"",ROW(O$2:O$700)-1),ROW(I303))),"")</f>
        <v/>
      </c>
      <c r="Q304" s="22" t="str">
        <f t="shared" si="9"/>
        <v/>
      </c>
      <c r="R304" s="47" t="str">
        <f t="array" ref="R304">IFERROR(INDEX(Q$2:Q$212,SMALL(IF(Q$2:Q$212&lt;&gt;"",ROW(Q$2:Q$212)-1),ROW(I303))),"")</f>
        <v/>
      </c>
      <c r="S304" s="10"/>
    </row>
    <row r="305" spans="1:19" ht="15.75" customHeight="1" x14ac:dyDescent="0.2">
      <c r="A305" s="26" t="str">
        <f t="shared" si="14"/>
        <v xml:space="preserve"> </v>
      </c>
      <c r="B305" s="23"/>
      <c r="C305" s="23"/>
      <c r="D305" s="23"/>
      <c r="E305" s="23"/>
      <c r="F305" s="23"/>
      <c r="G305" s="26" t="str">
        <f>IF(D305="","",VLOOKUP(D305,'Liste des clubs'!A:B,2,FALSE))</f>
        <v/>
      </c>
      <c r="H305" s="29"/>
      <c r="I305" s="21" t="str">
        <f t="shared" si="10"/>
        <v/>
      </c>
      <c r="J305" s="31" t="str">
        <f t="array" ref="J305">IFERROR(INDEX(I$2:I$700,SMALL(IF(I$2:I$700&lt;&gt;"",ROW(I$2:I$700)-1),ROW(A304))),"")</f>
        <v/>
      </c>
      <c r="K305" s="21" t="str">
        <f t="shared" si="11"/>
        <v/>
      </c>
      <c r="L305" s="33" t="str">
        <f t="array" ref="L305">IFERROR(INDEX(K$2:K$700,SMALL(IF(K$2:K$700&lt;&gt;"",ROW(K$2:K$700)-1),ROW(F304))),"")</f>
        <v/>
      </c>
      <c r="M305" s="21" t="str">
        <f t="shared" si="12"/>
        <v/>
      </c>
      <c r="N305" s="31" t="str">
        <f t="array" ref="N305">IFERROR(INDEX(M$2:M$700,SMALL(IF(M$2:M$700&lt;&gt;"",ROW(M$2:M$700)-1),ROW(G304))),"")</f>
        <v/>
      </c>
      <c r="O305" s="21" t="str">
        <f t="shared" si="13"/>
        <v/>
      </c>
      <c r="P305" s="33" t="str">
        <f t="array" ref="P305">IFERROR(INDEX(O$2:O$700,SMALL(IF(O$2:O$700&lt;&gt;"",ROW(O$2:O$700)-1),ROW(I304))),"")</f>
        <v/>
      </c>
      <c r="Q305" s="22" t="str">
        <f t="shared" si="9"/>
        <v/>
      </c>
      <c r="R305" s="47" t="str">
        <f t="array" ref="R305">IFERROR(INDEX(Q$2:Q$212,SMALL(IF(Q$2:Q$212&lt;&gt;"",ROW(Q$2:Q$212)-1),ROW(I304))),"")</f>
        <v/>
      </c>
      <c r="S305" s="10"/>
    </row>
    <row r="306" spans="1:19" ht="15.75" customHeight="1" x14ac:dyDescent="0.2">
      <c r="A306" s="26" t="str">
        <f t="shared" si="14"/>
        <v xml:space="preserve"> </v>
      </c>
      <c r="B306" s="23"/>
      <c r="C306" s="23"/>
      <c r="D306" s="23"/>
      <c r="E306" s="23"/>
      <c r="F306" s="23"/>
      <c r="G306" s="26" t="str">
        <f>IF(D306="","",VLOOKUP(D306,'Liste des clubs'!A:B,2,FALSE))</f>
        <v/>
      </c>
      <c r="H306" s="29"/>
      <c r="I306" s="21" t="str">
        <f t="shared" si="10"/>
        <v/>
      </c>
      <c r="J306" s="31" t="str">
        <f t="array" ref="J306">IFERROR(INDEX(I$2:I$700,SMALL(IF(I$2:I$700&lt;&gt;"",ROW(I$2:I$700)-1),ROW(A305))),"")</f>
        <v/>
      </c>
      <c r="K306" s="21" t="str">
        <f t="shared" si="11"/>
        <v/>
      </c>
      <c r="L306" s="33" t="str">
        <f t="array" ref="L306">IFERROR(INDEX(K$2:K$700,SMALL(IF(K$2:K$700&lt;&gt;"",ROW(K$2:K$700)-1),ROW(F305))),"")</f>
        <v/>
      </c>
      <c r="M306" s="21" t="str">
        <f t="shared" si="12"/>
        <v/>
      </c>
      <c r="N306" s="31" t="str">
        <f t="array" ref="N306">IFERROR(INDEX(M$2:M$700,SMALL(IF(M$2:M$700&lt;&gt;"",ROW(M$2:M$700)-1),ROW(G305))),"")</f>
        <v/>
      </c>
      <c r="O306" s="21" t="str">
        <f t="shared" si="13"/>
        <v/>
      </c>
      <c r="P306" s="33" t="str">
        <f t="array" ref="P306">IFERROR(INDEX(O$2:O$700,SMALL(IF(O$2:O$700&lt;&gt;"",ROW(O$2:O$700)-1),ROW(I305))),"")</f>
        <v/>
      </c>
      <c r="Q306" s="22" t="str">
        <f t="shared" si="9"/>
        <v/>
      </c>
      <c r="R306" s="47" t="str">
        <f t="array" ref="R306">IFERROR(INDEX(Q$2:Q$212,SMALL(IF(Q$2:Q$212&lt;&gt;"",ROW(Q$2:Q$212)-1),ROW(I305))),"")</f>
        <v/>
      </c>
      <c r="S306" s="10"/>
    </row>
    <row r="307" spans="1:19" ht="15.75" customHeight="1" x14ac:dyDescent="0.2">
      <c r="A307" s="26" t="str">
        <f t="shared" si="14"/>
        <v xml:space="preserve"> </v>
      </c>
      <c r="B307" s="23"/>
      <c r="C307" s="23"/>
      <c r="D307" s="23"/>
      <c r="E307" s="23"/>
      <c r="F307" s="23"/>
      <c r="G307" s="26" t="str">
        <f>IF(D307="","",VLOOKUP(D307,'Liste des clubs'!A:B,2,FALSE))</f>
        <v/>
      </c>
      <c r="H307" s="29"/>
      <c r="I307" s="21" t="str">
        <f t="shared" si="10"/>
        <v/>
      </c>
      <c r="J307" s="31" t="str">
        <f t="array" ref="J307">IFERROR(INDEX(I$2:I$700,SMALL(IF(I$2:I$700&lt;&gt;"",ROW(I$2:I$700)-1),ROW(A306))),"")</f>
        <v/>
      </c>
      <c r="K307" s="21" t="str">
        <f t="shared" si="11"/>
        <v/>
      </c>
      <c r="L307" s="33" t="str">
        <f t="array" ref="L307">IFERROR(INDEX(K$2:K$700,SMALL(IF(K$2:K$700&lt;&gt;"",ROW(K$2:K$700)-1),ROW(F306))),"")</f>
        <v/>
      </c>
      <c r="M307" s="21" t="str">
        <f t="shared" si="12"/>
        <v/>
      </c>
      <c r="N307" s="31" t="str">
        <f t="array" ref="N307">IFERROR(INDEX(M$2:M$700,SMALL(IF(M$2:M$700&lt;&gt;"",ROW(M$2:M$700)-1),ROW(G306))),"")</f>
        <v/>
      </c>
      <c r="O307" s="21" t="str">
        <f t="shared" si="13"/>
        <v/>
      </c>
      <c r="P307" s="33" t="str">
        <f t="array" ref="P307">IFERROR(INDEX(O$2:O$700,SMALL(IF(O$2:O$700&lt;&gt;"",ROW(O$2:O$700)-1),ROW(I306))),"")</f>
        <v/>
      </c>
      <c r="Q307" s="22" t="str">
        <f t="shared" ref="Q307:Q370" si="15">IF($H307=Q$1,$A307,"")</f>
        <v/>
      </c>
      <c r="R307" s="47" t="str">
        <f t="array" ref="R307">IFERROR(INDEX(Q$2:Q$212,SMALL(IF(Q$2:Q$212&lt;&gt;"",ROW(Q$2:Q$212)-1),ROW(I306))),"")</f>
        <v/>
      </c>
      <c r="S307" s="10"/>
    </row>
    <row r="308" spans="1:19" ht="15.75" customHeight="1" x14ac:dyDescent="0.2">
      <c r="A308" s="26" t="str">
        <f t="shared" si="14"/>
        <v xml:space="preserve"> </v>
      </c>
      <c r="B308" s="23"/>
      <c r="C308" s="23"/>
      <c r="D308" s="23"/>
      <c r="E308" s="23"/>
      <c r="F308" s="23"/>
      <c r="G308" s="26" t="str">
        <f>IF(D308="","",VLOOKUP(D308,'Liste des clubs'!A:B,2,FALSE))</f>
        <v/>
      </c>
      <c r="H308" s="29"/>
      <c r="I308" s="21" t="str">
        <f t="shared" si="10"/>
        <v/>
      </c>
      <c r="J308" s="31" t="str">
        <f t="array" ref="J308">IFERROR(INDEX(I$2:I$700,SMALL(IF(I$2:I$700&lt;&gt;"",ROW(I$2:I$700)-1),ROW(A307))),"")</f>
        <v/>
      </c>
      <c r="K308" s="21" t="str">
        <f t="shared" si="11"/>
        <v/>
      </c>
      <c r="L308" s="33" t="str">
        <f t="array" ref="L308">IFERROR(INDEX(K$2:K$700,SMALL(IF(K$2:K$700&lt;&gt;"",ROW(K$2:K$700)-1),ROW(F307))),"")</f>
        <v/>
      </c>
      <c r="M308" s="21" t="str">
        <f t="shared" si="12"/>
        <v/>
      </c>
      <c r="N308" s="31" t="str">
        <f t="array" ref="N308">IFERROR(INDEX(M$2:M$700,SMALL(IF(M$2:M$700&lt;&gt;"",ROW(M$2:M$700)-1),ROW(G307))),"")</f>
        <v/>
      </c>
      <c r="O308" s="21" t="str">
        <f t="shared" si="13"/>
        <v/>
      </c>
      <c r="P308" s="33" t="str">
        <f t="array" ref="P308">IFERROR(INDEX(O$2:O$700,SMALL(IF(O$2:O$700&lt;&gt;"",ROW(O$2:O$700)-1),ROW(I307))),"")</f>
        <v/>
      </c>
      <c r="Q308" s="22" t="str">
        <f t="shared" si="15"/>
        <v/>
      </c>
      <c r="R308" s="47" t="str">
        <f t="array" ref="R308">IFERROR(INDEX(Q$2:Q$212,SMALL(IF(Q$2:Q$212&lt;&gt;"",ROW(Q$2:Q$212)-1),ROW(I307))),"")</f>
        <v/>
      </c>
      <c r="S308" s="10"/>
    </row>
    <row r="309" spans="1:19" ht="15.75" customHeight="1" x14ac:dyDescent="0.2">
      <c r="A309" s="26" t="str">
        <f t="shared" si="14"/>
        <v xml:space="preserve"> </v>
      </c>
      <c r="B309" s="23"/>
      <c r="C309" s="23"/>
      <c r="D309" s="23"/>
      <c r="E309" s="23"/>
      <c r="F309" s="23"/>
      <c r="G309" s="26" t="str">
        <f>IF(D309="","",VLOOKUP(D309,'Liste des clubs'!A:B,2,FALSE))</f>
        <v/>
      </c>
      <c r="H309" s="29"/>
      <c r="I309" s="21" t="str">
        <f t="shared" si="10"/>
        <v/>
      </c>
      <c r="J309" s="31" t="str">
        <f t="array" ref="J309">IFERROR(INDEX(I$2:I$700,SMALL(IF(I$2:I$700&lt;&gt;"",ROW(I$2:I$700)-1),ROW(A308))),"")</f>
        <v/>
      </c>
      <c r="K309" s="21" t="str">
        <f t="shared" si="11"/>
        <v/>
      </c>
      <c r="L309" s="33" t="str">
        <f t="array" ref="L309">IFERROR(INDEX(K$2:K$700,SMALL(IF(K$2:K$700&lt;&gt;"",ROW(K$2:K$700)-1),ROW(F308))),"")</f>
        <v/>
      </c>
      <c r="M309" s="21" t="str">
        <f t="shared" si="12"/>
        <v/>
      </c>
      <c r="N309" s="31" t="str">
        <f t="array" ref="N309">IFERROR(INDEX(M$2:M$700,SMALL(IF(M$2:M$700&lt;&gt;"",ROW(M$2:M$700)-1),ROW(G308))),"")</f>
        <v/>
      </c>
      <c r="O309" s="21" t="str">
        <f t="shared" si="13"/>
        <v/>
      </c>
      <c r="P309" s="33" t="str">
        <f t="array" ref="P309">IFERROR(INDEX(O$2:O$700,SMALL(IF(O$2:O$700&lt;&gt;"",ROW(O$2:O$700)-1),ROW(I308))),"")</f>
        <v/>
      </c>
      <c r="Q309" s="22" t="str">
        <f t="shared" si="15"/>
        <v/>
      </c>
      <c r="R309" s="47" t="str">
        <f t="array" ref="R309">IFERROR(INDEX(Q$2:Q$212,SMALL(IF(Q$2:Q$212&lt;&gt;"",ROW(Q$2:Q$212)-1),ROW(I308))),"")</f>
        <v/>
      </c>
      <c r="S309" s="10"/>
    </row>
    <row r="310" spans="1:19" ht="15.75" customHeight="1" x14ac:dyDescent="0.2">
      <c r="A310" s="26" t="str">
        <f t="shared" si="14"/>
        <v xml:space="preserve"> </v>
      </c>
      <c r="B310" s="23"/>
      <c r="C310" s="23"/>
      <c r="D310" s="23"/>
      <c r="E310" s="23"/>
      <c r="F310" s="23"/>
      <c r="G310" s="26" t="str">
        <f>IF(D310="","",VLOOKUP(D310,'Liste des clubs'!A:B,2,FALSE))</f>
        <v/>
      </c>
      <c r="H310" s="29"/>
      <c r="I310" s="21" t="str">
        <f t="shared" si="10"/>
        <v/>
      </c>
      <c r="J310" s="31" t="str">
        <f t="array" ref="J310">IFERROR(INDEX(I$2:I$700,SMALL(IF(I$2:I$700&lt;&gt;"",ROW(I$2:I$700)-1),ROW(A309))),"")</f>
        <v/>
      </c>
      <c r="K310" s="21" t="str">
        <f t="shared" si="11"/>
        <v/>
      </c>
      <c r="L310" s="33" t="str">
        <f t="array" ref="L310">IFERROR(INDEX(K$2:K$700,SMALL(IF(K$2:K$700&lt;&gt;"",ROW(K$2:K$700)-1),ROW(F309))),"")</f>
        <v/>
      </c>
      <c r="M310" s="21" t="str">
        <f t="shared" si="12"/>
        <v/>
      </c>
      <c r="N310" s="31" t="str">
        <f t="array" ref="N310">IFERROR(INDEX(M$2:M$700,SMALL(IF(M$2:M$700&lt;&gt;"",ROW(M$2:M$700)-1),ROW(G309))),"")</f>
        <v/>
      </c>
      <c r="O310" s="21" t="str">
        <f t="shared" si="13"/>
        <v/>
      </c>
      <c r="P310" s="33" t="str">
        <f t="array" ref="P310">IFERROR(INDEX(O$2:O$700,SMALL(IF(O$2:O$700&lt;&gt;"",ROW(O$2:O$700)-1),ROW(I309))),"")</f>
        <v/>
      </c>
      <c r="Q310" s="22" t="str">
        <f t="shared" si="15"/>
        <v/>
      </c>
      <c r="R310" s="47" t="str">
        <f t="array" ref="R310">IFERROR(INDEX(Q$2:Q$212,SMALL(IF(Q$2:Q$212&lt;&gt;"",ROW(Q$2:Q$212)-1),ROW(I309))),"")</f>
        <v/>
      </c>
      <c r="S310" s="10"/>
    </row>
    <row r="311" spans="1:19" ht="15.75" customHeight="1" x14ac:dyDescent="0.2">
      <c r="A311" s="26" t="str">
        <f t="shared" si="14"/>
        <v xml:space="preserve"> </v>
      </c>
      <c r="B311" s="23"/>
      <c r="C311" s="23"/>
      <c r="D311" s="23"/>
      <c r="E311" s="23"/>
      <c r="F311" s="23"/>
      <c r="G311" s="26" t="str">
        <f>IF(D311="","",VLOOKUP(D311,'Liste des clubs'!A:B,2,FALSE))</f>
        <v/>
      </c>
      <c r="H311" s="29"/>
      <c r="I311" s="21" t="str">
        <f t="shared" si="10"/>
        <v/>
      </c>
      <c r="J311" s="31" t="str">
        <f t="array" ref="J311">IFERROR(INDEX(I$2:I$700,SMALL(IF(I$2:I$700&lt;&gt;"",ROW(I$2:I$700)-1),ROW(A310))),"")</f>
        <v/>
      </c>
      <c r="K311" s="21" t="str">
        <f t="shared" si="11"/>
        <v/>
      </c>
      <c r="L311" s="33" t="str">
        <f t="array" ref="L311">IFERROR(INDEX(K$2:K$700,SMALL(IF(K$2:K$700&lt;&gt;"",ROW(K$2:K$700)-1),ROW(F310))),"")</f>
        <v/>
      </c>
      <c r="M311" s="21" t="str">
        <f t="shared" si="12"/>
        <v/>
      </c>
      <c r="N311" s="31" t="str">
        <f t="array" ref="N311">IFERROR(INDEX(M$2:M$700,SMALL(IF(M$2:M$700&lt;&gt;"",ROW(M$2:M$700)-1),ROW(G310))),"")</f>
        <v/>
      </c>
      <c r="O311" s="21" t="str">
        <f t="shared" si="13"/>
        <v/>
      </c>
      <c r="P311" s="33" t="str">
        <f t="array" ref="P311">IFERROR(INDEX(O$2:O$700,SMALL(IF(O$2:O$700&lt;&gt;"",ROW(O$2:O$700)-1),ROW(I310))),"")</f>
        <v/>
      </c>
      <c r="Q311" s="22" t="str">
        <f t="shared" si="15"/>
        <v/>
      </c>
      <c r="R311" s="47" t="str">
        <f t="array" ref="R311">IFERROR(INDEX(Q$2:Q$212,SMALL(IF(Q$2:Q$212&lt;&gt;"",ROW(Q$2:Q$212)-1),ROW(I310))),"")</f>
        <v/>
      </c>
      <c r="S311" s="10"/>
    </row>
    <row r="312" spans="1:19" ht="15.75" customHeight="1" x14ac:dyDescent="0.2">
      <c r="A312" s="26" t="str">
        <f t="shared" si="14"/>
        <v xml:space="preserve"> </v>
      </c>
      <c r="B312" s="23"/>
      <c r="C312" s="23"/>
      <c r="D312" s="23"/>
      <c r="E312" s="23"/>
      <c r="F312" s="23"/>
      <c r="G312" s="26" t="str">
        <f>IF(D312="","",VLOOKUP(D312,'Liste des clubs'!A:B,2,FALSE))</f>
        <v/>
      </c>
      <c r="H312" s="29"/>
      <c r="I312" s="21" t="str">
        <f t="shared" si="10"/>
        <v/>
      </c>
      <c r="J312" s="31" t="str">
        <f t="array" ref="J312">IFERROR(INDEX(I$2:I$700,SMALL(IF(I$2:I$700&lt;&gt;"",ROW(I$2:I$700)-1),ROW(A311))),"")</f>
        <v/>
      </c>
      <c r="K312" s="21" t="str">
        <f t="shared" si="11"/>
        <v/>
      </c>
      <c r="L312" s="33" t="str">
        <f t="array" ref="L312">IFERROR(INDEX(K$2:K$700,SMALL(IF(K$2:K$700&lt;&gt;"",ROW(K$2:K$700)-1),ROW(F311))),"")</f>
        <v/>
      </c>
      <c r="M312" s="21" t="str">
        <f t="shared" si="12"/>
        <v/>
      </c>
      <c r="N312" s="31" t="str">
        <f t="array" ref="N312">IFERROR(INDEX(M$2:M$700,SMALL(IF(M$2:M$700&lt;&gt;"",ROW(M$2:M$700)-1),ROW(G311))),"")</f>
        <v/>
      </c>
      <c r="O312" s="21" t="str">
        <f t="shared" si="13"/>
        <v/>
      </c>
      <c r="P312" s="33" t="str">
        <f t="array" ref="P312">IFERROR(INDEX(O$2:O$700,SMALL(IF(O$2:O$700&lt;&gt;"",ROW(O$2:O$700)-1),ROW(I311))),"")</f>
        <v/>
      </c>
      <c r="Q312" s="22" t="str">
        <f t="shared" si="15"/>
        <v/>
      </c>
      <c r="R312" s="47" t="str">
        <f t="array" ref="R312">IFERROR(INDEX(Q$2:Q$212,SMALL(IF(Q$2:Q$212&lt;&gt;"",ROW(Q$2:Q$212)-1),ROW(I311))),"")</f>
        <v/>
      </c>
      <c r="S312" s="10"/>
    </row>
    <row r="313" spans="1:19" ht="15.75" customHeight="1" x14ac:dyDescent="0.2">
      <c r="A313" s="26" t="str">
        <f t="shared" si="14"/>
        <v xml:space="preserve"> </v>
      </c>
      <c r="B313" s="23"/>
      <c r="C313" s="23"/>
      <c r="D313" s="23"/>
      <c r="E313" s="23"/>
      <c r="F313" s="23"/>
      <c r="G313" s="26" t="str">
        <f>IF(D313="","",VLOOKUP(D313,'Liste des clubs'!A:B,2,FALSE))</f>
        <v/>
      </c>
      <c r="H313" s="29"/>
      <c r="I313" s="21" t="str">
        <f t="shared" si="10"/>
        <v/>
      </c>
      <c r="J313" s="31" t="str">
        <f t="array" ref="J313">IFERROR(INDEX(I$2:I$700,SMALL(IF(I$2:I$700&lt;&gt;"",ROW(I$2:I$700)-1),ROW(A312))),"")</f>
        <v/>
      </c>
      <c r="K313" s="21" t="str">
        <f t="shared" si="11"/>
        <v/>
      </c>
      <c r="L313" s="33" t="str">
        <f t="array" ref="L313">IFERROR(INDEX(K$2:K$700,SMALL(IF(K$2:K$700&lt;&gt;"",ROW(K$2:K$700)-1),ROW(F312))),"")</f>
        <v/>
      </c>
      <c r="M313" s="21" t="str">
        <f t="shared" si="12"/>
        <v/>
      </c>
      <c r="N313" s="31" t="str">
        <f t="array" ref="N313">IFERROR(INDEX(M$2:M$700,SMALL(IF(M$2:M$700&lt;&gt;"",ROW(M$2:M$700)-1),ROW(G312))),"")</f>
        <v/>
      </c>
      <c r="O313" s="21" t="str">
        <f t="shared" si="13"/>
        <v/>
      </c>
      <c r="P313" s="33" t="str">
        <f t="array" ref="P313">IFERROR(INDEX(O$2:O$700,SMALL(IF(O$2:O$700&lt;&gt;"",ROW(O$2:O$700)-1),ROW(I312))),"")</f>
        <v/>
      </c>
      <c r="Q313" s="22" t="str">
        <f t="shared" si="15"/>
        <v/>
      </c>
      <c r="R313" s="47" t="str">
        <f t="array" ref="R313">IFERROR(INDEX(Q$2:Q$212,SMALL(IF(Q$2:Q$212&lt;&gt;"",ROW(Q$2:Q$212)-1),ROW(I312))),"")</f>
        <v/>
      </c>
      <c r="S313" s="10"/>
    </row>
    <row r="314" spans="1:19" ht="15.75" customHeight="1" x14ac:dyDescent="0.2">
      <c r="A314" s="26" t="str">
        <f t="shared" si="14"/>
        <v xml:space="preserve"> </v>
      </c>
      <c r="B314" s="23"/>
      <c r="C314" s="23"/>
      <c r="D314" s="23"/>
      <c r="E314" s="23"/>
      <c r="F314" s="23"/>
      <c r="G314" s="26" t="str">
        <f>IF(D314="","",VLOOKUP(D314,'Liste des clubs'!A:B,2,FALSE))</f>
        <v/>
      </c>
      <c r="H314" s="29"/>
      <c r="I314" s="21" t="str">
        <f t="shared" si="10"/>
        <v/>
      </c>
      <c r="J314" s="31" t="str">
        <f t="array" ref="J314">IFERROR(INDEX(I$2:I$700,SMALL(IF(I$2:I$700&lt;&gt;"",ROW(I$2:I$700)-1),ROW(A313))),"")</f>
        <v/>
      </c>
      <c r="K314" s="21" t="str">
        <f t="shared" si="11"/>
        <v/>
      </c>
      <c r="L314" s="33" t="str">
        <f t="array" ref="L314">IFERROR(INDEX(K$2:K$700,SMALL(IF(K$2:K$700&lt;&gt;"",ROW(K$2:K$700)-1),ROW(F313))),"")</f>
        <v/>
      </c>
      <c r="M314" s="21" t="str">
        <f t="shared" si="12"/>
        <v/>
      </c>
      <c r="N314" s="31" t="str">
        <f t="array" ref="N314">IFERROR(INDEX(M$2:M$700,SMALL(IF(M$2:M$700&lt;&gt;"",ROW(M$2:M$700)-1),ROW(G313))),"")</f>
        <v/>
      </c>
      <c r="O314" s="21" t="str">
        <f t="shared" si="13"/>
        <v/>
      </c>
      <c r="P314" s="33" t="str">
        <f t="array" ref="P314">IFERROR(INDEX(O$2:O$700,SMALL(IF(O$2:O$700&lt;&gt;"",ROW(O$2:O$700)-1),ROW(I313))),"")</f>
        <v/>
      </c>
      <c r="Q314" s="22" t="str">
        <f t="shared" si="15"/>
        <v/>
      </c>
      <c r="R314" s="47" t="str">
        <f t="array" ref="R314">IFERROR(INDEX(Q$2:Q$212,SMALL(IF(Q$2:Q$212&lt;&gt;"",ROW(Q$2:Q$212)-1),ROW(I313))),"")</f>
        <v/>
      </c>
      <c r="S314" s="10"/>
    </row>
    <row r="315" spans="1:19" ht="15.75" customHeight="1" x14ac:dyDescent="0.2">
      <c r="A315" s="26" t="str">
        <f t="shared" si="14"/>
        <v xml:space="preserve"> </v>
      </c>
      <c r="B315" s="23"/>
      <c r="C315" s="23"/>
      <c r="D315" s="23"/>
      <c r="E315" s="23"/>
      <c r="F315" s="23"/>
      <c r="G315" s="26" t="str">
        <f>IF(D315="","",VLOOKUP(D315,'Liste des clubs'!A:B,2,FALSE))</f>
        <v/>
      </c>
      <c r="H315" s="29"/>
      <c r="I315" s="21" t="str">
        <f t="shared" si="10"/>
        <v/>
      </c>
      <c r="J315" s="31" t="str">
        <f t="array" ref="J315">IFERROR(INDEX(I$2:I$700,SMALL(IF(I$2:I$700&lt;&gt;"",ROW(I$2:I$700)-1),ROW(A314))),"")</f>
        <v/>
      </c>
      <c r="K315" s="21" t="str">
        <f t="shared" si="11"/>
        <v/>
      </c>
      <c r="L315" s="33" t="str">
        <f t="array" ref="L315">IFERROR(INDEX(K$2:K$700,SMALL(IF(K$2:K$700&lt;&gt;"",ROW(K$2:K$700)-1),ROW(F314))),"")</f>
        <v/>
      </c>
      <c r="M315" s="21" t="str">
        <f t="shared" si="12"/>
        <v/>
      </c>
      <c r="N315" s="31" t="str">
        <f t="array" ref="N315">IFERROR(INDEX(M$2:M$700,SMALL(IF(M$2:M$700&lt;&gt;"",ROW(M$2:M$700)-1),ROW(G314))),"")</f>
        <v/>
      </c>
      <c r="O315" s="21" t="str">
        <f t="shared" si="13"/>
        <v/>
      </c>
      <c r="P315" s="33" t="str">
        <f t="array" ref="P315">IFERROR(INDEX(O$2:O$700,SMALL(IF(O$2:O$700&lt;&gt;"",ROW(O$2:O$700)-1),ROW(I314))),"")</f>
        <v/>
      </c>
      <c r="Q315" s="22" t="str">
        <f t="shared" si="15"/>
        <v/>
      </c>
      <c r="R315" s="47" t="str">
        <f t="array" ref="R315">IFERROR(INDEX(Q$2:Q$212,SMALL(IF(Q$2:Q$212&lt;&gt;"",ROW(Q$2:Q$212)-1),ROW(I314))),"")</f>
        <v/>
      </c>
      <c r="S315" s="10"/>
    </row>
    <row r="316" spans="1:19" ht="15.75" customHeight="1" x14ac:dyDescent="0.2">
      <c r="A316" s="26" t="str">
        <f t="shared" si="14"/>
        <v xml:space="preserve"> </v>
      </c>
      <c r="B316" s="23"/>
      <c r="C316" s="23"/>
      <c r="D316" s="23"/>
      <c r="E316" s="23"/>
      <c r="F316" s="23"/>
      <c r="G316" s="26" t="str">
        <f>IF(D316="","",VLOOKUP(D316,'Liste des clubs'!A:B,2,FALSE))</f>
        <v/>
      </c>
      <c r="H316" s="29"/>
      <c r="I316" s="21" t="str">
        <f t="shared" si="10"/>
        <v/>
      </c>
      <c r="J316" s="31" t="str">
        <f t="array" ref="J316">IFERROR(INDEX(I$2:I$700,SMALL(IF(I$2:I$700&lt;&gt;"",ROW(I$2:I$700)-1),ROW(A315))),"")</f>
        <v/>
      </c>
      <c r="K316" s="21" t="str">
        <f t="shared" si="11"/>
        <v/>
      </c>
      <c r="L316" s="33" t="str">
        <f t="array" ref="L316">IFERROR(INDEX(K$2:K$700,SMALL(IF(K$2:K$700&lt;&gt;"",ROW(K$2:K$700)-1),ROW(F315))),"")</f>
        <v/>
      </c>
      <c r="M316" s="21" t="str">
        <f t="shared" si="12"/>
        <v/>
      </c>
      <c r="N316" s="31" t="str">
        <f t="array" ref="N316">IFERROR(INDEX(M$2:M$700,SMALL(IF(M$2:M$700&lt;&gt;"",ROW(M$2:M$700)-1),ROW(G315))),"")</f>
        <v/>
      </c>
      <c r="O316" s="21" t="str">
        <f t="shared" si="13"/>
        <v/>
      </c>
      <c r="P316" s="33" t="str">
        <f t="array" ref="P316">IFERROR(INDEX(O$2:O$700,SMALL(IF(O$2:O$700&lt;&gt;"",ROW(O$2:O$700)-1),ROW(I315))),"")</f>
        <v/>
      </c>
      <c r="Q316" s="22" t="str">
        <f t="shared" si="15"/>
        <v/>
      </c>
      <c r="R316" s="47" t="str">
        <f t="array" ref="R316">IFERROR(INDEX(Q$2:Q$212,SMALL(IF(Q$2:Q$212&lt;&gt;"",ROW(Q$2:Q$212)-1),ROW(I315))),"")</f>
        <v/>
      </c>
      <c r="S316" s="10"/>
    </row>
    <row r="317" spans="1:19" ht="15.75" customHeight="1" x14ac:dyDescent="0.2">
      <c r="A317" s="26" t="str">
        <f t="shared" si="14"/>
        <v xml:space="preserve"> </v>
      </c>
      <c r="B317" s="23"/>
      <c r="C317" s="23"/>
      <c r="D317" s="23"/>
      <c r="E317" s="23"/>
      <c r="F317" s="23"/>
      <c r="G317" s="26" t="str">
        <f>IF(D317="","",VLOOKUP(D317,'Liste des clubs'!A:B,2,FALSE))</f>
        <v/>
      </c>
      <c r="H317" s="29"/>
      <c r="I317" s="21" t="str">
        <f t="shared" si="10"/>
        <v/>
      </c>
      <c r="J317" s="31" t="str">
        <f t="array" ref="J317">IFERROR(INDEX(I$2:I$700,SMALL(IF(I$2:I$700&lt;&gt;"",ROW(I$2:I$700)-1),ROW(A316))),"")</f>
        <v/>
      </c>
      <c r="K317" s="21" t="str">
        <f t="shared" si="11"/>
        <v/>
      </c>
      <c r="L317" s="33" t="str">
        <f t="array" ref="L317">IFERROR(INDEX(K$2:K$700,SMALL(IF(K$2:K$700&lt;&gt;"",ROW(K$2:K$700)-1),ROW(F316))),"")</f>
        <v/>
      </c>
      <c r="M317" s="21" t="str">
        <f t="shared" si="12"/>
        <v/>
      </c>
      <c r="N317" s="31" t="str">
        <f t="array" ref="N317">IFERROR(INDEX(M$2:M$700,SMALL(IF(M$2:M$700&lt;&gt;"",ROW(M$2:M$700)-1),ROW(G316))),"")</f>
        <v/>
      </c>
      <c r="O317" s="21" t="str">
        <f t="shared" si="13"/>
        <v/>
      </c>
      <c r="P317" s="33" t="str">
        <f t="array" ref="P317">IFERROR(INDEX(O$2:O$700,SMALL(IF(O$2:O$700&lt;&gt;"",ROW(O$2:O$700)-1),ROW(I316))),"")</f>
        <v/>
      </c>
      <c r="Q317" s="22" t="str">
        <f t="shared" si="15"/>
        <v/>
      </c>
      <c r="R317" s="47" t="str">
        <f t="array" ref="R317">IFERROR(INDEX(Q$2:Q$212,SMALL(IF(Q$2:Q$212&lt;&gt;"",ROW(Q$2:Q$212)-1),ROW(I316))),"")</f>
        <v/>
      </c>
      <c r="S317" s="10"/>
    </row>
    <row r="318" spans="1:19" ht="15.75" customHeight="1" x14ac:dyDescent="0.2">
      <c r="A318" s="26" t="str">
        <f t="shared" si="14"/>
        <v xml:space="preserve"> </v>
      </c>
      <c r="B318" s="23"/>
      <c r="C318" s="23"/>
      <c r="D318" s="23"/>
      <c r="E318" s="23"/>
      <c r="F318" s="23"/>
      <c r="G318" s="26" t="str">
        <f>IF(D318="","",VLOOKUP(D318,'Liste des clubs'!A:B,2,FALSE))</f>
        <v/>
      </c>
      <c r="H318" s="29"/>
      <c r="I318" s="21" t="str">
        <f t="shared" si="10"/>
        <v/>
      </c>
      <c r="J318" s="31" t="str">
        <f t="array" ref="J318">IFERROR(INDEX(I$2:I$700,SMALL(IF(I$2:I$700&lt;&gt;"",ROW(I$2:I$700)-1),ROW(A317))),"")</f>
        <v/>
      </c>
      <c r="K318" s="21" t="str">
        <f t="shared" si="11"/>
        <v/>
      </c>
      <c r="L318" s="33" t="str">
        <f t="array" ref="L318">IFERROR(INDEX(K$2:K$700,SMALL(IF(K$2:K$700&lt;&gt;"",ROW(K$2:K$700)-1),ROW(F317))),"")</f>
        <v/>
      </c>
      <c r="M318" s="21" t="str">
        <f t="shared" si="12"/>
        <v/>
      </c>
      <c r="N318" s="31" t="str">
        <f t="array" ref="N318">IFERROR(INDEX(M$2:M$700,SMALL(IF(M$2:M$700&lt;&gt;"",ROW(M$2:M$700)-1),ROW(G317))),"")</f>
        <v/>
      </c>
      <c r="O318" s="21" t="str">
        <f t="shared" si="13"/>
        <v/>
      </c>
      <c r="P318" s="33" t="str">
        <f t="array" ref="P318">IFERROR(INDEX(O$2:O$700,SMALL(IF(O$2:O$700&lt;&gt;"",ROW(O$2:O$700)-1),ROW(I317))),"")</f>
        <v/>
      </c>
      <c r="Q318" s="22" t="str">
        <f t="shared" si="15"/>
        <v/>
      </c>
      <c r="R318" s="47" t="str">
        <f t="array" ref="R318">IFERROR(INDEX(Q$2:Q$212,SMALL(IF(Q$2:Q$212&lt;&gt;"",ROW(Q$2:Q$212)-1),ROW(I317))),"")</f>
        <v/>
      </c>
      <c r="S318" s="10"/>
    </row>
    <row r="319" spans="1:19" ht="15.75" customHeight="1" x14ac:dyDescent="0.2">
      <c r="A319" s="26" t="str">
        <f t="shared" si="14"/>
        <v xml:space="preserve"> </v>
      </c>
      <c r="B319" s="23"/>
      <c r="C319" s="23"/>
      <c r="D319" s="23"/>
      <c r="E319" s="23"/>
      <c r="F319" s="23"/>
      <c r="G319" s="26" t="str">
        <f>IF(D319="","",VLOOKUP(D319,'Liste des clubs'!A:B,2,FALSE))</f>
        <v/>
      </c>
      <c r="H319" s="29"/>
      <c r="I319" s="21" t="str">
        <f t="shared" si="10"/>
        <v/>
      </c>
      <c r="J319" s="31" t="str">
        <f t="array" ref="J319">IFERROR(INDEX(I$2:I$700,SMALL(IF(I$2:I$700&lt;&gt;"",ROW(I$2:I$700)-1),ROW(A318))),"")</f>
        <v/>
      </c>
      <c r="K319" s="21" t="str">
        <f t="shared" si="11"/>
        <v/>
      </c>
      <c r="L319" s="33" t="str">
        <f t="array" ref="L319">IFERROR(INDEX(K$2:K$700,SMALL(IF(K$2:K$700&lt;&gt;"",ROW(K$2:K$700)-1),ROW(F318))),"")</f>
        <v/>
      </c>
      <c r="M319" s="21" t="str">
        <f t="shared" si="12"/>
        <v/>
      </c>
      <c r="N319" s="31" t="str">
        <f t="array" ref="N319">IFERROR(INDEX(M$2:M$700,SMALL(IF(M$2:M$700&lt;&gt;"",ROW(M$2:M$700)-1),ROW(G318))),"")</f>
        <v/>
      </c>
      <c r="O319" s="21" t="str">
        <f t="shared" si="13"/>
        <v/>
      </c>
      <c r="P319" s="33" t="str">
        <f t="array" ref="P319">IFERROR(INDEX(O$2:O$700,SMALL(IF(O$2:O$700&lt;&gt;"",ROW(O$2:O$700)-1),ROW(I318))),"")</f>
        <v/>
      </c>
      <c r="Q319" s="22" t="str">
        <f t="shared" si="15"/>
        <v/>
      </c>
      <c r="R319" s="47" t="str">
        <f t="array" ref="R319">IFERROR(INDEX(Q$2:Q$212,SMALL(IF(Q$2:Q$212&lt;&gt;"",ROW(Q$2:Q$212)-1),ROW(I318))),"")</f>
        <v/>
      </c>
      <c r="S319" s="10"/>
    </row>
    <row r="320" spans="1:19" ht="15.75" customHeight="1" x14ac:dyDescent="0.2">
      <c r="A320" s="26" t="str">
        <f t="shared" si="14"/>
        <v xml:space="preserve"> </v>
      </c>
      <c r="B320" s="23"/>
      <c r="C320" s="23"/>
      <c r="D320" s="23"/>
      <c r="E320" s="23"/>
      <c r="F320" s="23"/>
      <c r="G320" s="26" t="str">
        <f>IF(D320="","",VLOOKUP(D320,'Liste des clubs'!A:B,2,FALSE))</f>
        <v/>
      </c>
      <c r="H320" s="29"/>
      <c r="I320" s="21" t="str">
        <f t="shared" si="10"/>
        <v/>
      </c>
      <c r="J320" s="31" t="str">
        <f t="array" ref="J320">IFERROR(INDEX(I$2:I$700,SMALL(IF(I$2:I$700&lt;&gt;"",ROW(I$2:I$700)-1),ROW(A319))),"")</f>
        <v/>
      </c>
      <c r="K320" s="21" t="str">
        <f t="shared" si="11"/>
        <v/>
      </c>
      <c r="L320" s="33" t="str">
        <f t="array" ref="L320">IFERROR(INDEX(K$2:K$700,SMALL(IF(K$2:K$700&lt;&gt;"",ROW(K$2:K$700)-1),ROW(F319))),"")</f>
        <v/>
      </c>
      <c r="M320" s="21" t="str">
        <f t="shared" si="12"/>
        <v/>
      </c>
      <c r="N320" s="31" t="str">
        <f t="array" ref="N320">IFERROR(INDEX(M$2:M$700,SMALL(IF(M$2:M$700&lt;&gt;"",ROW(M$2:M$700)-1),ROW(G319))),"")</f>
        <v/>
      </c>
      <c r="O320" s="21" t="str">
        <f t="shared" si="13"/>
        <v/>
      </c>
      <c r="P320" s="33" t="str">
        <f t="array" ref="P320">IFERROR(INDEX(O$2:O$700,SMALL(IF(O$2:O$700&lt;&gt;"",ROW(O$2:O$700)-1),ROW(I319))),"")</f>
        <v/>
      </c>
      <c r="Q320" s="22" t="str">
        <f t="shared" si="15"/>
        <v/>
      </c>
      <c r="R320" s="47" t="str">
        <f t="array" ref="R320">IFERROR(INDEX(Q$2:Q$212,SMALL(IF(Q$2:Q$212&lt;&gt;"",ROW(Q$2:Q$212)-1),ROW(I319))),"")</f>
        <v/>
      </c>
      <c r="S320" s="10"/>
    </row>
    <row r="321" spans="1:19" ht="15.75" customHeight="1" x14ac:dyDescent="0.2">
      <c r="A321" s="26" t="str">
        <f t="shared" si="14"/>
        <v xml:space="preserve"> </v>
      </c>
      <c r="B321" s="23"/>
      <c r="C321" s="23"/>
      <c r="D321" s="23"/>
      <c r="E321" s="23"/>
      <c r="F321" s="23"/>
      <c r="G321" s="26" t="str">
        <f>IF(D321="","",VLOOKUP(D321,'Liste des clubs'!A:B,2,FALSE))</f>
        <v/>
      </c>
      <c r="H321" s="29"/>
      <c r="I321" s="21" t="str">
        <f t="shared" ref="I321:I384" si="16">IF($H321=I$1,$A321,"")</f>
        <v/>
      </c>
      <c r="J321" s="31" t="str">
        <f t="array" ref="J321">IFERROR(INDEX(I$2:I$700,SMALL(IF(I$2:I$700&lt;&gt;"",ROW(I$2:I$700)-1),ROW(A320))),"")</f>
        <v/>
      </c>
      <c r="K321" s="21" t="str">
        <f t="shared" ref="K321:K384" si="17">IF($H321=K$1,$A321,"")</f>
        <v/>
      </c>
      <c r="L321" s="33" t="str">
        <f t="array" ref="L321">IFERROR(INDEX(K$2:K$700,SMALL(IF(K$2:K$700&lt;&gt;"",ROW(K$2:K$700)-1),ROW(F320))),"")</f>
        <v/>
      </c>
      <c r="M321" s="21" t="str">
        <f t="shared" ref="M321:M384" si="18">IF($H321=M$1,$A321,"")</f>
        <v/>
      </c>
      <c r="N321" s="31" t="str">
        <f t="array" ref="N321">IFERROR(INDEX(M$2:M$700,SMALL(IF(M$2:M$700&lt;&gt;"",ROW(M$2:M$700)-1),ROW(G320))),"")</f>
        <v/>
      </c>
      <c r="O321" s="21" t="str">
        <f t="shared" ref="O321:O384" si="19">IF($H321=O$1,$A321,"")</f>
        <v/>
      </c>
      <c r="P321" s="33" t="str">
        <f t="array" ref="P321">IFERROR(INDEX(O$2:O$700,SMALL(IF(O$2:O$700&lt;&gt;"",ROW(O$2:O$700)-1),ROW(I320))),"")</f>
        <v/>
      </c>
      <c r="Q321" s="22" t="str">
        <f t="shared" si="15"/>
        <v/>
      </c>
      <c r="R321" s="47" t="str">
        <f t="array" ref="R321">IFERROR(INDEX(Q$2:Q$212,SMALL(IF(Q$2:Q$212&lt;&gt;"",ROW(Q$2:Q$212)-1),ROW(I320))),"")</f>
        <v/>
      </c>
      <c r="S321" s="10"/>
    </row>
    <row r="322" spans="1:19" ht="15.75" customHeight="1" x14ac:dyDescent="0.2">
      <c r="A322" s="26" t="str">
        <f t="shared" si="14"/>
        <v xml:space="preserve"> </v>
      </c>
      <c r="B322" s="23"/>
      <c r="C322" s="23"/>
      <c r="D322" s="23"/>
      <c r="E322" s="23"/>
      <c r="F322" s="23"/>
      <c r="G322" s="26" t="str">
        <f>IF(D322="","",VLOOKUP(D322,'Liste des clubs'!A:B,2,FALSE))</f>
        <v/>
      </c>
      <c r="H322" s="29"/>
      <c r="I322" s="21" t="str">
        <f t="shared" si="16"/>
        <v/>
      </c>
      <c r="J322" s="31" t="str">
        <f t="array" ref="J322">IFERROR(INDEX(I$2:I$700,SMALL(IF(I$2:I$700&lt;&gt;"",ROW(I$2:I$700)-1),ROW(A321))),"")</f>
        <v/>
      </c>
      <c r="K322" s="21" t="str">
        <f t="shared" si="17"/>
        <v/>
      </c>
      <c r="L322" s="33" t="str">
        <f t="array" ref="L322">IFERROR(INDEX(K$2:K$700,SMALL(IF(K$2:K$700&lt;&gt;"",ROW(K$2:K$700)-1),ROW(F321))),"")</f>
        <v/>
      </c>
      <c r="M322" s="21" t="str">
        <f t="shared" si="18"/>
        <v/>
      </c>
      <c r="N322" s="31" t="str">
        <f t="array" ref="N322">IFERROR(INDEX(M$2:M$700,SMALL(IF(M$2:M$700&lt;&gt;"",ROW(M$2:M$700)-1),ROW(G321))),"")</f>
        <v/>
      </c>
      <c r="O322" s="21" t="str">
        <f t="shared" si="19"/>
        <v/>
      </c>
      <c r="P322" s="33" t="str">
        <f t="array" ref="P322">IFERROR(INDEX(O$2:O$700,SMALL(IF(O$2:O$700&lt;&gt;"",ROW(O$2:O$700)-1),ROW(I321))),"")</f>
        <v/>
      </c>
      <c r="Q322" s="22" t="str">
        <f t="shared" si="15"/>
        <v/>
      </c>
      <c r="R322" s="47" t="str">
        <f t="array" ref="R322">IFERROR(INDEX(Q$2:Q$212,SMALL(IF(Q$2:Q$212&lt;&gt;"",ROW(Q$2:Q$212)-1),ROW(I321))),"")</f>
        <v/>
      </c>
      <c r="S322" s="10"/>
    </row>
    <row r="323" spans="1:19" ht="15.75" customHeight="1" x14ac:dyDescent="0.2">
      <c r="A323" s="26" t="str">
        <f t="shared" ref="A323:A386" si="20">UPPER(B323)&amp;" "&amp;C323</f>
        <v xml:space="preserve"> </v>
      </c>
      <c r="B323" s="23"/>
      <c r="C323" s="23"/>
      <c r="D323" s="23"/>
      <c r="E323" s="23"/>
      <c r="F323" s="23"/>
      <c r="G323" s="26" t="str">
        <f>IF(D323="","",VLOOKUP(D323,'Liste des clubs'!A:B,2,FALSE))</f>
        <v/>
      </c>
      <c r="H323" s="29"/>
      <c r="I323" s="21" t="str">
        <f t="shared" si="16"/>
        <v/>
      </c>
      <c r="J323" s="31" t="str">
        <f t="array" ref="J323">IFERROR(INDEX(I$2:I$700,SMALL(IF(I$2:I$700&lt;&gt;"",ROW(I$2:I$700)-1),ROW(A322))),"")</f>
        <v/>
      </c>
      <c r="K323" s="21" t="str">
        <f t="shared" si="17"/>
        <v/>
      </c>
      <c r="L323" s="33" t="str">
        <f t="array" ref="L323">IFERROR(INDEX(K$2:K$700,SMALL(IF(K$2:K$700&lt;&gt;"",ROW(K$2:K$700)-1),ROW(F322))),"")</f>
        <v/>
      </c>
      <c r="M323" s="21" t="str">
        <f t="shared" si="18"/>
        <v/>
      </c>
      <c r="N323" s="31" t="str">
        <f t="array" ref="N323">IFERROR(INDEX(M$2:M$700,SMALL(IF(M$2:M$700&lt;&gt;"",ROW(M$2:M$700)-1),ROW(G322))),"")</f>
        <v/>
      </c>
      <c r="O323" s="21" t="str">
        <f t="shared" si="19"/>
        <v/>
      </c>
      <c r="P323" s="33" t="str">
        <f t="array" ref="P323">IFERROR(INDEX(O$2:O$700,SMALL(IF(O$2:O$700&lt;&gt;"",ROW(O$2:O$700)-1),ROW(I322))),"")</f>
        <v/>
      </c>
      <c r="Q323" s="22" t="str">
        <f t="shared" si="15"/>
        <v/>
      </c>
      <c r="R323" s="47" t="str">
        <f t="array" ref="R323">IFERROR(INDEX(Q$2:Q$212,SMALL(IF(Q$2:Q$212&lt;&gt;"",ROW(Q$2:Q$212)-1),ROW(I322))),"")</f>
        <v/>
      </c>
      <c r="S323" s="10"/>
    </row>
    <row r="324" spans="1:19" ht="15.75" customHeight="1" x14ac:dyDescent="0.2">
      <c r="A324" s="26" t="str">
        <f t="shared" si="20"/>
        <v xml:space="preserve"> </v>
      </c>
      <c r="B324" s="23"/>
      <c r="C324" s="23"/>
      <c r="D324" s="23"/>
      <c r="E324" s="23"/>
      <c r="F324" s="23"/>
      <c r="G324" s="26" t="str">
        <f>IF(D324="","",VLOOKUP(D324,'Liste des clubs'!A:B,2,FALSE))</f>
        <v/>
      </c>
      <c r="H324" s="29"/>
      <c r="I324" s="21" t="str">
        <f t="shared" si="16"/>
        <v/>
      </c>
      <c r="J324" s="31" t="str">
        <f t="array" ref="J324">IFERROR(INDEX(I$2:I$700,SMALL(IF(I$2:I$700&lt;&gt;"",ROW(I$2:I$700)-1),ROW(A323))),"")</f>
        <v/>
      </c>
      <c r="K324" s="21" t="str">
        <f t="shared" si="17"/>
        <v/>
      </c>
      <c r="L324" s="33" t="str">
        <f t="array" ref="L324">IFERROR(INDEX(K$2:K$700,SMALL(IF(K$2:K$700&lt;&gt;"",ROW(K$2:K$700)-1),ROW(F323))),"")</f>
        <v/>
      </c>
      <c r="M324" s="21" t="str">
        <f t="shared" si="18"/>
        <v/>
      </c>
      <c r="N324" s="31" t="str">
        <f t="array" ref="N324">IFERROR(INDEX(M$2:M$700,SMALL(IF(M$2:M$700&lt;&gt;"",ROW(M$2:M$700)-1),ROW(G323))),"")</f>
        <v/>
      </c>
      <c r="O324" s="21" t="str">
        <f t="shared" si="19"/>
        <v/>
      </c>
      <c r="P324" s="33" t="str">
        <f t="array" ref="P324">IFERROR(INDEX(O$2:O$700,SMALL(IF(O$2:O$700&lt;&gt;"",ROW(O$2:O$700)-1),ROW(I323))),"")</f>
        <v/>
      </c>
      <c r="Q324" s="22" t="str">
        <f t="shared" si="15"/>
        <v/>
      </c>
      <c r="R324" s="47" t="str">
        <f t="array" ref="R324">IFERROR(INDEX(Q$2:Q$212,SMALL(IF(Q$2:Q$212&lt;&gt;"",ROW(Q$2:Q$212)-1),ROW(I323))),"")</f>
        <v/>
      </c>
      <c r="S324" s="10"/>
    </row>
    <row r="325" spans="1:19" ht="15.75" customHeight="1" x14ac:dyDescent="0.2">
      <c r="A325" s="26" t="str">
        <f t="shared" si="20"/>
        <v xml:space="preserve"> </v>
      </c>
      <c r="B325" s="23"/>
      <c r="C325" s="23"/>
      <c r="D325" s="23"/>
      <c r="E325" s="23"/>
      <c r="F325" s="23"/>
      <c r="G325" s="26" t="str">
        <f>IF(D325="","",VLOOKUP(D325,'Liste des clubs'!A:B,2,FALSE))</f>
        <v/>
      </c>
      <c r="H325" s="29"/>
      <c r="I325" s="21" t="str">
        <f t="shared" si="16"/>
        <v/>
      </c>
      <c r="J325" s="31" t="str">
        <f t="array" ref="J325">IFERROR(INDEX(I$2:I$700,SMALL(IF(I$2:I$700&lt;&gt;"",ROW(I$2:I$700)-1),ROW(A324))),"")</f>
        <v/>
      </c>
      <c r="K325" s="21" t="str">
        <f t="shared" si="17"/>
        <v/>
      </c>
      <c r="L325" s="33" t="str">
        <f t="array" ref="L325">IFERROR(INDEX(K$2:K$700,SMALL(IF(K$2:K$700&lt;&gt;"",ROW(K$2:K$700)-1),ROW(F324))),"")</f>
        <v/>
      </c>
      <c r="M325" s="21" t="str">
        <f t="shared" si="18"/>
        <v/>
      </c>
      <c r="N325" s="31" t="str">
        <f t="array" ref="N325">IFERROR(INDEX(M$2:M$700,SMALL(IF(M$2:M$700&lt;&gt;"",ROW(M$2:M$700)-1),ROW(G324))),"")</f>
        <v/>
      </c>
      <c r="O325" s="21" t="str">
        <f t="shared" si="19"/>
        <v/>
      </c>
      <c r="P325" s="33" t="str">
        <f t="array" ref="P325">IFERROR(INDEX(O$2:O$700,SMALL(IF(O$2:O$700&lt;&gt;"",ROW(O$2:O$700)-1),ROW(I324))),"")</f>
        <v/>
      </c>
      <c r="Q325" s="22" t="str">
        <f t="shared" si="15"/>
        <v/>
      </c>
      <c r="R325" s="47" t="str">
        <f t="array" ref="R325">IFERROR(INDEX(Q$2:Q$212,SMALL(IF(Q$2:Q$212&lt;&gt;"",ROW(Q$2:Q$212)-1),ROW(I324))),"")</f>
        <v/>
      </c>
      <c r="S325" s="10"/>
    </row>
    <row r="326" spans="1:19" ht="15.75" customHeight="1" x14ac:dyDescent="0.2">
      <c r="A326" s="26" t="str">
        <f t="shared" si="20"/>
        <v xml:space="preserve"> </v>
      </c>
      <c r="B326" s="23"/>
      <c r="C326" s="23"/>
      <c r="D326" s="23"/>
      <c r="E326" s="23"/>
      <c r="F326" s="23"/>
      <c r="G326" s="26" t="str">
        <f>IF(D326="","",VLOOKUP(D326,'Liste des clubs'!A:B,2,FALSE))</f>
        <v/>
      </c>
      <c r="H326" s="29"/>
      <c r="I326" s="21" t="str">
        <f t="shared" si="16"/>
        <v/>
      </c>
      <c r="J326" s="31" t="str">
        <f t="array" ref="J326">IFERROR(INDEX(I$2:I$700,SMALL(IF(I$2:I$700&lt;&gt;"",ROW(I$2:I$700)-1),ROW(A325))),"")</f>
        <v/>
      </c>
      <c r="K326" s="21" t="str">
        <f t="shared" si="17"/>
        <v/>
      </c>
      <c r="L326" s="33" t="str">
        <f t="array" ref="L326">IFERROR(INDEX(K$2:K$700,SMALL(IF(K$2:K$700&lt;&gt;"",ROW(K$2:K$700)-1),ROW(F325))),"")</f>
        <v/>
      </c>
      <c r="M326" s="21" t="str">
        <f t="shared" si="18"/>
        <v/>
      </c>
      <c r="N326" s="31" t="str">
        <f t="array" ref="N326">IFERROR(INDEX(M$2:M$700,SMALL(IF(M$2:M$700&lt;&gt;"",ROW(M$2:M$700)-1),ROW(G325))),"")</f>
        <v/>
      </c>
      <c r="O326" s="21" t="str">
        <f t="shared" si="19"/>
        <v/>
      </c>
      <c r="P326" s="33" t="str">
        <f t="array" ref="P326">IFERROR(INDEX(O$2:O$700,SMALL(IF(O$2:O$700&lt;&gt;"",ROW(O$2:O$700)-1),ROW(I325))),"")</f>
        <v/>
      </c>
      <c r="Q326" s="22" t="str">
        <f t="shared" si="15"/>
        <v/>
      </c>
      <c r="R326" s="47" t="str">
        <f t="array" ref="R326">IFERROR(INDEX(Q$2:Q$212,SMALL(IF(Q$2:Q$212&lt;&gt;"",ROW(Q$2:Q$212)-1),ROW(I325))),"")</f>
        <v/>
      </c>
      <c r="S326" s="10"/>
    </row>
    <row r="327" spans="1:19" ht="15.75" customHeight="1" x14ac:dyDescent="0.2">
      <c r="A327" s="26" t="str">
        <f t="shared" si="20"/>
        <v xml:space="preserve"> </v>
      </c>
      <c r="B327" s="23"/>
      <c r="C327" s="23"/>
      <c r="D327" s="23"/>
      <c r="E327" s="23"/>
      <c r="F327" s="23"/>
      <c r="G327" s="26" t="str">
        <f>IF(D327="","",VLOOKUP(D327,'Liste des clubs'!A:B,2,FALSE))</f>
        <v/>
      </c>
      <c r="H327" s="29"/>
      <c r="I327" s="21" t="str">
        <f t="shared" si="16"/>
        <v/>
      </c>
      <c r="J327" s="31" t="str">
        <f t="array" ref="J327">IFERROR(INDEX(I$2:I$700,SMALL(IF(I$2:I$700&lt;&gt;"",ROW(I$2:I$700)-1),ROW(A326))),"")</f>
        <v/>
      </c>
      <c r="K327" s="21" t="str">
        <f t="shared" si="17"/>
        <v/>
      </c>
      <c r="L327" s="33" t="str">
        <f t="array" ref="L327">IFERROR(INDEX(K$2:K$700,SMALL(IF(K$2:K$700&lt;&gt;"",ROW(K$2:K$700)-1),ROW(F326))),"")</f>
        <v/>
      </c>
      <c r="M327" s="21" t="str">
        <f t="shared" si="18"/>
        <v/>
      </c>
      <c r="N327" s="31" t="str">
        <f t="array" ref="N327">IFERROR(INDEX(M$2:M$700,SMALL(IF(M$2:M$700&lt;&gt;"",ROW(M$2:M$700)-1),ROW(G326))),"")</f>
        <v/>
      </c>
      <c r="O327" s="21" t="str">
        <f t="shared" si="19"/>
        <v/>
      </c>
      <c r="P327" s="33" t="str">
        <f t="array" ref="P327">IFERROR(INDEX(O$2:O$700,SMALL(IF(O$2:O$700&lt;&gt;"",ROW(O$2:O$700)-1),ROW(I326))),"")</f>
        <v/>
      </c>
      <c r="Q327" s="22" t="str">
        <f t="shared" si="15"/>
        <v/>
      </c>
      <c r="R327" s="47" t="str">
        <f t="array" ref="R327">IFERROR(INDEX(Q$2:Q$212,SMALL(IF(Q$2:Q$212&lt;&gt;"",ROW(Q$2:Q$212)-1),ROW(I326))),"")</f>
        <v/>
      </c>
      <c r="S327" s="10"/>
    </row>
    <row r="328" spans="1:19" ht="15.75" customHeight="1" x14ac:dyDescent="0.2">
      <c r="A328" s="26" t="str">
        <f t="shared" si="20"/>
        <v xml:space="preserve"> </v>
      </c>
      <c r="B328" s="23"/>
      <c r="C328" s="23"/>
      <c r="D328" s="23"/>
      <c r="E328" s="23"/>
      <c r="F328" s="23"/>
      <c r="G328" s="26" t="str">
        <f>IF(D328="","",VLOOKUP(D328,'Liste des clubs'!A:B,2,FALSE))</f>
        <v/>
      </c>
      <c r="H328" s="29"/>
      <c r="I328" s="21" t="str">
        <f t="shared" si="16"/>
        <v/>
      </c>
      <c r="J328" s="31" t="str">
        <f t="array" ref="J328">IFERROR(INDEX(I$2:I$700,SMALL(IF(I$2:I$700&lt;&gt;"",ROW(I$2:I$700)-1),ROW(A327))),"")</f>
        <v/>
      </c>
      <c r="K328" s="21" t="str">
        <f t="shared" si="17"/>
        <v/>
      </c>
      <c r="L328" s="33" t="str">
        <f t="array" ref="L328">IFERROR(INDEX(K$2:K$700,SMALL(IF(K$2:K$700&lt;&gt;"",ROW(K$2:K$700)-1),ROW(F327))),"")</f>
        <v/>
      </c>
      <c r="M328" s="21" t="str">
        <f t="shared" si="18"/>
        <v/>
      </c>
      <c r="N328" s="31" t="str">
        <f t="array" ref="N328">IFERROR(INDEX(M$2:M$700,SMALL(IF(M$2:M$700&lt;&gt;"",ROW(M$2:M$700)-1),ROW(G327))),"")</f>
        <v/>
      </c>
      <c r="O328" s="21" t="str">
        <f t="shared" si="19"/>
        <v/>
      </c>
      <c r="P328" s="33" t="str">
        <f t="array" ref="P328">IFERROR(INDEX(O$2:O$700,SMALL(IF(O$2:O$700&lt;&gt;"",ROW(O$2:O$700)-1),ROW(I327))),"")</f>
        <v/>
      </c>
      <c r="Q328" s="22" t="str">
        <f t="shared" si="15"/>
        <v/>
      </c>
      <c r="R328" s="47" t="str">
        <f t="array" ref="R328">IFERROR(INDEX(Q$2:Q$212,SMALL(IF(Q$2:Q$212&lt;&gt;"",ROW(Q$2:Q$212)-1),ROW(I327))),"")</f>
        <v/>
      </c>
      <c r="S328" s="10"/>
    </row>
    <row r="329" spans="1:19" ht="15.75" customHeight="1" x14ac:dyDescent="0.2">
      <c r="A329" s="26" t="str">
        <f t="shared" si="20"/>
        <v xml:space="preserve"> </v>
      </c>
      <c r="B329" s="23"/>
      <c r="C329" s="23"/>
      <c r="D329" s="23"/>
      <c r="E329" s="23"/>
      <c r="F329" s="23"/>
      <c r="G329" s="26" t="str">
        <f>IF(D329="","",VLOOKUP(D329,'Liste des clubs'!A:B,2,FALSE))</f>
        <v/>
      </c>
      <c r="H329" s="29"/>
      <c r="I329" s="21" t="str">
        <f t="shared" si="16"/>
        <v/>
      </c>
      <c r="J329" s="31" t="str">
        <f t="array" ref="J329">IFERROR(INDEX(I$2:I$700,SMALL(IF(I$2:I$700&lt;&gt;"",ROW(I$2:I$700)-1),ROW(A328))),"")</f>
        <v/>
      </c>
      <c r="K329" s="21" t="str">
        <f t="shared" si="17"/>
        <v/>
      </c>
      <c r="L329" s="33" t="str">
        <f t="array" ref="L329">IFERROR(INDEX(K$2:K$700,SMALL(IF(K$2:K$700&lt;&gt;"",ROW(K$2:K$700)-1),ROW(F328))),"")</f>
        <v/>
      </c>
      <c r="M329" s="21" t="str">
        <f t="shared" si="18"/>
        <v/>
      </c>
      <c r="N329" s="31" t="str">
        <f t="array" ref="N329">IFERROR(INDEX(M$2:M$700,SMALL(IF(M$2:M$700&lt;&gt;"",ROW(M$2:M$700)-1),ROW(G328))),"")</f>
        <v/>
      </c>
      <c r="O329" s="21" t="str">
        <f t="shared" si="19"/>
        <v/>
      </c>
      <c r="P329" s="33" t="str">
        <f t="array" ref="P329">IFERROR(INDEX(O$2:O$700,SMALL(IF(O$2:O$700&lt;&gt;"",ROW(O$2:O$700)-1),ROW(I328))),"")</f>
        <v/>
      </c>
      <c r="Q329" s="22" t="str">
        <f t="shared" si="15"/>
        <v/>
      </c>
      <c r="R329" s="47" t="str">
        <f t="array" ref="R329">IFERROR(INDEX(Q$2:Q$212,SMALL(IF(Q$2:Q$212&lt;&gt;"",ROW(Q$2:Q$212)-1),ROW(I328))),"")</f>
        <v/>
      </c>
      <c r="S329" s="10"/>
    </row>
    <row r="330" spans="1:19" ht="15.75" customHeight="1" x14ac:dyDescent="0.2">
      <c r="A330" s="26" t="str">
        <f t="shared" si="20"/>
        <v xml:space="preserve"> </v>
      </c>
      <c r="B330" s="23"/>
      <c r="C330" s="23"/>
      <c r="D330" s="23"/>
      <c r="E330" s="23"/>
      <c r="F330" s="23"/>
      <c r="G330" s="26" t="str">
        <f>IF(D330="","",VLOOKUP(D330,'Liste des clubs'!A:B,2,FALSE))</f>
        <v/>
      </c>
      <c r="H330" s="29"/>
      <c r="I330" s="21" t="str">
        <f t="shared" si="16"/>
        <v/>
      </c>
      <c r="J330" s="31" t="str">
        <f t="array" ref="J330">IFERROR(INDEX(I$2:I$700,SMALL(IF(I$2:I$700&lt;&gt;"",ROW(I$2:I$700)-1),ROW(A329))),"")</f>
        <v/>
      </c>
      <c r="K330" s="21" t="str">
        <f t="shared" si="17"/>
        <v/>
      </c>
      <c r="L330" s="33" t="str">
        <f t="array" ref="L330">IFERROR(INDEX(K$2:K$700,SMALL(IF(K$2:K$700&lt;&gt;"",ROW(K$2:K$700)-1),ROW(F329))),"")</f>
        <v/>
      </c>
      <c r="M330" s="21" t="str">
        <f t="shared" si="18"/>
        <v/>
      </c>
      <c r="N330" s="31" t="str">
        <f t="array" ref="N330">IFERROR(INDEX(M$2:M$700,SMALL(IF(M$2:M$700&lt;&gt;"",ROW(M$2:M$700)-1),ROW(G329))),"")</f>
        <v/>
      </c>
      <c r="O330" s="21" t="str">
        <f t="shared" si="19"/>
        <v/>
      </c>
      <c r="P330" s="33" t="str">
        <f t="array" ref="P330">IFERROR(INDEX(O$2:O$700,SMALL(IF(O$2:O$700&lt;&gt;"",ROW(O$2:O$700)-1),ROW(I329))),"")</f>
        <v/>
      </c>
      <c r="Q330" s="22" t="str">
        <f t="shared" si="15"/>
        <v/>
      </c>
      <c r="R330" s="47" t="str">
        <f t="array" ref="R330">IFERROR(INDEX(Q$2:Q$212,SMALL(IF(Q$2:Q$212&lt;&gt;"",ROW(Q$2:Q$212)-1),ROW(I329))),"")</f>
        <v/>
      </c>
      <c r="S330" s="10"/>
    </row>
    <row r="331" spans="1:19" ht="15.75" customHeight="1" x14ac:dyDescent="0.2">
      <c r="A331" s="26" t="str">
        <f t="shared" si="20"/>
        <v xml:space="preserve"> </v>
      </c>
      <c r="B331" s="23"/>
      <c r="C331" s="23"/>
      <c r="D331" s="23"/>
      <c r="E331" s="23"/>
      <c r="F331" s="23"/>
      <c r="G331" s="26" t="str">
        <f>IF(D331="","",VLOOKUP(D331,'Liste des clubs'!A:B,2,FALSE))</f>
        <v/>
      </c>
      <c r="H331" s="29"/>
      <c r="I331" s="21" t="str">
        <f t="shared" si="16"/>
        <v/>
      </c>
      <c r="J331" s="31" t="str">
        <f t="array" ref="J331">IFERROR(INDEX(I$2:I$700,SMALL(IF(I$2:I$700&lt;&gt;"",ROW(I$2:I$700)-1),ROW(A330))),"")</f>
        <v/>
      </c>
      <c r="K331" s="21" t="str">
        <f t="shared" si="17"/>
        <v/>
      </c>
      <c r="L331" s="33" t="str">
        <f t="array" ref="L331">IFERROR(INDEX(K$2:K$700,SMALL(IF(K$2:K$700&lt;&gt;"",ROW(K$2:K$700)-1),ROW(F330))),"")</f>
        <v/>
      </c>
      <c r="M331" s="21" t="str">
        <f t="shared" si="18"/>
        <v/>
      </c>
      <c r="N331" s="31" t="str">
        <f t="array" ref="N331">IFERROR(INDEX(M$2:M$700,SMALL(IF(M$2:M$700&lt;&gt;"",ROW(M$2:M$700)-1),ROW(G330))),"")</f>
        <v/>
      </c>
      <c r="O331" s="21" t="str">
        <f t="shared" si="19"/>
        <v/>
      </c>
      <c r="P331" s="33" t="str">
        <f t="array" ref="P331">IFERROR(INDEX(O$2:O$700,SMALL(IF(O$2:O$700&lt;&gt;"",ROW(O$2:O$700)-1),ROW(I330))),"")</f>
        <v/>
      </c>
      <c r="Q331" s="22" t="str">
        <f t="shared" si="15"/>
        <v/>
      </c>
      <c r="R331" s="47" t="str">
        <f t="array" ref="R331">IFERROR(INDEX(Q$2:Q$212,SMALL(IF(Q$2:Q$212&lt;&gt;"",ROW(Q$2:Q$212)-1),ROW(I330))),"")</f>
        <v/>
      </c>
      <c r="S331" s="10"/>
    </row>
    <row r="332" spans="1:19" ht="15.75" customHeight="1" x14ac:dyDescent="0.2">
      <c r="A332" s="26" t="str">
        <f t="shared" si="20"/>
        <v xml:space="preserve"> </v>
      </c>
      <c r="B332" s="23"/>
      <c r="C332" s="23"/>
      <c r="D332" s="23"/>
      <c r="E332" s="23"/>
      <c r="F332" s="23"/>
      <c r="G332" s="26" t="str">
        <f>IF(D332="","",VLOOKUP(D332,'Liste des clubs'!A:B,2,FALSE))</f>
        <v/>
      </c>
      <c r="H332" s="29"/>
      <c r="I332" s="21" t="str">
        <f t="shared" si="16"/>
        <v/>
      </c>
      <c r="J332" s="31" t="str">
        <f t="array" ref="J332">IFERROR(INDEX(I$2:I$700,SMALL(IF(I$2:I$700&lt;&gt;"",ROW(I$2:I$700)-1),ROW(A331))),"")</f>
        <v/>
      </c>
      <c r="K332" s="21" t="str">
        <f t="shared" si="17"/>
        <v/>
      </c>
      <c r="L332" s="33" t="str">
        <f t="array" ref="L332">IFERROR(INDEX(K$2:K$700,SMALL(IF(K$2:K$700&lt;&gt;"",ROW(K$2:K$700)-1),ROW(F331))),"")</f>
        <v/>
      </c>
      <c r="M332" s="21" t="str">
        <f t="shared" si="18"/>
        <v/>
      </c>
      <c r="N332" s="31" t="str">
        <f t="array" ref="N332">IFERROR(INDEX(M$2:M$700,SMALL(IF(M$2:M$700&lt;&gt;"",ROW(M$2:M$700)-1),ROW(G331))),"")</f>
        <v/>
      </c>
      <c r="O332" s="21" t="str">
        <f t="shared" si="19"/>
        <v/>
      </c>
      <c r="P332" s="33" t="str">
        <f t="array" ref="P332">IFERROR(INDEX(O$2:O$700,SMALL(IF(O$2:O$700&lt;&gt;"",ROW(O$2:O$700)-1),ROW(I331))),"")</f>
        <v/>
      </c>
      <c r="Q332" s="22" t="str">
        <f t="shared" si="15"/>
        <v/>
      </c>
      <c r="R332" s="47" t="str">
        <f t="array" ref="R332">IFERROR(INDEX(Q$2:Q$212,SMALL(IF(Q$2:Q$212&lt;&gt;"",ROW(Q$2:Q$212)-1),ROW(I331))),"")</f>
        <v/>
      </c>
      <c r="S332" s="10"/>
    </row>
    <row r="333" spans="1:19" ht="15.75" customHeight="1" x14ac:dyDescent="0.2">
      <c r="A333" s="26" t="str">
        <f t="shared" si="20"/>
        <v xml:space="preserve"> </v>
      </c>
      <c r="B333" s="23"/>
      <c r="C333" s="23"/>
      <c r="D333" s="23"/>
      <c r="E333" s="23"/>
      <c r="F333" s="23"/>
      <c r="G333" s="26" t="str">
        <f>IF(D333="","",VLOOKUP(D333,'Liste des clubs'!A:B,2,FALSE))</f>
        <v/>
      </c>
      <c r="H333" s="29"/>
      <c r="I333" s="21" t="str">
        <f t="shared" si="16"/>
        <v/>
      </c>
      <c r="J333" s="31" t="str">
        <f t="array" ref="J333">IFERROR(INDEX(I$2:I$700,SMALL(IF(I$2:I$700&lt;&gt;"",ROW(I$2:I$700)-1),ROW(A332))),"")</f>
        <v/>
      </c>
      <c r="K333" s="21" t="str">
        <f t="shared" si="17"/>
        <v/>
      </c>
      <c r="L333" s="33" t="str">
        <f t="array" ref="L333">IFERROR(INDEX(K$2:K$700,SMALL(IF(K$2:K$700&lt;&gt;"",ROW(K$2:K$700)-1),ROW(F332))),"")</f>
        <v/>
      </c>
      <c r="M333" s="21" t="str">
        <f t="shared" si="18"/>
        <v/>
      </c>
      <c r="N333" s="31" t="str">
        <f t="array" ref="N333">IFERROR(INDEX(M$2:M$700,SMALL(IF(M$2:M$700&lt;&gt;"",ROW(M$2:M$700)-1),ROW(G332))),"")</f>
        <v/>
      </c>
      <c r="O333" s="21" t="str">
        <f t="shared" si="19"/>
        <v/>
      </c>
      <c r="P333" s="33" t="str">
        <f t="array" ref="P333">IFERROR(INDEX(O$2:O$700,SMALL(IF(O$2:O$700&lt;&gt;"",ROW(O$2:O$700)-1),ROW(I332))),"")</f>
        <v/>
      </c>
      <c r="Q333" s="22" t="str">
        <f t="shared" si="15"/>
        <v/>
      </c>
      <c r="R333" s="47" t="str">
        <f t="array" ref="R333">IFERROR(INDEX(Q$2:Q$212,SMALL(IF(Q$2:Q$212&lt;&gt;"",ROW(Q$2:Q$212)-1),ROW(I332))),"")</f>
        <v/>
      </c>
      <c r="S333" s="10"/>
    </row>
    <row r="334" spans="1:19" ht="15.75" customHeight="1" x14ac:dyDescent="0.2">
      <c r="A334" s="26" t="str">
        <f t="shared" si="20"/>
        <v xml:space="preserve"> </v>
      </c>
      <c r="B334" s="23"/>
      <c r="C334" s="23"/>
      <c r="D334" s="23"/>
      <c r="E334" s="23"/>
      <c r="F334" s="23"/>
      <c r="G334" s="26" t="str">
        <f>IF(D334="","",VLOOKUP(D334,'Liste des clubs'!A:B,2,FALSE))</f>
        <v/>
      </c>
      <c r="H334" s="29"/>
      <c r="I334" s="21" t="str">
        <f t="shared" si="16"/>
        <v/>
      </c>
      <c r="J334" s="31" t="str">
        <f t="array" ref="J334">IFERROR(INDEX(I$2:I$700,SMALL(IF(I$2:I$700&lt;&gt;"",ROW(I$2:I$700)-1),ROW(A333))),"")</f>
        <v/>
      </c>
      <c r="K334" s="21" t="str">
        <f t="shared" si="17"/>
        <v/>
      </c>
      <c r="L334" s="33" t="str">
        <f t="array" ref="L334">IFERROR(INDEX(K$2:K$700,SMALL(IF(K$2:K$700&lt;&gt;"",ROW(K$2:K$700)-1),ROW(F333))),"")</f>
        <v/>
      </c>
      <c r="M334" s="21" t="str">
        <f t="shared" si="18"/>
        <v/>
      </c>
      <c r="N334" s="31" t="str">
        <f t="array" ref="N334">IFERROR(INDEX(M$2:M$700,SMALL(IF(M$2:M$700&lt;&gt;"",ROW(M$2:M$700)-1),ROW(G333))),"")</f>
        <v/>
      </c>
      <c r="O334" s="21" t="str">
        <f t="shared" si="19"/>
        <v/>
      </c>
      <c r="P334" s="33" t="str">
        <f t="array" ref="P334">IFERROR(INDEX(O$2:O$700,SMALL(IF(O$2:O$700&lt;&gt;"",ROW(O$2:O$700)-1),ROW(I333))),"")</f>
        <v/>
      </c>
      <c r="Q334" s="22" t="str">
        <f t="shared" si="15"/>
        <v/>
      </c>
      <c r="R334" s="47" t="str">
        <f t="array" ref="R334">IFERROR(INDEX(Q$2:Q$212,SMALL(IF(Q$2:Q$212&lt;&gt;"",ROW(Q$2:Q$212)-1),ROW(I333))),"")</f>
        <v/>
      </c>
      <c r="S334" s="10"/>
    </row>
    <row r="335" spans="1:19" ht="15.75" customHeight="1" x14ac:dyDescent="0.2">
      <c r="A335" s="26" t="str">
        <f t="shared" si="20"/>
        <v xml:space="preserve"> </v>
      </c>
      <c r="B335" s="23"/>
      <c r="C335" s="23"/>
      <c r="D335" s="23"/>
      <c r="E335" s="23"/>
      <c r="F335" s="23"/>
      <c r="G335" s="26" t="str">
        <f>IF(D335="","",VLOOKUP(D335,'Liste des clubs'!A:B,2,FALSE))</f>
        <v/>
      </c>
      <c r="H335" s="29"/>
      <c r="I335" s="21" t="str">
        <f t="shared" si="16"/>
        <v/>
      </c>
      <c r="J335" s="31" t="str">
        <f t="array" ref="J335">IFERROR(INDEX(I$2:I$700,SMALL(IF(I$2:I$700&lt;&gt;"",ROW(I$2:I$700)-1),ROW(A334))),"")</f>
        <v/>
      </c>
      <c r="K335" s="21" t="str">
        <f t="shared" si="17"/>
        <v/>
      </c>
      <c r="L335" s="33" t="str">
        <f t="array" ref="L335">IFERROR(INDEX(K$2:K$700,SMALL(IF(K$2:K$700&lt;&gt;"",ROW(K$2:K$700)-1),ROW(F334))),"")</f>
        <v/>
      </c>
      <c r="M335" s="21" t="str">
        <f t="shared" si="18"/>
        <v/>
      </c>
      <c r="N335" s="31" t="str">
        <f t="array" ref="N335">IFERROR(INDEX(M$2:M$700,SMALL(IF(M$2:M$700&lt;&gt;"",ROW(M$2:M$700)-1),ROW(G334))),"")</f>
        <v/>
      </c>
      <c r="O335" s="21" t="str">
        <f t="shared" si="19"/>
        <v/>
      </c>
      <c r="P335" s="33" t="str">
        <f t="array" ref="P335">IFERROR(INDEX(O$2:O$700,SMALL(IF(O$2:O$700&lt;&gt;"",ROW(O$2:O$700)-1),ROW(I334))),"")</f>
        <v/>
      </c>
      <c r="Q335" s="22" t="str">
        <f t="shared" si="15"/>
        <v/>
      </c>
      <c r="R335" s="47" t="str">
        <f t="array" ref="R335">IFERROR(INDEX(Q$2:Q$212,SMALL(IF(Q$2:Q$212&lt;&gt;"",ROW(Q$2:Q$212)-1),ROW(I334))),"")</f>
        <v/>
      </c>
      <c r="S335" s="10"/>
    </row>
    <row r="336" spans="1:19" ht="15.75" customHeight="1" x14ac:dyDescent="0.2">
      <c r="A336" s="26" t="str">
        <f t="shared" si="20"/>
        <v xml:space="preserve"> </v>
      </c>
      <c r="B336" s="23"/>
      <c r="C336" s="23"/>
      <c r="D336" s="23"/>
      <c r="E336" s="23"/>
      <c r="F336" s="23"/>
      <c r="G336" s="26" t="str">
        <f>IF(D336="","",VLOOKUP(D336,'Liste des clubs'!A:B,2,FALSE))</f>
        <v/>
      </c>
      <c r="H336" s="29"/>
      <c r="I336" s="21" t="str">
        <f t="shared" si="16"/>
        <v/>
      </c>
      <c r="J336" s="31" t="str">
        <f t="array" ref="J336">IFERROR(INDEX(I$2:I$700,SMALL(IF(I$2:I$700&lt;&gt;"",ROW(I$2:I$700)-1),ROW(A335))),"")</f>
        <v/>
      </c>
      <c r="K336" s="21" t="str">
        <f t="shared" si="17"/>
        <v/>
      </c>
      <c r="L336" s="33" t="str">
        <f t="array" ref="L336">IFERROR(INDEX(K$2:K$700,SMALL(IF(K$2:K$700&lt;&gt;"",ROW(K$2:K$700)-1),ROW(F335))),"")</f>
        <v/>
      </c>
      <c r="M336" s="21" t="str">
        <f t="shared" si="18"/>
        <v/>
      </c>
      <c r="N336" s="31" t="str">
        <f t="array" ref="N336">IFERROR(INDEX(M$2:M$700,SMALL(IF(M$2:M$700&lt;&gt;"",ROW(M$2:M$700)-1),ROW(G335))),"")</f>
        <v/>
      </c>
      <c r="O336" s="21" t="str">
        <f t="shared" si="19"/>
        <v/>
      </c>
      <c r="P336" s="33" t="str">
        <f t="array" ref="P336">IFERROR(INDEX(O$2:O$700,SMALL(IF(O$2:O$700&lt;&gt;"",ROW(O$2:O$700)-1),ROW(I335))),"")</f>
        <v/>
      </c>
      <c r="Q336" s="22" t="str">
        <f t="shared" si="15"/>
        <v/>
      </c>
      <c r="R336" s="47" t="str">
        <f t="array" ref="R336">IFERROR(INDEX(Q$2:Q$212,SMALL(IF(Q$2:Q$212&lt;&gt;"",ROW(Q$2:Q$212)-1),ROW(I335))),"")</f>
        <v/>
      </c>
      <c r="S336" s="10"/>
    </row>
    <row r="337" spans="1:19" ht="15.75" customHeight="1" x14ac:dyDescent="0.2">
      <c r="A337" s="26" t="str">
        <f t="shared" si="20"/>
        <v xml:space="preserve"> </v>
      </c>
      <c r="B337" s="23"/>
      <c r="C337" s="23"/>
      <c r="D337" s="23"/>
      <c r="E337" s="23"/>
      <c r="F337" s="23"/>
      <c r="G337" s="26" t="str">
        <f>IF(D337="","",VLOOKUP(D337,'Liste des clubs'!A:B,2,FALSE))</f>
        <v/>
      </c>
      <c r="H337" s="29"/>
      <c r="I337" s="21" t="str">
        <f t="shared" si="16"/>
        <v/>
      </c>
      <c r="J337" s="31" t="str">
        <f t="array" ref="J337">IFERROR(INDEX(I$2:I$700,SMALL(IF(I$2:I$700&lt;&gt;"",ROW(I$2:I$700)-1),ROW(A336))),"")</f>
        <v/>
      </c>
      <c r="K337" s="21" t="str">
        <f t="shared" si="17"/>
        <v/>
      </c>
      <c r="L337" s="33" t="str">
        <f t="array" ref="L337">IFERROR(INDEX(K$2:K$700,SMALL(IF(K$2:K$700&lt;&gt;"",ROW(K$2:K$700)-1),ROW(F336))),"")</f>
        <v/>
      </c>
      <c r="M337" s="21" t="str">
        <f t="shared" si="18"/>
        <v/>
      </c>
      <c r="N337" s="31" t="str">
        <f t="array" ref="N337">IFERROR(INDEX(M$2:M$700,SMALL(IF(M$2:M$700&lt;&gt;"",ROW(M$2:M$700)-1),ROW(G336))),"")</f>
        <v/>
      </c>
      <c r="O337" s="21" t="str">
        <f t="shared" si="19"/>
        <v/>
      </c>
      <c r="P337" s="33" t="str">
        <f t="array" ref="P337">IFERROR(INDEX(O$2:O$700,SMALL(IF(O$2:O$700&lt;&gt;"",ROW(O$2:O$700)-1),ROW(I336))),"")</f>
        <v/>
      </c>
      <c r="Q337" s="22" t="str">
        <f t="shared" si="15"/>
        <v/>
      </c>
      <c r="R337" s="47" t="str">
        <f t="array" ref="R337">IFERROR(INDEX(Q$2:Q$212,SMALL(IF(Q$2:Q$212&lt;&gt;"",ROW(Q$2:Q$212)-1),ROW(I336))),"")</f>
        <v/>
      </c>
      <c r="S337" s="10"/>
    </row>
    <row r="338" spans="1:19" ht="15.75" customHeight="1" x14ac:dyDescent="0.2">
      <c r="A338" s="26" t="str">
        <f t="shared" si="20"/>
        <v xml:space="preserve"> </v>
      </c>
      <c r="B338" s="23"/>
      <c r="C338" s="23"/>
      <c r="D338" s="23"/>
      <c r="E338" s="23"/>
      <c r="F338" s="23"/>
      <c r="G338" s="26" t="str">
        <f>IF(D338="","",VLOOKUP(D338,'Liste des clubs'!A:B,2,FALSE))</f>
        <v/>
      </c>
      <c r="H338" s="29"/>
      <c r="I338" s="21" t="str">
        <f t="shared" si="16"/>
        <v/>
      </c>
      <c r="J338" s="31" t="str">
        <f t="array" ref="J338">IFERROR(INDEX(I$2:I$700,SMALL(IF(I$2:I$700&lt;&gt;"",ROW(I$2:I$700)-1),ROW(A337))),"")</f>
        <v/>
      </c>
      <c r="K338" s="21" t="str">
        <f t="shared" si="17"/>
        <v/>
      </c>
      <c r="L338" s="33" t="str">
        <f t="array" ref="L338">IFERROR(INDEX(K$2:K$700,SMALL(IF(K$2:K$700&lt;&gt;"",ROW(K$2:K$700)-1),ROW(F337))),"")</f>
        <v/>
      </c>
      <c r="M338" s="21" t="str">
        <f t="shared" si="18"/>
        <v/>
      </c>
      <c r="N338" s="31" t="str">
        <f t="array" ref="N338">IFERROR(INDEX(M$2:M$700,SMALL(IF(M$2:M$700&lt;&gt;"",ROW(M$2:M$700)-1),ROW(G337))),"")</f>
        <v/>
      </c>
      <c r="O338" s="21" t="str">
        <f t="shared" si="19"/>
        <v/>
      </c>
      <c r="P338" s="33" t="str">
        <f t="array" ref="P338">IFERROR(INDEX(O$2:O$700,SMALL(IF(O$2:O$700&lt;&gt;"",ROW(O$2:O$700)-1),ROW(I337))),"")</f>
        <v/>
      </c>
      <c r="Q338" s="22" t="str">
        <f t="shared" si="15"/>
        <v/>
      </c>
      <c r="R338" s="47" t="str">
        <f t="array" ref="R338">IFERROR(INDEX(Q$2:Q$212,SMALL(IF(Q$2:Q$212&lt;&gt;"",ROW(Q$2:Q$212)-1),ROW(I337))),"")</f>
        <v/>
      </c>
      <c r="S338" s="10"/>
    </row>
    <row r="339" spans="1:19" ht="15.75" customHeight="1" x14ac:dyDescent="0.2">
      <c r="A339" s="26" t="str">
        <f t="shared" si="20"/>
        <v xml:space="preserve"> </v>
      </c>
      <c r="B339" s="23"/>
      <c r="C339" s="23"/>
      <c r="D339" s="23"/>
      <c r="E339" s="23"/>
      <c r="F339" s="23"/>
      <c r="G339" s="26" t="str">
        <f>IF(D339="","",VLOOKUP(D339,'Liste des clubs'!A:B,2,FALSE))</f>
        <v/>
      </c>
      <c r="H339" s="29"/>
      <c r="I339" s="21" t="str">
        <f t="shared" si="16"/>
        <v/>
      </c>
      <c r="J339" s="31" t="str">
        <f t="array" ref="J339">IFERROR(INDEX(I$2:I$700,SMALL(IF(I$2:I$700&lt;&gt;"",ROW(I$2:I$700)-1),ROW(A338))),"")</f>
        <v/>
      </c>
      <c r="K339" s="21" t="str">
        <f t="shared" si="17"/>
        <v/>
      </c>
      <c r="L339" s="33" t="str">
        <f t="array" ref="L339">IFERROR(INDEX(K$2:K$700,SMALL(IF(K$2:K$700&lt;&gt;"",ROW(K$2:K$700)-1),ROW(F338))),"")</f>
        <v/>
      </c>
      <c r="M339" s="21" t="str">
        <f t="shared" si="18"/>
        <v/>
      </c>
      <c r="N339" s="31" t="str">
        <f t="array" ref="N339">IFERROR(INDEX(M$2:M$700,SMALL(IF(M$2:M$700&lt;&gt;"",ROW(M$2:M$700)-1),ROW(G338))),"")</f>
        <v/>
      </c>
      <c r="O339" s="21" t="str">
        <f t="shared" si="19"/>
        <v/>
      </c>
      <c r="P339" s="33" t="str">
        <f t="array" ref="P339">IFERROR(INDEX(O$2:O$700,SMALL(IF(O$2:O$700&lt;&gt;"",ROW(O$2:O$700)-1),ROW(I338))),"")</f>
        <v/>
      </c>
      <c r="Q339" s="22" t="str">
        <f t="shared" si="15"/>
        <v/>
      </c>
      <c r="R339" s="47" t="str">
        <f t="array" ref="R339">IFERROR(INDEX(Q$2:Q$212,SMALL(IF(Q$2:Q$212&lt;&gt;"",ROW(Q$2:Q$212)-1),ROW(I338))),"")</f>
        <v/>
      </c>
      <c r="S339" s="10"/>
    </row>
    <row r="340" spans="1:19" ht="15.75" customHeight="1" x14ac:dyDescent="0.2">
      <c r="A340" s="26" t="str">
        <f t="shared" si="20"/>
        <v xml:space="preserve"> </v>
      </c>
      <c r="B340" s="23"/>
      <c r="C340" s="23"/>
      <c r="D340" s="23"/>
      <c r="E340" s="23"/>
      <c r="F340" s="23"/>
      <c r="G340" s="26" t="str">
        <f>IF(D340="","",VLOOKUP(D340,'Liste des clubs'!A:B,2,FALSE))</f>
        <v/>
      </c>
      <c r="H340" s="29"/>
      <c r="I340" s="21" t="str">
        <f t="shared" si="16"/>
        <v/>
      </c>
      <c r="J340" s="31" t="str">
        <f t="array" ref="J340">IFERROR(INDEX(I$2:I$700,SMALL(IF(I$2:I$700&lt;&gt;"",ROW(I$2:I$700)-1),ROW(A339))),"")</f>
        <v/>
      </c>
      <c r="K340" s="21" t="str">
        <f t="shared" si="17"/>
        <v/>
      </c>
      <c r="L340" s="33" t="str">
        <f t="array" ref="L340">IFERROR(INDEX(K$2:K$700,SMALL(IF(K$2:K$700&lt;&gt;"",ROW(K$2:K$700)-1),ROW(F339))),"")</f>
        <v/>
      </c>
      <c r="M340" s="21" t="str">
        <f t="shared" si="18"/>
        <v/>
      </c>
      <c r="N340" s="31" t="str">
        <f t="array" ref="N340">IFERROR(INDEX(M$2:M$700,SMALL(IF(M$2:M$700&lt;&gt;"",ROW(M$2:M$700)-1),ROW(G339))),"")</f>
        <v/>
      </c>
      <c r="O340" s="21" t="str">
        <f t="shared" si="19"/>
        <v/>
      </c>
      <c r="P340" s="33" t="str">
        <f t="array" ref="P340">IFERROR(INDEX(O$2:O$700,SMALL(IF(O$2:O$700&lt;&gt;"",ROW(O$2:O$700)-1),ROW(I339))),"")</f>
        <v/>
      </c>
      <c r="Q340" s="22" t="str">
        <f t="shared" si="15"/>
        <v/>
      </c>
      <c r="R340" s="47" t="str">
        <f t="array" ref="R340">IFERROR(INDEX(Q$2:Q$212,SMALL(IF(Q$2:Q$212&lt;&gt;"",ROW(Q$2:Q$212)-1),ROW(I339))),"")</f>
        <v/>
      </c>
      <c r="S340" s="10"/>
    </row>
    <row r="341" spans="1:19" ht="15.75" customHeight="1" x14ac:dyDescent="0.2">
      <c r="A341" s="26" t="str">
        <f t="shared" si="20"/>
        <v xml:space="preserve"> </v>
      </c>
      <c r="B341" s="23"/>
      <c r="C341" s="23"/>
      <c r="D341" s="23"/>
      <c r="E341" s="23"/>
      <c r="F341" s="23"/>
      <c r="G341" s="26" t="str">
        <f>IF(D341="","",VLOOKUP(D341,'Liste des clubs'!A:B,2,FALSE))</f>
        <v/>
      </c>
      <c r="H341" s="29"/>
      <c r="I341" s="21" t="str">
        <f t="shared" si="16"/>
        <v/>
      </c>
      <c r="J341" s="31" t="str">
        <f t="array" ref="J341">IFERROR(INDEX(I$2:I$700,SMALL(IF(I$2:I$700&lt;&gt;"",ROW(I$2:I$700)-1),ROW(A340))),"")</f>
        <v/>
      </c>
      <c r="K341" s="21" t="str">
        <f t="shared" si="17"/>
        <v/>
      </c>
      <c r="L341" s="33" t="str">
        <f t="array" ref="L341">IFERROR(INDEX(K$2:K$700,SMALL(IF(K$2:K$700&lt;&gt;"",ROW(K$2:K$700)-1),ROW(F340))),"")</f>
        <v/>
      </c>
      <c r="M341" s="21" t="str">
        <f t="shared" si="18"/>
        <v/>
      </c>
      <c r="N341" s="31" t="str">
        <f t="array" ref="N341">IFERROR(INDEX(M$2:M$700,SMALL(IF(M$2:M$700&lt;&gt;"",ROW(M$2:M$700)-1),ROW(G340))),"")</f>
        <v/>
      </c>
      <c r="O341" s="21" t="str">
        <f t="shared" si="19"/>
        <v/>
      </c>
      <c r="P341" s="33" t="str">
        <f t="array" ref="P341">IFERROR(INDEX(O$2:O$700,SMALL(IF(O$2:O$700&lt;&gt;"",ROW(O$2:O$700)-1),ROW(I340))),"")</f>
        <v/>
      </c>
      <c r="Q341" s="22" t="str">
        <f t="shared" si="15"/>
        <v/>
      </c>
      <c r="R341" s="47" t="str">
        <f t="array" ref="R341">IFERROR(INDEX(Q$2:Q$212,SMALL(IF(Q$2:Q$212&lt;&gt;"",ROW(Q$2:Q$212)-1),ROW(I340))),"")</f>
        <v/>
      </c>
      <c r="S341" s="10"/>
    </row>
    <row r="342" spans="1:19" ht="15.75" customHeight="1" x14ac:dyDescent="0.2">
      <c r="A342" s="26" t="str">
        <f t="shared" si="20"/>
        <v xml:space="preserve"> </v>
      </c>
      <c r="B342" s="23"/>
      <c r="C342" s="23"/>
      <c r="D342" s="23"/>
      <c r="E342" s="23"/>
      <c r="F342" s="23"/>
      <c r="G342" s="26" t="str">
        <f>IF(D342="","",VLOOKUP(D342,'Liste des clubs'!A:B,2,FALSE))</f>
        <v/>
      </c>
      <c r="H342" s="29"/>
      <c r="I342" s="21" t="str">
        <f t="shared" si="16"/>
        <v/>
      </c>
      <c r="J342" s="31" t="str">
        <f t="array" ref="J342">IFERROR(INDEX(I$2:I$700,SMALL(IF(I$2:I$700&lt;&gt;"",ROW(I$2:I$700)-1),ROW(A341))),"")</f>
        <v/>
      </c>
      <c r="K342" s="21" t="str">
        <f t="shared" si="17"/>
        <v/>
      </c>
      <c r="L342" s="33" t="str">
        <f t="array" ref="L342">IFERROR(INDEX(K$2:K$700,SMALL(IF(K$2:K$700&lt;&gt;"",ROW(K$2:K$700)-1),ROW(F341))),"")</f>
        <v/>
      </c>
      <c r="M342" s="21" t="str">
        <f t="shared" si="18"/>
        <v/>
      </c>
      <c r="N342" s="31" t="str">
        <f t="array" ref="N342">IFERROR(INDEX(M$2:M$700,SMALL(IF(M$2:M$700&lt;&gt;"",ROW(M$2:M$700)-1),ROW(G341))),"")</f>
        <v/>
      </c>
      <c r="O342" s="21" t="str">
        <f t="shared" si="19"/>
        <v/>
      </c>
      <c r="P342" s="33" t="str">
        <f t="array" ref="P342">IFERROR(INDEX(O$2:O$700,SMALL(IF(O$2:O$700&lt;&gt;"",ROW(O$2:O$700)-1),ROW(I341))),"")</f>
        <v/>
      </c>
      <c r="Q342" s="22" t="str">
        <f t="shared" si="15"/>
        <v/>
      </c>
      <c r="R342" s="47" t="str">
        <f t="array" ref="R342">IFERROR(INDEX(Q$2:Q$212,SMALL(IF(Q$2:Q$212&lt;&gt;"",ROW(Q$2:Q$212)-1),ROW(I341))),"")</f>
        <v/>
      </c>
      <c r="S342" s="10"/>
    </row>
    <row r="343" spans="1:19" ht="15.75" customHeight="1" x14ac:dyDescent="0.2">
      <c r="A343" s="26" t="str">
        <f t="shared" si="20"/>
        <v xml:space="preserve"> </v>
      </c>
      <c r="B343" s="23"/>
      <c r="C343" s="23"/>
      <c r="D343" s="23"/>
      <c r="E343" s="23"/>
      <c r="F343" s="23"/>
      <c r="G343" s="26" t="str">
        <f>IF(D343="","",VLOOKUP(D343,'Liste des clubs'!A:B,2,FALSE))</f>
        <v/>
      </c>
      <c r="H343" s="29"/>
      <c r="I343" s="21" t="str">
        <f t="shared" si="16"/>
        <v/>
      </c>
      <c r="J343" s="31" t="str">
        <f t="array" ref="J343">IFERROR(INDEX(I$2:I$700,SMALL(IF(I$2:I$700&lt;&gt;"",ROW(I$2:I$700)-1),ROW(A342))),"")</f>
        <v/>
      </c>
      <c r="K343" s="21" t="str">
        <f t="shared" si="17"/>
        <v/>
      </c>
      <c r="L343" s="33" t="str">
        <f t="array" ref="L343">IFERROR(INDEX(K$2:K$700,SMALL(IF(K$2:K$700&lt;&gt;"",ROW(K$2:K$700)-1),ROW(F342))),"")</f>
        <v/>
      </c>
      <c r="M343" s="21" t="str">
        <f t="shared" si="18"/>
        <v/>
      </c>
      <c r="N343" s="31" t="str">
        <f t="array" ref="N343">IFERROR(INDEX(M$2:M$700,SMALL(IF(M$2:M$700&lt;&gt;"",ROW(M$2:M$700)-1),ROW(G342))),"")</f>
        <v/>
      </c>
      <c r="O343" s="21" t="str">
        <f t="shared" si="19"/>
        <v/>
      </c>
      <c r="P343" s="33" t="str">
        <f t="array" ref="P343">IFERROR(INDEX(O$2:O$700,SMALL(IF(O$2:O$700&lt;&gt;"",ROW(O$2:O$700)-1),ROW(I342))),"")</f>
        <v/>
      </c>
      <c r="Q343" s="22" t="str">
        <f t="shared" si="15"/>
        <v/>
      </c>
      <c r="R343" s="47" t="str">
        <f t="array" ref="R343">IFERROR(INDEX(Q$2:Q$212,SMALL(IF(Q$2:Q$212&lt;&gt;"",ROW(Q$2:Q$212)-1),ROW(I342))),"")</f>
        <v/>
      </c>
      <c r="S343" s="10"/>
    </row>
    <row r="344" spans="1:19" ht="15.75" customHeight="1" x14ac:dyDescent="0.2">
      <c r="A344" s="26" t="str">
        <f t="shared" si="20"/>
        <v xml:space="preserve"> </v>
      </c>
      <c r="B344" s="23"/>
      <c r="C344" s="23"/>
      <c r="D344" s="23"/>
      <c r="E344" s="23"/>
      <c r="F344" s="23"/>
      <c r="G344" s="26" t="str">
        <f>IF(D344="","",VLOOKUP(D344,'Liste des clubs'!A:B,2,FALSE))</f>
        <v/>
      </c>
      <c r="H344" s="29"/>
      <c r="I344" s="21" t="str">
        <f t="shared" si="16"/>
        <v/>
      </c>
      <c r="J344" s="31" t="str">
        <f t="array" ref="J344">IFERROR(INDEX(I$2:I$700,SMALL(IF(I$2:I$700&lt;&gt;"",ROW(I$2:I$700)-1),ROW(A343))),"")</f>
        <v/>
      </c>
      <c r="K344" s="21" t="str">
        <f t="shared" si="17"/>
        <v/>
      </c>
      <c r="L344" s="33" t="str">
        <f t="array" ref="L344">IFERROR(INDEX(K$2:K$700,SMALL(IF(K$2:K$700&lt;&gt;"",ROW(K$2:K$700)-1),ROW(F343))),"")</f>
        <v/>
      </c>
      <c r="M344" s="21" t="str">
        <f t="shared" si="18"/>
        <v/>
      </c>
      <c r="N344" s="31" t="str">
        <f t="array" ref="N344">IFERROR(INDEX(M$2:M$700,SMALL(IF(M$2:M$700&lt;&gt;"",ROW(M$2:M$700)-1),ROW(G343))),"")</f>
        <v/>
      </c>
      <c r="O344" s="21" t="str">
        <f t="shared" si="19"/>
        <v/>
      </c>
      <c r="P344" s="33" t="str">
        <f t="array" ref="P344">IFERROR(INDEX(O$2:O$700,SMALL(IF(O$2:O$700&lt;&gt;"",ROW(O$2:O$700)-1),ROW(I343))),"")</f>
        <v/>
      </c>
      <c r="Q344" s="22" t="str">
        <f t="shared" si="15"/>
        <v/>
      </c>
      <c r="R344" s="47" t="str">
        <f t="array" ref="R344">IFERROR(INDEX(Q$2:Q$212,SMALL(IF(Q$2:Q$212&lt;&gt;"",ROW(Q$2:Q$212)-1),ROW(I343))),"")</f>
        <v/>
      </c>
      <c r="S344" s="10"/>
    </row>
    <row r="345" spans="1:19" ht="15.75" customHeight="1" x14ac:dyDescent="0.2">
      <c r="A345" s="26" t="str">
        <f t="shared" si="20"/>
        <v xml:space="preserve"> </v>
      </c>
      <c r="B345" s="23"/>
      <c r="C345" s="23"/>
      <c r="D345" s="23"/>
      <c r="E345" s="23"/>
      <c r="F345" s="23"/>
      <c r="G345" s="26" t="str">
        <f>IF(D345="","",VLOOKUP(D345,'Liste des clubs'!A:B,2,FALSE))</f>
        <v/>
      </c>
      <c r="H345" s="29"/>
      <c r="I345" s="21" t="str">
        <f t="shared" si="16"/>
        <v/>
      </c>
      <c r="J345" s="31" t="str">
        <f t="array" ref="J345">IFERROR(INDEX(I$2:I$700,SMALL(IF(I$2:I$700&lt;&gt;"",ROW(I$2:I$700)-1),ROW(A344))),"")</f>
        <v/>
      </c>
      <c r="K345" s="21" t="str">
        <f t="shared" si="17"/>
        <v/>
      </c>
      <c r="L345" s="33" t="str">
        <f t="array" ref="L345">IFERROR(INDEX(K$2:K$700,SMALL(IF(K$2:K$700&lt;&gt;"",ROW(K$2:K$700)-1),ROW(F344))),"")</f>
        <v/>
      </c>
      <c r="M345" s="21" t="str">
        <f t="shared" si="18"/>
        <v/>
      </c>
      <c r="N345" s="31" t="str">
        <f t="array" ref="N345">IFERROR(INDEX(M$2:M$700,SMALL(IF(M$2:M$700&lt;&gt;"",ROW(M$2:M$700)-1),ROW(G344))),"")</f>
        <v/>
      </c>
      <c r="O345" s="21" t="str">
        <f t="shared" si="19"/>
        <v/>
      </c>
      <c r="P345" s="33" t="str">
        <f t="array" ref="P345">IFERROR(INDEX(O$2:O$700,SMALL(IF(O$2:O$700&lt;&gt;"",ROW(O$2:O$700)-1),ROW(I344))),"")</f>
        <v/>
      </c>
      <c r="Q345" s="22" t="str">
        <f t="shared" si="15"/>
        <v/>
      </c>
      <c r="R345" s="47" t="str">
        <f t="array" ref="R345">IFERROR(INDEX(Q$2:Q$212,SMALL(IF(Q$2:Q$212&lt;&gt;"",ROW(Q$2:Q$212)-1),ROW(I344))),"")</f>
        <v/>
      </c>
      <c r="S345" s="10"/>
    </row>
    <row r="346" spans="1:19" ht="15.75" customHeight="1" x14ac:dyDescent="0.2">
      <c r="A346" s="26" t="str">
        <f t="shared" si="20"/>
        <v xml:space="preserve"> </v>
      </c>
      <c r="B346" s="23"/>
      <c r="C346" s="23"/>
      <c r="D346" s="23"/>
      <c r="E346" s="23"/>
      <c r="F346" s="23"/>
      <c r="G346" s="26" t="str">
        <f>IF(D346="","",VLOOKUP(D346,'Liste des clubs'!A:B,2,FALSE))</f>
        <v/>
      </c>
      <c r="H346" s="29"/>
      <c r="I346" s="21" t="str">
        <f t="shared" si="16"/>
        <v/>
      </c>
      <c r="J346" s="31" t="str">
        <f t="array" ref="J346">IFERROR(INDEX(I$2:I$700,SMALL(IF(I$2:I$700&lt;&gt;"",ROW(I$2:I$700)-1),ROW(A345))),"")</f>
        <v/>
      </c>
      <c r="K346" s="21" t="str">
        <f t="shared" si="17"/>
        <v/>
      </c>
      <c r="L346" s="33" t="str">
        <f t="array" ref="L346">IFERROR(INDEX(K$2:K$700,SMALL(IF(K$2:K$700&lt;&gt;"",ROW(K$2:K$700)-1),ROW(F345))),"")</f>
        <v/>
      </c>
      <c r="M346" s="21" t="str">
        <f t="shared" si="18"/>
        <v/>
      </c>
      <c r="N346" s="31" t="str">
        <f t="array" ref="N346">IFERROR(INDEX(M$2:M$700,SMALL(IF(M$2:M$700&lt;&gt;"",ROW(M$2:M$700)-1),ROW(G345))),"")</f>
        <v/>
      </c>
      <c r="O346" s="21" t="str">
        <f t="shared" si="19"/>
        <v/>
      </c>
      <c r="P346" s="33" t="str">
        <f t="array" ref="P346">IFERROR(INDEX(O$2:O$700,SMALL(IF(O$2:O$700&lt;&gt;"",ROW(O$2:O$700)-1),ROW(I345))),"")</f>
        <v/>
      </c>
      <c r="Q346" s="22" t="str">
        <f t="shared" si="15"/>
        <v/>
      </c>
      <c r="R346" s="47" t="str">
        <f t="array" ref="R346">IFERROR(INDEX(Q$2:Q$212,SMALL(IF(Q$2:Q$212&lt;&gt;"",ROW(Q$2:Q$212)-1),ROW(I345))),"")</f>
        <v/>
      </c>
      <c r="S346" s="10"/>
    </row>
    <row r="347" spans="1:19" ht="15.75" customHeight="1" x14ac:dyDescent="0.2">
      <c r="A347" s="26" t="str">
        <f t="shared" si="20"/>
        <v xml:space="preserve"> </v>
      </c>
      <c r="B347" s="23"/>
      <c r="C347" s="23"/>
      <c r="D347" s="23"/>
      <c r="E347" s="23"/>
      <c r="F347" s="23"/>
      <c r="G347" s="26" t="str">
        <f>IF(D347="","",VLOOKUP(D347,'Liste des clubs'!A:B,2,FALSE))</f>
        <v/>
      </c>
      <c r="H347" s="29"/>
      <c r="I347" s="21" t="str">
        <f t="shared" si="16"/>
        <v/>
      </c>
      <c r="J347" s="31" t="str">
        <f t="array" ref="J347">IFERROR(INDEX(I$2:I$700,SMALL(IF(I$2:I$700&lt;&gt;"",ROW(I$2:I$700)-1),ROW(A346))),"")</f>
        <v/>
      </c>
      <c r="K347" s="21" t="str">
        <f t="shared" si="17"/>
        <v/>
      </c>
      <c r="L347" s="33" t="str">
        <f t="array" ref="L347">IFERROR(INDEX(K$2:K$700,SMALL(IF(K$2:K$700&lt;&gt;"",ROW(K$2:K$700)-1),ROW(F346))),"")</f>
        <v/>
      </c>
      <c r="M347" s="21" t="str">
        <f t="shared" si="18"/>
        <v/>
      </c>
      <c r="N347" s="31" t="str">
        <f t="array" ref="N347">IFERROR(INDEX(M$2:M$700,SMALL(IF(M$2:M$700&lt;&gt;"",ROW(M$2:M$700)-1),ROW(G346))),"")</f>
        <v/>
      </c>
      <c r="O347" s="21" t="str">
        <f t="shared" si="19"/>
        <v/>
      </c>
      <c r="P347" s="33" t="str">
        <f t="array" ref="P347">IFERROR(INDEX(O$2:O$700,SMALL(IF(O$2:O$700&lt;&gt;"",ROW(O$2:O$700)-1),ROW(I346))),"")</f>
        <v/>
      </c>
      <c r="Q347" s="22" t="str">
        <f t="shared" si="15"/>
        <v/>
      </c>
      <c r="R347" s="47" t="str">
        <f t="array" ref="R347">IFERROR(INDEX(Q$2:Q$212,SMALL(IF(Q$2:Q$212&lt;&gt;"",ROW(Q$2:Q$212)-1),ROW(I346))),"")</f>
        <v/>
      </c>
      <c r="S347" s="10"/>
    </row>
    <row r="348" spans="1:19" ht="15.75" customHeight="1" x14ac:dyDescent="0.2">
      <c r="A348" s="26" t="str">
        <f t="shared" si="20"/>
        <v xml:space="preserve"> </v>
      </c>
      <c r="B348" s="23"/>
      <c r="C348" s="23"/>
      <c r="D348" s="23"/>
      <c r="E348" s="23"/>
      <c r="F348" s="23"/>
      <c r="G348" s="26" t="str">
        <f>IF(D348="","",VLOOKUP(D348,'Liste des clubs'!A:B,2,FALSE))</f>
        <v/>
      </c>
      <c r="H348" s="29"/>
      <c r="I348" s="21" t="str">
        <f t="shared" si="16"/>
        <v/>
      </c>
      <c r="J348" s="31" t="str">
        <f t="array" ref="J348">IFERROR(INDEX(I$2:I$700,SMALL(IF(I$2:I$700&lt;&gt;"",ROW(I$2:I$700)-1),ROW(A347))),"")</f>
        <v/>
      </c>
      <c r="K348" s="21" t="str">
        <f t="shared" si="17"/>
        <v/>
      </c>
      <c r="L348" s="33" t="str">
        <f t="array" ref="L348">IFERROR(INDEX(K$2:K$700,SMALL(IF(K$2:K$700&lt;&gt;"",ROW(K$2:K$700)-1),ROW(F347))),"")</f>
        <v/>
      </c>
      <c r="M348" s="21" t="str">
        <f t="shared" si="18"/>
        <v/>
      </c>
      <c r="N348" s="31" t="str">
        <f t="array" ref="N348">IFERROR(INDEX(M$2:M$700,SMALL(IF(M$2:M$700&lt;&gt;"",ROW(M$2:M$700)-1),ROW(G347))),"")</f>
        <v/>
      </c>
      <c r="O348" s="21" t="str">
        <f t="shared" si="19"/>
        <v/>
      </c>
      <c r="P348" s="33" t="str">
        <f t="array" ref="P348">IFERROR(INDEX(O$2:O$700,SMALL(IF(O$2:O$700&lt;&gt;"",ROW(O$2:O$700)-1),ROW(I347))),"")</f>
        <v/>
      </c>
      <c r="Q348" s="22" t="str">
        <f t="shared" si="15"/>
        <v/>
      </c>
      <c r="R348" s="47" t="str">
        <f t="array" ref="R348">IFERROR(INDEX(Q$2:Q$212,SMALL(IF(Q$2:Q$212&lt;&gt;"",ROW(Q$2:Q$212)-1),ROW(I347))),"")</f>
        <v/>
      </c>
      <c r="S348" s="10"/>
    </row>
    <row r="349" spans="1:19" ht="15.75" customHeight="1" x14ac:dyDescent="0.2">
      <c r="A349" s="26" t="str">
        <f t="shared" si="20"/>
        <v xml:space="preserve"> </v>
      </c>
      <c r="B349" s="23"/>
      <c r="C349" s="23"/>
      <c r="D349" s="23"/>
      <c r="E349" s="23"/>
      <c r="F349" s="23"/>
      <c r="G349" s="26" t="str">
        <f>IF(D349="","",VLOOKUP(D349,'Liste des clubs'!A:B,2,FALSE))</f>
        <v/>
      </c>
      <c r="H349" s="29"/>
      <c r="I349" s="21" t="str">
        <f t="shared" si="16"/>
        <v/>
      </c>
      <c r="J349" s="31" t="str">
        <f t="array" ref="J349">IFERROR(INDEX(I$2:I$700,SMALL(IF(I$2:I$700&lt;&gt;"",ROW(I$2:I$700)-1),ROW(A348))),"")</f>
        <v/>
      </c>
      <c r="K349" s="21" t="str">
        <f t="shared" si="17"/>
        <v/>
      </c>
      <c r="L349" s="33" t="str">
        <f t="array" ref="L349">IFERROR(INDEX(K$2:K$700,SMALL(IF(K$2:K$700&lt;&gt;"",ROW(K$2:K$700)-1),ROW(F348))),"")</f>
        <v/>
      </c>
      <c r="M349" s="21" t="str">
        <f t="shared" si="18"/>
        <v/>
      </c>
      <c r="N349" s="31" t="str">
        <f t="array" ref="N349">IFERROR(INDEX(M$2:M$700,SMALL(IF(M$2:M$700&lt;&gt;"",ROW(M$2:M$700)-1),ROW(G348))),"")</f>
        <v/>
      </c>
      <c r="O349" s="21" t="str">
        <f t="shared" si="19"/>
        <v/>
      </c>
      <c r="P349" s="33" t="str">
        <f t="array" ref="P349">IFERROR(INDEX(O$2:O$700,SMALL(IF(O$2:O$700&lt;&gt;"",ROW(O$2:O$700)-1),ROW(I348))),"")</f>
        <v/>
      </c>
      <c r="Q349" s="22" t="str">
        <f t="shared" si="15"/>
        <v/>
      </c>
      <c r="R349" s="47" t="str">
        <f t="array" ref="R349">IFERROR(INDEX(Q$2:Q$212,SMALL(IF(Q$2:Q$212&lt;&gt;"",ROW(Q$2:Q$212)-1),ROW(I348))),"")</f>
        <v/>
      </c>
      <c r="S349" s="10"/>
    </row>
    <row r="350" spans="1:19" ht="15.75" customHeight="1" x14ac:dyDescent="0.2">
      <c r="A350" s="26" t="str">
        <f t="shared" si="20"/>
        <v xml:space="preserve"> </v>
      </c>
      <c r="B350" s="23"/>
      <c r="C350" s="23"/>
      <c r="D350" s="23"/>
      <c r="E350" s="23"/>
      <c r="F350" s="23"/>
      <c r="G350" s="26" t="str">
        <f>IF(D350="","",VLOOKUP(D350,'Liste des clubs'!A:B,2,FALSE))</f>
        <v/>
      </c>
      <c r="H350" s="29"/>
      <c r="I350" s="21" t="str">
        <f t="shared" si="16"/>
        <v/>
      </c>
      <c r="J350" s="31" t="str">
        <f t="array" ref="J350">IFERROR(INDEX(I$2:I$700,SMALL(IF(I$2:I$700&lt;&gt;"",ROW(I$2:I$700)-1),ROW(A349))),"")</f>
        <v/>
      </c>
      <c r="K350" s="21" t="str">
        <f t="shared" si="17"/>
        <v/>
      </c>
      <c r="L350" s="33" t="str">
        <f t="array" ref="L350">IFERROR(INDEX(K$2:K$700,SMALL(IF(K$2:K$700&lt;&gt;"",ROW(K$2:K$700)-1),ROW(F349))),"")</f>
        <v/>
      </c>
      <c r="M350" s="21" t="str">
        <f t="shared" si="18"/>
        <v/>
      </c>
      <c r="N350" s="31" t="str">
        <f t="array" ref="N350">IFERROR(INDEX(M$2:M$700,SMALL(IF(M$2:M$700&lt;&gt;"",ROW(M$2:M$700)-1),ROW(G349))),"")</f>
        <v/>
      </c>
      <c r="O350" s="21" t="str">
        <f t="shared" si="19"/>
        <v/>
      </c>
      <c r="P350" s="33" t="str">
        <f t="array" ref="P350">IFERROR(INDEX(O$2:O$700,SMALL(IF(O$2:O$700&lt;&gt;"",ROW(O$2:O$700)-1),ROW(I349))),"")</f>
        <v/>
      </c>
      <c r="Q350" s="22" t="str">
        <f t="shared" si="15"/>
        <v/>
      </c>
      <c r="R350" s="47" t="str">
        <f t="array" ref="R350">IFERROR(INDEX(Q$2:Q$212,SMALL(IF(Q$2:Q$212&lt;&gt;"",ROW(Q$2:Q$212)-1),ROW(I349))),"")</f>
        <v/>
      </c>
      <c r="S350" s="10"/>
    </row>
    <row r="351" spans="1:19" ht="15.75" customHeight="1" x14ac:dyDescent="0.2">
      <c r="A351" s="26" t="str">
        <f t="shared" si="20"/>
        <v xml:space="preserve"> </v>
      </c>
      <c r="B351" s="23"/>
      <c r="C351" s="23"/>
      <c r="D351" s="23"/>
      <c r="E351" s="23"/>
      <c r="F351" s="23"/>
      <c r="G351" s="26" t="str">
        <f>IF(D351="","",VLOOKUP(D351,'Liste des clubs'!A:B,2,FALSE))</f>
        <v/>
      </c>
      <c r="H351" s="29"/>
      <c r="I351" s="21" t="str">
        <f t="shared" si="16"/>
        <v/>
      </c>
      <c r="J351" s="31" t="str">
        <f t="array" ref="J351">IFERROR(INDEX(I$2:I$700,SMALL(IF(I$2:I$700&lt;&gt;"",ROW(I$2:I$700)-1),ROW(A350))),"")</f>
        <v/>
      </c>
      <c r="K351" s="21" t="str">
        <f t="shared" si="17"/>
        <v/>
      </c>
      <c r="L351" s="33" t="str">
        <f t="array" ref="L351">IFERROR(INDEX(K$2:K$700,SMALL(IF(K$2:K$700&lt;&gt;"",ROW(K$2:K$700)-1),ROW(F350))),"")</f>
        <v/>
      </c>
      <c r="M351" s="21" t="str">
        <f t="shared" si="18"/>
        <v/>
      </c>
      <c r="N351" s="31" t="str">
        <f t="array" ref="N351">IFERROR(INDEX(M$2:M$700,SMALL(IF(M$2:M$700&lt;&gt;"",ROW(M$2:M$700)-1),ROW(G350))),"")</f>
        <v/>
      </c>
      <c r="O351" s="21" t="str">
        <f t="shared" si="19"/>
        <v/>
      </c>
      <c r="P351" s="33" t="str">
        <f t="array" ref="P351">IFERROR(INDEX(O$2:O$700,SMALL(IF(O$2:O$700&lt;&gt;"",ROW(O$2:O$700)-1),ROW(I350))),"")</f>
        <v/>
      </c>
      <c r="Q351" s="22" t="str">
        <f t="shared" si="15"/>
        <v/>
      </c>
      <c r="R351" s="47" t="str">
        <f t="array" ref="R351">IFERROR(INDEX(Q$2:Q$212,SMALL(IF(Q$2:Q$212&lt;&gt;"",ROW(Q$2:Q$212)-1),ROW(I350))),"")</f>
        <v/>
      </c>
      <c r="S351" s="10"/>
    </row>
    <row r="352" spans="1:19" ht="15.75" customHeight="1" x14ac:dyDescent="0.2">
      <c r="A352" s="26" t="str">
        <f t="shared" si="20"/>
        <v xml:space="preserve"> </v>
      </c>
      <c r="B352" s="23"/>
      <c r="C352" s="23"/>
      <c r="D352" s="23"/>
      <c r="E352" s="23"/>
      <c r="F352" s="23"/>
      <c r="G352" s="26" t="str">
        <f>IF(D352="","",VLOOKUP(D352,'Liste des clubs'!A:B,2,FALSE))</f>
        <v/>
      </c>
      <c r="H352" s="29"/>
      <c r="I352" s="21" t="str">
        <f t="shared" si="16"/>
        <v/>
      </c>
      <c r="J352" s="31" t="str">
        <f t="array" ref="J352">IFERROR(INDEX(I$2:I$700,SMALL(IF(I$2:I$700&lt;&gt;"",ROW(I$2:I$700)-1),ROW(A351))),"")</f>
        <v/>
      </c>
      <c r="K352" s="21" t="str">
        <f t="shared" si="17"/>
        <v/>
      </c>
      <c r="L352" s="33" t="str">
        <f t="array" ref="L352">IFERROR(INDEX(K$2:K$700,SMALL(IF(K$2:K$700&lt;&gt;"",ROW(K$2:K$700)-1),ROW(F351))),"")</f>
        <v/>
      </c>
      <c r="M352" s="21" t="str">
        <f t="shared" si="18"/>
        <v/>
      </c>
      <c r="N352" s="31" t="str">
        <f t="array" ref="N352">IFERROR(INDEX(M$2:M$700,SMALL(IF(M$2:M$700&lt;&gt;"",ROW(M$2:M$700)-1),ROW(G351))),"")</f>
        <v/>
      </c>
      <c r="O352" s="21" t="str">
        <f t="shared" si="19"/>
        <v/>
      </c>
      <c r="P352" s="33" t="str">
        <f t="array" ref="P352">IFERROR(INDEX(O$2:O$700,SMALL(IF(O$2:O$700&lt;&gt;"",ROW(O$2:O$700)-1),ROW(I351))),"")</f>
        <v/>
      </c>
      <c r="Q352" s="22" t="str">
        <f t="shared" si="15"/>
        <v/>
      </c>
      <c r="R352" s="47" t="str">
        <f t="array" ref="R352">IFERROR(INDEX(Q$2:Q$212,SMALL(IF(Q$2:Q$212&lt;&gt;"",ROW(Q$2:Q$212)-1),ROW(I351))),"")</f>
        <v/>
      </c>
      <c r="S352" s="10"/>
    </row>
    <row r="353" spans="1:19" ht="15.75" customHeight="1" x14ac:dyDescent="0.2">
      <c r="A353" s="26" t="str">
        <f t="shared" si="20"/>
        <v xml:space="preserve"> </v>
      </c>
      <c r="B353" s="23"/>
      <c r="C353" s="23"/>
      <c r="D353" s="23"/>
      <c r="E353" s="23"/>
      <c r="F353" s="23"/>
      <c r="G353" s="26" t="str">
        <f>IF(D353="","",VLOOKUP(D353,'Liste des clubs'!A:B,2,FALSE))</f>
        <v/>
      </c>
      <c r="H353" s="29"/>
      <c r="I353" s="21" t="str">
        <f t="shared" si="16"/>
        <v/>
      </c>
      <c r="J353" s="31" t="str">
        <f t="array" ref="J353">IFERROR(INDEX(I$2:I$700,SMALL(IF(I$2:I$700&lt;&gt;"",ROW(I$2:I$700)-1),ROW(A352))),"")</f>
        <v/>
      </c>
      <c r="K353" s="21" t="str">
        <f t="shared" si="17"/>
        <v/>
      </c>
      <c r="L353" s="33" t="str">
        <f t="array" ref="L353">IFERROR(INDEX(K$2:K$700,SMALL(IF(K$2:K$700&lt;&gt;"",ROW(K$2:K$700)-1),ROW(F352))),"")</f>
        <v/>
      </c>
      <c r="M353" s="21" t="str">
        <f t="shared" si="18"/>
        <v/>
      </c>
      <c r="N353" s="31" t="str">
        <f t="array" ref="N353">IFERROR(INDEX(M$2:M$700,SMALL(IF(M$2:M$700&lt;&gt;"",ROW(M$2:M$700)-1),ROW(G352))),"")</f>
        <v/>
      </c>
      <c r="O353" s="21" t="str">
        <f t="shared" si="19"/>
        <v/>
      </c>
      <c r="P353" s="33" t="str">
        <f t="array" ref="P353">IFERROR(INDEX(O$2:O$700,SMALL(IF(O$2:O$700&lt;&gt;"",ROW(O$2:O$700)-1),ROW(I352))),"")</f>
        <v/>
      </c>
      <c r="Q353" s="22" t="str">
        <f t="shared" si="15"/>
        <v/>
      </c>
      <c r="R353" s="47" t="str">
        <f t="array" ref="R353">IFERROR(INDEX(Q$2:Q$212,SMALL(IF(Q$2:Q$212&lt;&gt;"",ROW(Q$2:Q$212)-1),ROW(I352))),"")</f>
        <v/>
      </c>
      <c r="S353" s="10"/>
    </row>
    <row r="354" spans="1:19" ht="15.75" customHeight="1" x14ac:dyDescent="0.2">
      <c r="A354" s="26" t="str">
        <f t="shared" si="20"/>
        <v xml:space="preserve"> </v>
      </c>
      <c r="B354" s="23"/>
      <c r="C354" s="23"/>
      <c r="D354" s="23"/>
      <c r="E354" s="23"/>
      <c r="F354" s="23"/>
      <c r="G354" s="26" t="str">
        <f>IF(D354="","",VLOOKUP(D354,'Liste des clubs'!A:B,2,FALSE))</f>
        <v/>
      </c>
      <c r="H354" s="29"/>
      <c r="I354" s="21" t="str">
        <f t="shared" si="16"/>
        <v/>
      </c>
      <c r="J354" s="31" t="str">
        <f t="array" ref="J354">IFERROR(INDEX(I$2:I$700,SMALL(IF(I$2:I$700&lt;&gt;"",ROW(I$2:I$700)-1),ROW(A353))),"")</f>
        <v/>
      </c>
      <c r="K354" s="21" t="str">
        <f t="shared" si="17"/>
        <v/>
      </c>
      <c r="L354" s="33" t="str">
        <f t="array" ref="L354">IFERROR(INDEX(K$2:K$700,SMALL(IF(K$2:K$700&lt;&gt;"",ROW(K$2:K$700)-1),ROW(F353))),"")</f>
        <v/>
      </c>
      <c r="M354" s="21" t="str">
        <f t="shared" si="18"/>
        <v/>
      </c>
      <c r="N354" s="31" t="str">
        <f t="array" ref="N354">IFERROR(INDEX(M$2:M$700,SMALL(IF(M$2:M$700&lt;&gt;"",ROW(M$2:M$700)-1),ROW(G353))),"")</f>
        <v/>
      </c>
      <c r="O354" s="21" t="str">
        <f t="shared" si="19"/>
        <v/>
      </c>
      <c r="P354" s="33" t="str">
        <f t="array" ref="P354">IFERROR(INDEX(O$2:O$700,SMALL(IF(O$2:O$700&lt;&gt;"",ROW(O$2:O$700)-1),ROW(I353))),"")</f>
        <v/>
      </c>
      <c r="Q354" s="22" t="str">
        <f t="shared" si="15"/>
        <v/>
      </c>
      <c r="R354" s="47" t="str">
        <f t="array" ref="R354">IFERROR(INDEX(Q$2:Q$212,SMALL(IF(Q$2:Q$212&lt;&gt;"",ROW(Q$2:Q$212)-1),ROW(I353))),"")</f>
        <v/>
      </c>
      <c r="S354" s="10"/>
    </row>
    <row r="355" spans="1:19" ht="15.75" customHeight="1" x14ac:dyDescent="0.2">
      <c r="A355" s="26" t="str">
        <f t="shared" si="20"/>
        <v xml:space="preserve"> </v>
      </c>
      <c r="B355" s="23"/>
      <c r="C355" s="23"/>
      <c r="D355" s="23"/>
      <c r="E355" s="23"/>
      <c r="F355" s="23"/>
      <c r="G355" s="26" t="str">
        <f>IF(D355="","",VLOOKUP(D355,'Liste des clubs'!A:B,2,FALSE))</f>
        <v/>
      </c>
      <c r="H355" s="29"/>
      <c r="I355" s="21" t="str">
        <f t="shared" si="16"/>
        <v/>
      </c>
      <c r="J355" s="31" t="str">
        <f t="array" ref="J355">IFERROR(INDEX(I$2:I$700,SMALL(IF(I$2:I$700&lt;&gt;"",ROW(I$2:I$700)-1),ROW(A354))),"")</f>
        <v/>
      </c>
      <c r="K355" s="21" t="str">
        <f t="shared" si="17"/>
        <v/>
      </c>
      <c r="L355" s="33" t="str">
        <f t="array" ref="L355">IFERROR(INDEX(K$2:K$700,SMALL(IF(K$2:K$700&lt;&gt;"",ROW(K$2:K$700)-1),ROW(F354))),"")</f>
        <v/>
      </c>
      <c r="M355" s="21" t="str">
        <f t="shared" si="18"/>
        <v/>
      </c>
      <c r="N355" s="31" t="str">
        <f t="array" ref="N355">IFERROR(INDEX(M$2:M$700,SMALL(IF(M$2:M$700&lt;&gt;"",ROW(M$2:M$700)-1),ROW(G354))),"")</f>
        <v/>
      </c>
      <c r="O355" s="21" t="str">
        <f t="shared" si="19"/>
        <v/>
      </c>
      <c r="P355" s="33" t="str">
        <f t="array" ref="P355">IFERROR(INDEX(O$2:O$700,SMALL(IF(O$2:O$700&lt;&gt;"",ROW(O$2:O$700)-1),ROW(I354))),"")</f>
        <v/>
      </c>
      <c r="Q355" s="22" t="str">
        <f t="shared" si="15"/>
        <v/>
      </c>
      <c r="R355" s="47" t="str">
        <f t="array" ref="R355">IFERROR(INDEX(Q$2:Q$212,SMALL(IF(Q$2:Q$212&lt;&gt;"",ROW(Q$2:Q$212)-1),ROW(I354))),"")</f>
        <v/>
      </c>
      <c r="S355" s="10"/>
    </row>
    <row r="356" spans="1:19" ht="15.75" customHeight="1" x14ac:dyDescent="0.2">
      <c r="A356" s="26" t="str">
        <f t="shared" si="20"/>
        <v xml:space="preserve"> </v>
      </c>
      <c r="B356" s="23"/>
      <c r="C356" s="23"/>
      <c r="D356" s="23"/>
      <c r="E356" s="23"/>
      <c r="F356" s="23"/>
      <c r="G356" s="26" t="str">
        <f>IF(D356="","",VLOOKUP(D356,'Liste des clubs'!A:B,2,FALSE))</f>
        <v/>
      </c>
      <c r="H356" s="29"/>
      <c r="I356" s="21" t="str">
        <f t="shared" si="16"/>
        <v/>
      </c>
      <c r="J356" s="31" t="str">
        <f t="array" ref="J356">IFERROR(INDEX(I$2:I$700,SMALL(IF(I$2:I$700&lt;&gt;"",ROW(I$2:I$700)-1),ROW(A355))),"")</f>
        <v/>
      </c>
      <c r="K356" s="21" t="str">
        <f t="shared" si="17"/>
        <v/>
      </c>
      <c r="L356" s="33" t="str">
        <f t="array" ref="L356">IFERROR(INDEX(K$2:K$700,SMALL(IF(K$2:K$700&lt;&gt;"",ROW(K$2:K$700)-1),ROW(F355))),"")</f>
        <v/>
      </c>
      <c r="M356" s="21" t="str">
        <f t="shared" si="18"/>
        <v/>
      </c>
      <c r="N356" s="31" t="str">
        <f t="array" ref="N356">IFERROR(INDEX(M$2:M$700,SMALL(IF(M$2:M$700&lt;&gt;"",ROW(M$2:M$700)-1),ROW(G355))),"")</f>
        <v/>
      </c>
      <c r="O356" s="21" t="str">
        <f t="shared" si="19"/>
        <v/>
      </c>
      <c r="P356" s="33" t="str">
        <f t="array" ref="P356">IFERROR(INDEX(O$2:O$700,SMALL(IF(O$2:O$700&lt;&gt;"",ROW(O$2:O$700)-1),ROW(I355))),"")</f>
        <v/>
      </c>
      <c r="Q356" s="22" t="str">
        <f t="shared" si="15"/>
        <v/>
      </c>
      <c r="R356" s="47" t="str">
        <f t="array" ref="R356">IFERROR(INDEX(Q$2:Q$212,SMALL(IF(Q$2:Q$212&lt;&gt;"",ROW(Q$2:Q$212)-1),ROW(I355))),"")</f>
        <v/>
      </c>
      <c r="S356" s="10"/>
    </row>
    <row r="357" spans="1:19" ht="15.75" customHeight="1" x14ac:dyDescent="0.2">
      <c r="A357" s="26" t="str">
        <f t="shared" si="20"/>
        <v xml:space="preserve"> </v>
      </c>
      <c r="B357" s="23"/>
      <c r="C357" s="23"/>
      <c r="D357" s="23"/>
      <c r="E357" s="23"/>
      <c r="F357" s="23"/>
      <c r="G357" s="26" t="str">
        <f>IF(D357="","",VLOOKUP(D357,'Liste des clubs'!A:B,2,FALSE))</f>
        <v/>
      </c>
      <c r="H357" s="29"/>
      <c r="I357" s="21" t="str">
        <f t="shared" si="16"/>
        <v/>
      </c>
      <c r="J357" s="31" t="str">
        <f t="array" ref="J357">IFERROR(INDEX(I$2:I$700,SMALL(IF(I$2:I$700&lt;&gt;"",ROW(I$2:I$700)-1),ROW(A356))),"")</f>
        <v/>
      </c>
      <c r="K357" s="21" t="str">
        <f t="shared" si="17"/>
        <v/>
      </c>
      <c r="L357" s="33" t="str">
        <f t="array" ref="L357">IFERROR(INDEX(K$2:K$700,SMALL(IF(K$2:K$700&lt;&gt;"",ROW(K$2:K$700)-1),ROW(F356))),"")</f>
        <v/>
      </c>
      <c r="M357" s="21" t="str">
        <f t="shared" si="18"/>
        <v/>
      </c>
      <c r="N357" s="31" t="str">
        <f t="array" ref="N357">IFERROR(INDEX(M$2:M$700,SMALL(IF(M$2:M$700&lt;&gt;"",ROW(M$2:M$700)-1),ROW(G356))),"")</f>
        <v/>
      </c>
      <c r="O357" s="21" t="str">
        <f t="shared" si="19"/>
        <v/>
      </c>
      <c r="P357" s="33" t="str">
        <f t="array" ref="P357">IFERROR(INDEX(O$2:O$700,SMALL(IF(O$2:O$700&lt;&gt;"",ROW(O$2:O$700)-1),ROW(I356))),"")</f>
        <v/>
      </c>
      <c r="Q357" s="22" t="str">
        <f t="shared" si="15"/>
        <v/>
      </c>
      <c r="R357" s="47" t="str">
        <f t="array" ref="R357">IFERROR(INDEX(Q$2:Q$212,SMALL(IF(Q$2:Q$212&lt;&gt;"",ROW(Q$2:Q$212)-1),ROW(I356))),"")</f>
        <v/>
      </c>
      <c r="S357" s="10"/>
    </row>
    <row r="358" spans="1:19" ht="15.75" customHeight="1" x14ac:dyDescent="0.2">
      <c r="A358" s="26" t="str">
        <f t="shared" si="20"/>
        <v xml:space="preserve"> </v>
      </c>
      <c r="B358" s="23"/>
      <c r="C358" s="23"/>
      <c r="D358" s="23"/>
      <c r="E358" s="23"/>
      <c r="F358" s="23"/>
      <c r="G358" s="26" t="str">
        <f>IF(D358="","",VLOOKUP(D358,'Liste des clubs'!A:B,2,FALSE))</f>
        <v/>
      </c>
      <c r="H358" s="29"/>
      <c r="I358" s="21" t="str">
        <f t="shared" si="16"/>
        <v/>
      </c>
      <c r="J358" s="31" t="str">
        <f t="array" ref="J358">IFERROR(INDEX(I$2:I$700,SMALL(IF(I$2:I$700&lt;&gt;"",ROW(I$2:I$700)-1),ROW(A357))),"")</f>
        <v/>
      </c>
      <c r="K358" s="21" t="str">
        <f t="shared" si="17"/>
        <v/>
      </c>
      <c r="L358" s="33" t="str">
        <f t="array" ref="L358">IFERROR(INDEX(K$2:K$700,SMALL(IF(K$2:K$700&lt;&gt;"",ROW(K$2:K$700)-1),ROW(F357))),"")</f>
        <v/>
      </c>
      <c r="M358" s="21" t="str">
        <f t="shared" si="18"/>
        <v/>
      </c>
      <c r="N358" s="31" t="str">
        <f t="array" ref="N358">IFERROR(INDEX(M$2:M$700,SMALL(IF(M$2:M$700&lt;&gt;"",ROW(M$2:M$700)-1),ROW(G357))),"")</f>
        <v/>
      </c>
      <c r="O358" s="21" t="str">
        <f t="shared" si="19"/>
        <v/>
      </c>
      <c r="P358" s="33" t="str">
        <f t="array" ref="P358">IFERROR(INDEX(O$2:O$700,SMALL(IF(O$2:O$700&lt;&gt;"",ROW(O$2:O$700)-1),ROW(I357))),"")</f>
        <v/>
      </c>
      <c r="Q358" s="22" t="str">
        <f t="shared" si="15"/>
        <v/>
      </c>
      <c r="R358" s="47" t="str">
        <f t="array" ref="R358">IFERROR(INDEX(Q$2:Q$212,SMALL(IF(Q$2:Q$212&lt;&gt;"",ROW(Q$2:Q$212)-1),ROW(I357))),"")</f>
        <v/>
      </c>
      <c r="S358" s="10"/>
    </row>
    <row r="359" spans="1:19" ht="15.75" customHeight="1" x14ac:dyDescent="0.2">
      <c r="A359" s="26" t="str">
        <f t="shared" si="20"/>
        <v xml:space="preserve"> </v>
      </c>
      <c r="B359" s="23"/>
      <c r="C359" s="23"/>
      <c r="D359" s="23"/>
      <c r="E359" s="23"/>
      <c r="F359" s="23"/>
      <c r="G359" s="26" t="str">
        <f>IF(D359="","",VLOOKUP(D359,'Liste des clubs'!A:B,2,FALSE))</f>
        <v/>
      </c>
      <c r="H359" s="29"/>
      <c r="I359" s="21" t="str">
        <f t="shared" si="16"/>
        <v/>
      </c>
      <c r="J359" s="31" t="str">
        <f t="array" ref="J359">IFERROR(INDEX(I$2:I$700,SMALL(IF(I$2:I$700&lt;&gt;"",ROW(I$2:I$700)-1),ROW(A358))),"")</f>
        <v/>
      </c>
      <c r="K359" s="21" t="str">
        <f t="shared" si="17"/>
        <v/>
      </c>
      <c r="L359" s="33" t="str">
        <f t="array" ref="L359">IFERROR(INDEX(K$2:K$700,SMALL(IF(K$2:K$700&lt;&gt;"",ROW(K$2:K$700)-1),ROW(F358))),"")</f>
        <v/>
      </c>
      <c r="M359" s="21" t="str">
        <f t="shared" si="18"/>
        <v/>
      </c>
      <c r="N359" s="31" t="str">
        <f t="array" ref="N359">IFERROR(INDEX(M$2:M$700,SMALL(IF(M$2:M$700&lt;&gt;"",ROW(M$2:M$700)-1),ROW(G358))),"")</f>
        <v/>
      </c>
      <c r="O359" s="21" t="str">
        <f t="shared" si="19"/>
        <v/>
      </c>
      <c r="P359" s="33" t="str">
        <f t="array" ref="P359">IFERROR(INDEX(O$2:O$700,SMALL(IF(O$2:O$700&lt;&gt;"",ROW(O$2:O$700)-1),ROW(I358))),"")</f>
        <v/>
      </c>
      <c r="Q359" s="22" t="str">
        <f t="shared" si="15"/>
        <v/>
      </c>
      <c r="R359" s="47" t="str">
        <f t="array" ref="R359">IFERROR(INDEX(Q$2:Q$212,SMALL(IF(Q$2:Q$212&lt;&gt;"",ROW(Q$2:Q$212)-1),ROW(I358))),"")</f>
        <v/>
      </c>
      <c r="S359" s="10"/>
    </row>
    <row r="360" spans="1:19" ht="15.75" customHeight="1" x14ac:dyDescent="0.2">
      <c r="A360" s="26" t="str">
        <f t="shared" si="20"/>
        <v xml:space="preserve"> </v>
      </c>
      <c r="B360" s="23"/>
      <c r="C360" s="23"/>
      <c r="D360" s="23"/>
      <c r="E360" s="23"/>
      <c r="F360" s="23"/>
      <c r="G360" s="26" t="str">
        <f>IF(D360="","",VLOOKUP(D360,'Liste des clubs'!A:B,2,FALSE))</f>
        <v/>
      </c>
      <c r="H360" s="29"/>
      <c r="I360" s="21" t="str">
        <f t="shared" si="16"/>
        <v/>
      </c>
      <c r="J360" s="31" t="str">
        <f t="array" ref="J360">IFERROR(INDEX(I$2:I$700,SMALL(IF(I$2:I$700&lt;&gt;"",ROW(I$2:I$700)-1),ROW(A359))),"")</f>
        <v/>
      </c>
      <c r="K360" s="21" t="str">
        <f t="shared" si="17"/>
        <v/>
      </c>
      <c r="L360" s="33" t="str">
        <f t="array" ref="L360">IFERROR(INDEX(K$2:K$700,SMALL(IF(K$2:K$700&lt;&gt;"",ROW(K$2:K$700)-1),ROW(F359))),"")</f>
        <v/>
      </c>
      <c r="M360" s="21" t="str">
        <f t="shared" si="18"/>
        <v/>
      </c>
      <c r="N360" s="31" t="str">
        <f t="array" ref="N360">IFERROR(INDEX(M$2:M$700,SMALL(IF(M$2:M$700&lt;&gt;"",ROW(M$2:M$700)-1),ROW(G359))),"")</f>
        <v/>
      </c>
      <c r="O360" s="21" t="str">
        <f t="shared" si="19"/>
        <v/>
      </c>
      <c r="P360" s="33" t="str">
        <f t="array" ref="P360">IFERROR(INDEX(O$2:O$700,SMALL(IF(O$2:O$700&lt;&gt;"",ROW(O$2:O$700)-1),ROW(I359))),"")</f>
        <v/>
      </c>
      <c r="Q360" s="22" t="str">
        <f t="shared" si="15"/>
        <v/>
      </c>
      <c r="R360" s="47" t="str">
        <f t="array" ref="R360">IFERROR(INDEX(Q$2:Q$212,SMALL(IF(Q$2:Q$212&lt;&gt;"",ROW(Q$2:Q$212)-1),ROW(I359))),"")</f>
        <v/>
      </c>
      <c r="S360" s="10"/>
    </row>
    <row r="361" spans="1:19" ht="15.75" customHeight="1" x14ac:dyDescent="0.2">
      <c r="A361" s="26" t="str">
        <f t="shared" si="20"/>
        <v xml:space="preserve"> </v>
      </c>
      <c r="B361" s="23"/>
      <c r="C361" s="23"/>
      <c r="D361" s="23"/>
      <c r="E361" s="23"/>
      <c r="F361" s="23"/>
      <c r="G361" s="26" t="str">
        <f>IF(D361="","",VLOOKUP(D361,'Liste des clubs'!A:B,2,FALSE))</f>
        <v/>
      </c>
      <c r="H361" s="29"/>
      <c r="I361" s="21" t="str">
        <f t="shared" si="16"/>
        <v/>
      </c>
      <c r="J361" s="31" t="str">
        <f t="array" ref="J361">IFERROR(INDEX(I$2:I$700,SMALL(IF(I$2:I$700&lt;&gt;"",ROW(I$2:I$700)-1),ROW(A360))),"")</f>
        <v/>
      </c>
      <c r="K361" s="21" t="str">
        <f t="shared" si="17"/>
        <v/>
      </c>
      <c r="L361" s="33" t="str">
        <f t="array" ref="L361">IFERROR(INDEX(K$2:K$700,SMALL(IF(K$2:K$700&lt;&gt;"",ROW(K$2:K$700)-1),ROW(F360))),"")</f>
        <v/>
      </c>
      <c r="M361" s="21" t="str">
        <f t="shared" si="18"/>
        <v/>
      </c>
      <c r="N361" s="31" t="str">
        <f t="array" ref="N361">IFERROR(INDEX(M$2:M$700,SMALL(IF(M$2:M$700&lt;&gt;"",ROW(M$2:M$700)-1),ROW(G360))),"")</f>
        <v/>
      </c>
      <c r="O361" s="21" t="str">
        <f t="shared" si="19"/>
        <v/>
      </c>
      <c r="P361" s="33" t="str">
        <f t="array" ref="P361">IFERROR(INDEX(O$2:O$700,SMALL(IF(O$2:O$700&lt;&gt;"",ROW(O$2:O$700)-1),ROW(I360))),"")</f>
        <v/>
      </c>
      <c r="Q361" s="22" t="str">
        <f t="shared" si="15"/>
        <v/>
      </c>
      <c r="R361" s="47" t="str">
        <f t="array" ref="R361">IFERROR(INDEX(Q$2:Q$212,SMALL(IF(Q$2:Q$212&lt;&gt;"",ROW(Q$2:Q$212)-1),ROW(I360))),"")</f>
        <v/>
      </c>
      <c r="S361" s="10"/>
    </row>
    <row r="362" spans="1:19" ht="15.75" customHeight="1" x14ac:dyDescent="0.2">
      <c r="A362" s="26" t="str">
        <f t="shared" si="20"/>
        <v xml:space="preserve"> </v>
      </c>
      <c r="B362" s="23"/>
      <c r="C362" s="23"/>
      <c r="D362" s="23"/>
      <c r="E362" s="23"/>
      <c r="F362" s="23"/>
      <c r="G362" s="26" t="str">
        <f>IF(D362="","",VLOOKUP(D362,'Liste des clubs'!A:B,2,FALSE))</f>
        <v/>
      </c>
      <c r="H362" s="29"/>
      <c r="I362" s="21" t="str">
        <f t="shared" si="16"/>
        <v/>
      </c>
      <c r="J362" s="31" t="str">
        <f t="array" ref="J362">IFERROR(INDEX(I$2:I$700,SMALL(IF(I$2:I$700&lt;&gt;"",ROW(I$2:I$700)-1),ROW(A361))),"")</f>
        <v/>
      </c>
      <c r="K362" s="21" t="str">
        <f t="shared" si="17"/>
        <v/>
      </c>
      <c r="L362" s="33" t="str">
        <f t="array" ref="L362">IFERROR(INDEX(K$2:K$700,SMALL(IF(K$2:K$700&lt;&gt;"",ROW(K$2:K$700)-1),ROW(F361))),"")</f>
        <v/>
      </c>
      <c r="M362" s="21" t="str">
        <f t="shared" si="18"/>
        <v/>
      </c>
      <c r="N362" s="31" t="str">
        <f t="array" ref="N362">IFERROR(INDEX(M$2:M$700,SMALL(IF(M$2:M$700&lt;&gt;"",ROW(M$2:M$700)-1),ROW(G361))),"")</f>
        <v/>
      </c>
      <c r="O362" s="21" t="str">
        <f t="shared" si="19"/>
        <v/>
      </c>
      <c r="P362" s="33" t="str">
        <f t="array" ref="P362">IFERROR(INDEX(O$2:O$700,SMALL(IF(O$2:O$700&lt;&gt;"",ROW(O$2:O$700)-1),ROW(I361))),"")</f>
        <v/>
      </c>
      <c r="Q362" s="22" t="str">
        <f t="shared" si="15"/>
        <v/>
      </c>
      <c r="R362" s="47" t="str">
        <f t="array" ref="R362">IFERROR(INDEX(Q$2:Q$212,SMALL(IF(Q$2:Q$212&lt;&gt;"",ROW(Q$2:Q$212)-1),ROW(I361))),"")</f>
        <v/>
      </c>
      <c r="S362" s="10"/>
    </row>
    <row r="363" spans="1:19" ht="15.75" customHeight="1" x14ac:dyDescent="0.2">
      <c r="A363" s="26" t="str">
        <f t="shared" si="20"/>
        <v xml:space="preserve"> </v>
      </c>
      <c r="B363" s="23"/>
      <c r="C363" s="23"/>
      <c r="D363" s="23"/>
      <c r="E363" s="23"/>
      <c r="F363" s="23"/>
      <c r="G363" s="26" t="str">
        <f>IF(D363="","",VLOOKUP(D363,'Liste des clubs'!A:B,2,FALSE))</f>
        <v/>
      </c>
      <c r="H363" s="29"/>
      <c r="I363" s="21" t="str">
        <f t="shared" si="16"/>
        <v/>
      </c>
      <c r="J363" s="31" t="str">
        <f t="array" ref="J363">IFERROR(INDEX(I$2:I$700,SMALL(IF(I$2:I$700&lt;&gt;"",ROW(I$2:I$700)-1),ROW(A362))),"")</f>
        <v/>
      </c>
      <c r="K363" s="21" t="str">
        <f t="shared" si="17"/>
        <v/>
      </c>
      <c r="L363" s="33" t="str">
        <f t="array" ref="L363">IFERROR(INDEX(K$2:K$700,SMALL(IF(K$2:K$700&lt;&gt;"",ROW(K$2:K$700)-1),ROW(F362))),"")</f>
        <v/>
      </c>
      <c r="M363" s="21" t="str">
        <f t="shared" si="18"/>
        <v/>
      </c>
      <c r="N363" s="31" t="str">
        <f t="array" ref="N363">IFERROR(INDEX(M$2:M$700,SMALL(IF(M$2:M$700&lt;&gt;"",ROW(M$2:M$700)-1),ROW(G362))),"")</f>
        <v/>
      </c>
      <c r="O363" s="21" t="str">
        <f t="shared" si="19"/>
        <v/>
      </c>
      <c r="P363" s="33" t="str">
        <f t="array" ref="P363">IFERROR(INDEX(O$2:O$700,SMALL(IF(O$2:O$700&lt;&gt;"",ROW(O$2:O$700)-1),ROW(I362))),"")</f>
        <v/>
      </c>
      <c r="Q363" s="22" t="str">
        <f t="shared" si="15"/>
        <v/>
      </c>
      <c r="R363" s="47" t="str">
        <f t="array" ref="R363">IFERROR(INDEX(Q$2:Q$212,SMALL(IF(Q$2:Q$212&lt;&gt;"",ROW(Q$2:Q$212)-1),ROW(I362))),"")</f>
        <v/>
      </c>
      <c r="S363" s="10"/>
    </row>
    <row r="364" spans="1:19" ht="15.75" customHeight="1" x14ac:dyDescent="0.2">
      <c r="A364" s="26" t="str">
        <f t="shared" si="20"/>
        <v xml:space="preserve"> </v>
      </c>
      <c r="B364" s="23"/>
      <c r="C364" s="23"/>
      <c r="D364" s="23"/>
      <c r="E364" s="23"/>
      <c r="F364" s="23"/>
      <c r="G364" s="26" t="str">
        <f>IF(D364="","",VLOOKUP(D364,'Liste des clubs'!A:B,2,FALSE))</f>
        <v/>
      </c>
      <c r="H364" s="29"/>
      <c r="I364" s="21" t="str">
        <f t="shared" si="16"/>
        <v/>
      </c>
      <c r="J364" s="31" t="str">
        <f t="array" ref="J364">IFERROR(INDEX(I$2:I$700,SMALL(IF(I$2:I$700&lt;&gt;"",ROW(I$2:I$700)-1),ROW(A363))),"")</f>
        <v/>
      </c>
      <c r="K364" s="21" t="str">
        <f t="shared" si="17"/>
        <v/>
      </c>
      <c r="L364" s="33" t="str">
        <f t="array" ref="L364">IFERROR(INDEX(K$2:K$700,SMALL(IF(K$2:K$700&lt;&gt;"",ROW(K$2:K$700)-1),ROW(F363))),"")</f>
        <v/>
      </c>
      <c r="M364" s="21" t="str">
        <f t="shared" si="18"/>
        <v/>
      </c>
      <c r="N364" s="31" t="str">
        <f t="array" ref="N364">IFERROR(INDEX(M$2:M$700,SMALL(IF(M$2:M$700&lt;&gt;"",ROW(M$2:M$700)-1),ROW(G363))),"")</f>
        <v/>
      </c>
      <c r="O364" s="21" t="str">
        <f t="shared" si="19"/>
        <v/>
      </c>
      <c r="P364" s="33" t="str">
        <f t="array" ref="P364">IFERROR(INDEX(O$2:O$700,SMALL(IF(O$2:O$700&lt;&gt;"",ROW(O$2:O$700)-1),ROW(I363))),"")</f>
        <v/>
      </c>
      <c r="Q364" s="22" t="str">
        <f t="shared" si="15"/>
        <v/>
      </c>
      <c r="R364" s="47" t="str">
        <f t="array" ref="R364">IFERROR(INDEX(Q$2:Q$212,SMALL(IF(Q$2:Q$212&lt;&gt;"",ROW(Q$2:Q$212)-1),ROW(I363))),"")</f>
        <v/>
      </c>
      <c r="S364" s="10"/>
    </row>
    <row r="365" spans="1:19" ht="15.75" customHeight="1" x14ac:dyDescent="0.2">
      <c r="A365" s="26" t="str">
        <f t="shared" si="20"/>
        <v xml:space="preserve"> </v>
      </c>
      <c r="B365" s="23"/>
      <c r="C365" s="23"/>
      <c r="D365" s="23"/>
      <c r="E365" s="23"/>
      <c r="F365" s="23"/>
      <c r="G365" s="26" t="str">
        <f>IF(D365="","",VLOOKUP(D365,'Liste des clubs'!A:B,2,FALSE))</f>
        <v/>
      </c>
      <c r="H365" s="29"/>
      <c r="I365" s="21" t="str">
        <f t="shared" si="16"/>
        <v/>
      </c>
      <c r="J365" s="31" t="str">
        <f t="array" ref="J365">IFERROR(INDEX(I$2:I$700,SMALL(IF(I$2:I$700&lt;&gt;"",ROW(I$2:I$700)-1),ROW(A364))),"")</f>
        <v/>
      </c>
      <c r="K365" s="21" t="str">
        <f t="shared" si="17"/>
        <v/>
      </c>
      <c r="L365" s="33" t="str">
        <f t="array" ref="L365">IFERROR(INDEX(K$2:K$700,SMALL(IF(K$2:K$700&lt;&gt;"",ROW(K$2:K$700)-1),ROW(F364))),"")</f>
        <v/>
      </c>
      <c r="M365" s="21" t="str">
        <f t="shared" si="18"/>
        <v/>
      </c>
      <c r="N365" s="31" t="str">
        <f t="array" ref="N365">IFERROR(INDEX(M$2:M$700,SMALL(IF(M$2:M$700&lt;&gt;"",ROW(M$2:M$700)-1),ROW(G364))),"")</f>
        <v/>
      </c>
      <c r="O365" s="21" t="str">
        <f t="shared" si="19"/>
        <v/>
      </c>
      <c r="P365" s="33" t="str">
        <f t="array" ref="P365">IFERROR(INDEX(O$2:O$700,SMALL(IF(O$2:O$700&lt;&gt;"",ROW(O$2:O$700)-1),ROW(I364))),"")</f>
        <v/>
      </c>
      <c r="Q365" s="22" t="str">
        <f t="shared" si="15"/>
        <v/>
      </c>
      <c r="R365" s="47" t="str">
        <f t="array" ref="R365">IFERROR(INDEX(Q$2:Q$212,SMALL(IF(Q$2:Q$212&lt;&gt;"",ROW(Q$2:Q$212)-1),ROW(I364))),"")</f>
        <v/>
      </c>
      <c r="S365" s="10"/>
    </row>
    <row r="366" spans="1:19" ht="15.75" customHeight="1" x14ac:dyDescent="0.2">
      <c r="A366" s="26" t="str">
        <f t="shared" si="20"/>
        <v xml:space="preserve"> </v>
      </c>
      <c r="B366" s="23"/>
      <c r="C366" s="23"/>
      <c r="D366" s="23"/>
      <c r="E366" s="23"/>
      <c r="F366" s="23"/>
      <c r="G366" s="26" t="str">
        <f>IF(D366="","",VLOOKUP(D366,'Liste des clubs'!A:B,2,FALSE))</f>
        <v/>
      </c>
      <c r="H366" s="29"/>
      <c r="I366" s="21" t="str">
        <f t="shared" si="16"/>
        <v/>
      </c>
      <c r="J366" s="31" t="str">
        <f t="array" ref="J366">IFERROR(INDEX(I$2:I$700,SMALL(IF(I$2:I$700&lt;&gt;"",ROW(I$2:I$700)-1),ROW(A365))),"")</f>
        <v/>
      </c>
      <c r="K366" s="21" t="str">
        <f t="shared" si="17"/>
        <v/>
      </c>
      <c r="L366" s="33" t="str">
        <f t="array" ref="L366">IFERROR(INDEX(K$2:K$700,SMALL(IF(K$2:K$700&lt;&gt;"",ROW(K$2:K$700)-1),ROW(F365))),"")</f>
        <v/>
      </c>
      <c r="M366" s="21" t="str">
        <f t="shared" si="18"/>
        <v/>
      </c>
      <c r="N366" s="31" t="str">
        <f t="array" ref="N366">IFERROR(INDEX(M$2:M$700,SMALL(IF(M$2:M$700&lt;&gt;"",ROW(M$2:M$700)-1),ROW(G365))),"")</f>
        <v/>
      </c>
      <c r="O366" s="21" t="str">
        <f t="shared" si="19"/>
        <v/>
      </c>
      <c r="P366" s="33" t="str">
        <f t="array" ref="P366">IFERROR(INDEX(O$2:O$700,SMALL(IF(O$2:O$700&lt;&gt;"",ROW(O$2:O$700)-1),ROW(I365))),"")</f>
        <v/>
      </c>
      <c r="Q366" s="22" t="str">
        <f t="shared" si="15"/>
        <v/>
      </c>
      <c r="R366" s="47" t="str">
        <f t="array" ref="R366">IFERROR(INDEX(Q$2:Q$212,SMALL(IF(Q$2:Q$212&lt;&gt;"",ROW(Q$2:Q$212)-1),ROW(I365))),"")</f>
        <v/>
      </c>
      <c r="S366" s="10"/>
    </row>
    <row r="367" spans="1:19" ht="15.75" customHeight="1" x14ac:dyDescent="0.2">
      <c r="A367" s="26" t="str">
        <f t="shared" si="20"/>
        <v xml:space="preserve"> </v>
      </c>
      <c r="B367" s="23"/>
      <c r="C367" s="23"/>
      <c r="D367" s="23"/>
      <c r="E367" s="23"/>
      <c r="F367" s="23"/>
      <c r="G367" s="26" t="str">
        <f>IF(D367="","",VLOOKUP(D367,'Liste des clubs'!A:B,2,FALSE))</f>
        <v/>
      </c>
      <c r="H367" s="29"/>
      <c r="I367" s="21" t="str">
        <f t="shared" si="16"/>
        <v/>
      </c>
      <c r="J367" s="31" t="str">
        <f t="array" ref="J367">IFERROR(INDEX(I$2:I$700,SMALL(IF(I$2:I$700&lt;&gt;"",ROW(I$2:I$700)-1),ROW(A366))),"")</f>
        <v/>
      </c>
      <c r="K367" s="21" t="str">
        <f t="shared" si="17"/>
        <v/>
      </c>
      <c r="L367" s="33" t="str">
        <f t="array" ref="L367">IFERROR(INDEX(K$2:K$700,SMALL(IF(K$2:K$700&lt;&gt;"",ROW(K$2:K$700)-1),ROW(F366))),"")</f>
        <v/>
      </c>
      <c r="M367" s="21" t="str">
        <f t="shared" si="18"/>
        <v/>
      </c>
      <c r="N367" s="31" t="str">
        <f t="array" ref="N367">IFERROR(INDEX(M$2:M$700,SMALL(IF(M$2:M$700&lt;&gt;"",ROW(M$2:M$700)-1),ROW(G366))),"")</f>
        <v/>
      </c>
      <c r="O367" s="21" t="str">
        <f t="shared" si="19"/>
        <v/>
      </c>
      <c r="P367" s="33" t="str">
        <f t="array" ref="P367">IFERROR(INDEX(O$2:O$700,SMALL(IF(O$2:O$700&lt;&gt;"",ROW(O$2:O$700)-1),ROW(I366))),"")</f>
        <v/>
      </c>
      <c r="Q367" s="22" t="str">
        <f t="shared" si="15"/>
        <v/>
      </c>
      <c r="R367" s="47" t="str">
        <f t="array" ref="R367">IFERROR(INDEX(Q$2:Q$212,SMALL(IF(Q$2:Q$212&lt;&gt;"",ROW(Q$2:Q$212)-1),ROW(I366))),"")</f>
        <v/>
      </c>
      <c r="S367" s="10"/>
    </row>
    <row r="368" spans="1:19" ht="15.75" customHeight="1" x14ac:dyDescent="0.2">
      <c r="A368" s="26" t="str">
        <f t="shared" si="20"/>
        <v xml:space="preserve"> </v>
      </c>
      <c r="B368" s="23"/>
      <c r="C368" s="23"/>
      <c r="D368" s="23"/>
      <c r="E368" s="23"/>
      <c r="F368" s="23"/>
      <c r="G368" s="26" t="str">
        <f>IF(D368="","",VLOOKUP(D368,'Liste des clubs'!A:B,2,FALSE))</f>
        <v/>
      </c>
      <c r="H368" s="29"/>
      <c r="I368" s="21" t="str">
        <f t="shared" si="16"/>
        <v/>
      </c>
      <c r="J368" s="31" t="str">
        <f t="array" ref="J368">IFERROR(INDEX(I$2:I$700,SMALL(IF(I$2:I$700&lt;&gt;"",ROW(I$2:I$700)-1),ROW(A367))),"")</f>
        <v/>
      </c>
      <c r="K368" s="21" t="str">
        <f t="shared" si="17"/>
        <v/>
      </c>
      <c r="L368" s="33" t="str">
        <f t="array" ref="L368">IFERROR(INDEX(K$2:K$700,SMALL(IF(K$2:K$700&lt;&gt;"",ROW(K$2:K$700)-1),ROW(F367))),"")</f>
        <v/>
      </c>
      <c r="M368" s="21" t="str">
        <f t="shared" si="18"/>
        <v/>
      </c>
      <c r="N368" s="31" t="str">
        <f t="array" ref="N368">IFERROR(INDEX(M$2:M$700,SMALL(IF(M$2:M$700&lt;&gt;"",ROW(M$2:M$700)-1),ROW(G367))),"")</f>
        <v/>
      </c>
      <c r="O368" s="21" t="str">
        <f t="shared" si="19"/>
        <v/>
      </c>
      <c r="P368" s="33" t="str">
        <f t="array" ref="P368">IFERROR(INDEX(O$2:O$700,SMALL(IF(O$2:O$700&lt;&gt;"",ROW(O$2:O$700)-1),ROW(I367))),"")</f>
        <v/>
      </c>
      <c r="Q368" s="22" t="str">
        <f t="shared" si="15"/>
        <v/>
      </c>
      <c r="R368" s="47" t="str">
        <f t="array" ref="R368">IFERROR(INDEX(Q$2:Q$212,SMALL(IF(Q$2:Q$212&lt;&gt;"",ROW(Q$2:Q$212)-1),ROW(I367))),"")</f>
        <v/>
      </c>
      <c r="S368" s="10"/>
    </row>
    <row r="369" spans="1:19" ht="15.75" customHeight="1" x14ac:dyDescent="0.2">
      <c r="A369" s="26" t="str">
        <f t="shared" si="20"/>
        <v xml:space="preserve"> </v>
      </c>
      <c r="B369" s="23"/>
      <c r="C369" s="23"/>
      <c r="D369" s="23"/>
      <c r="E369" s="23"/>
      <c r="F369" s="23"/>
      <c r="G369" s="26" t="str">
        <f>IF(D369="","",VLOOKUP(D369,'Liste des clubs'!A:B,2,FALSE))</f>
        <v/>
      </c>
      <c r="H369" s="29"/>
      <c r="I369" s="21" t="str">
        <f t="shared" si="16"/>
        <v/>
      </c>
      <c r="J369" s="31" t="str">
        <f t="array" ref="J369">IFERROR(INDEX(I$2:I$700,SMALL(IF(I$2:I$700&lt;&gt;"",ROW(I$2:I$700)-1),ROW(A368))),"")</f>
        <v/>
      </c>
      <c r="K369" s="21" t="str">
        <f t="shared" si="17"/>
        <v/>
      </c>
      <c r="L369" s="33" t="str">
        <f t="array" ref="L369">IFERROR(INDEX(K$2:K$700,SMALL(IF(K$2:K$700&lt;&gt;"",ROW(K$2:K$700)-1),ROW(F368))),"")</f>
        <v/>
      </c>
      <c r="M369" s="21" t="str">
        <f t="shared" si="18"/>
        <v/>
      </c>
      <c r="N369" s="31" t="str">
        <f t="array" ref="N369">IFERROR(INDEX(M$2:M$700,SMALL(IF(M$2:M$700&lt;&gt;"",ROW(M$2:M$700)-1),ROW(G368))),"")</f>
        <v/>
      </c>
      <c r="O369" s="21" t="str">
        <f t="shared" si="19"/>
        <v/>
      </c>
      <c r="P369" s="33" t="str">
        <f t="array" ref="P369">IFERROR(INDEX(O$2:O$700,SMALL(IF(O$2:O$700&lt;&gt;"",ROW(O$2:O$700)-1),ROW(I368))),"")</f>
        <v/>
      </c>
      <c r="Q369" s="22" t="str">
        <f t="shared" si="15"/>
        <v/>
      </c>
      <c r="R369" s="47" t="str">
        <f t="array" ref="R369">IFERROR(INDEX(Q$2:Q$212,SMALL(IF(Q$2:Q$212&lt;&gt;"",ROW(Q$2:Q$212)-1),ROW(I368))),"")</f>
        <v/>
      </c>
      <c r="S369" s="10"/>
    </row>
    <row r="370" spans="1:19" ht="15.75" customHeight="1" x14ac:dyDescent="0.2">
      <c r="A370" s="26" t="str">
        <f t="shared" si="20"/>
        <v xml:space="preserve"> </v>
      </c>
      <c r="B370" s="23"/>
      <c r="C370" s="23"/>
      <c r="D370" s="23"/>
      <c r="E370" s="23"/>
      <c r="F370" s="23"/>
      <c r="G370" s="26" t="str">
        <f>IF(D370="","",VLOOKUP(D370,'Liste des clubs'!A:B,2,FALSE))</f>
        <v/>
      </c>
      <c r="H370" s="29"/>
      <c r="I370" s="21" t="str">
        <f t="shared" si="16"/>
        <v/>
      </c>
      <c r="J370" s="31" t="str">
        <f t="array" ref="J370">IFERROR(INDEX(I$2:I$700,SMALL(IF(I$2:I$700&lt;&gt;"",ROW(I$2:I$700)-1),ROW(A369))),"")</f>
        <v/>
      </c>
      <c r="K370" s="21" t="str">
        <f t="shared" si="17"/>
        <v/>
      </c>
      <c r="L370" s="33" t="str">
        <f t="array" ref="L370">IFERROR(INDEX(K$2:K$700,SMALL(IF(K$2:K$700&lt;&gt;"",ROW(K$2:K$700)-1),ROW(F369))),"")</f>
        <v/>
      </c>
      <c r="M370" s="21" t="str">
        <f t="shared" si="18"/>
        <v/>
      </c>
      <c r="N370" s="31" t="str">
        <f t="array" ref="N370">IFERROR(INDEX(M$2:M$700,SMALL(IF(M$2:M$700&lt;&gt;"",ROW(M$2:M$700)-1),ROW(G369))),"")</f>
        <v/>
      </c>
      <c r="O370" s="21" t="str">
        <f t="shared" si="19"/>
        <v/>
      </c>
      <c r="P370" s="33" t="str">
        <f t="array" ref="P370">IFERROR(INDEX(O$2:O$700,SMALL(IF(O$2:O$700&lt;&gt;"",ROW(O$2:O$700)-1),ROW(I369))),"")</f>
        <v/>
      </c>
      <c r="Q370" s="22" t="str">
        <f t="shared" si="15"/>
        <v/>
      </c>
      <c r="R370" s="47" t="str">
        <f t="array" ref="R370">IFERROR(INDEX(Q$2:Q$212,SMALL(IF(Q$2:Q$212&lt;&gt;"",ROW(Q$2:Q$212)-1),ROW(I369))),"")</f>
        <v/>
      </c>
      <c r="S370" s="10"/>
    </row>
    <row r="371" spans="1:19" ht="15.75" customHeight="1" x14ac:dyDescent="0.2">
      <c r="A371" s="26" t="str">
        <f t="shared" si="20"/>
        <v xml:space="preserve"> </v>
      </c>
      <c r="B371" s="23"/>
      <c r="C371" s="23"/>
      <c r="D371" s="23"/>
      <c r="E371" s="23"/>
      <c r="F371" s="23"/>
      <c r="G371" s="26" t="str">
        <f>IF(D371="","",VLOOKUP(D371,'Liste des clubs'!A:B,2,FALSE))</f>
        <v/>
      </c>
      <c r="H371" s="29"/>
      <c r="I371" s="21" t="str">
        <f t="shared" si="16"/>
        <v/>
      </c>
      <c r="J371" s="31" t="str">
        <f t="array" ref="J371">IFERROR(INDEX(I$2:I$700,SMALL(IF(I$2:I$700&lt;&gt;"",ROW(I$2:I$700)-1),ROW(A370))),"")</f>
        <v/>
      </c>
      <c r="K371" s="21" t="str">
        <f t="shared" si="17"/>
        <v/>
      </c>
      <c r="L371" s="33" t="str">
        <f t="array" ref="L371">IFERROR(INDEX(K$2:K$700,SMALL(IF(K$2:K$700&lt;&gt;"",ROW(K$2:K$700)-1),ROW(F370))),"")</f>
        <v/>
      </c>
      <c r="M371" s="21" t="str">
        <f t="shared" si="18"/>
        <v/>
      </c>
      <c r="N371" s="31" t="str">
        <f t="array" ref="N371">IFERROR(INDEX(M$2:M$700,SMALL(IF(M$2:M$700&lt;&gt;"",ROW(M$2:M$700)-1),ROW(G370))),"")</f>
        <v/>
      </c>
      <c r="O371" s="21" t="str">
        <f t="shared" si="19"/>
        <v/>
      </c>
      <c r="P371" s="33" t="str">
        <f t="array" ref="P371">IFERROR(INDEX(O$2:O$700,SMALL(IF(O$2:O$700&lt;&gt;"",ROW(O$2:O$700)-1),ROW(I370))),"")</f>
        <v/>
      </c>
      <c r="Q371" s="22" t="str">
        <f t="shared" ref="Q371:Q434" si="21">IF($H371=Q$1,$A371,"")</f>
        <v/>
      </c>
      <c r="R371" s="47" t="str">
        <f t="array" ref="R371">IFERROR(INDEX(Q$2:Q$212,SMALL(IF(Q$2:Q$212&lt;&gt;"",ROW(Q$2:Q$212)-1),ROW(I370))),"")</f>
        <v/>
      </c>
      <c r="S371" s="10"/>
    </row>
    <row r="372" spans="1:19" ht="15.75" customHeight="1" x14ac:dyDescent="0.2">
      <c r="A372" s="26" t="str">
        <f t="shared" si="20"/>
        <v xml:space="preserve"> </v>
      </c>
      <c r="B372" s="23"/>
      <c r="C372" s="23"/>
      <c r="D372" s="23"/>
      <c r="E372" s="23"/>
      <c r="F372" s="23"/>
      <c r="G372" s="26" t="str">
        <f>IF(D372="","",VLOOKUP(D372,'Liste des clubs'!A:B,2,FALSE))</f>
        <v/>
      </c>
      <c r="H372" s="29"/>
      <c r="I372" s="21" t="str">
        <f t="shared" si="16"/>
        <v/>
      </c>
      <c r="J372" s="31" t="str">
        <f t="array" ref="J372">IFERROR(INDEX(I$2:I$700,SMALL(IF(I$2:I$700&lt;&gt;"",ROW(I$2:I$700)-1),ROW(A371))),"")</f>
        <v/>
      </c>
      <c r="K372" s="21" t="str">
        <f t="shared" si="17"/>
        <v/>
      </c>
      <c r="L372" s="33" t="str">
        <f t="array" ref="L372">IFERROR(INDEX(K$2:K$700,SMALL(IF(K$2:K$700&lt;&gt;"",ROW(K$2:K$700)-1),ROW(F371))),"")</f>
        <v/>
      </c>
      <c r="M372" s="21" t="str">
        <f t="shared" si="18"/>
        <v/>
      </c>
      <c r="N372" s="31" t="str">
        <f t="array" ref="N372">IFERROR(INDEX(M$2:M$700,SMALL(IF(M$2:M$700&lt;&gt;"",ROW(M$2:M$700)-1),ROW(G371))),"")</f>
        <v/>
      </c>
      <c r="O372" s="21" t="str">
        <f t="shared" si="19"/>
        <v/>
      </c>
      <c r="P372" s="33" t="str">
        <f t="array" ref="P372">IFERROR(INDEX(O$2:O$700,SMALL(IF(O$2:O$700&lt;&gt;"",ROW(O$2:O$700)-1),ROW(I371))),"")</f>
        <v/>
      </c>
      <c r="Q372" s="22" t="str">
        <f t="shared" si="21"/>
        <v/>
      </c>
      <c r="R372" s="47" t="str">
        <f t="array" ref="R372">IFERROR(INDEX(Q$2:Q$212,SMALL(IF(Q$2:Q$212&lt;&gt;"",ROW(Q$2:Q$212)-1),ROW(I371))),"")</f>
        <v/>
      </c>
      <c r="S372" s="10"/>
    </row>
    <row r="373" spans="1:19" ht="15.75" customHeight="1" x14ac:dyDescent="0.2">
      <c r="A373" s="26" t="str">
        <f t="shared" si="20"/>
        <v xml:space="preserve"> </v>
      </c>
      <c r="B373" s="23"/>
      <c r="C373" s="23"/>
      <c r="D373" s="23"/>
      <c r="E373" s="23"/>
      <c r="F373" s="23"/>
      <c r="G373" s="26" t="str">
        <f>IF(D373="","",VLOOKUP(D373,'Liste des clubs'!A:B,2,FALSE))</f>
        <v/>
      </c>
      <c r="H373" s="29"/>
      <c r="I373" s="21" t="str">
        <f t="shared" si="16"/>
        <v/>
      </c>
      <c r="J373" s="31" t="str">
        <f t="array" ref="J373">IFERROR(INDEX(I$2:I$700,SMALL(IF(I$2:I$700&lt;&gt;"",ROW(I$2:I$700)-1),ROW(A372))),"")</f>
        <v/>
      </c>
      <c r="K373" s="21" t="str">
        <f t="shared" si="17"/>
        <v/>
      </c>
      <c r="L373" s="33" t="str">
        <f t="array" ref="L373">IFERROR(INDEX(K$2:K$700,SMALL(IF(K$2:K$700&lt;&gt;"",ROW(K$2:K$700)-1),ROW(F372))),"")</f>
        <v/>
      </c>
      <c r="M373" s="21" t="str">
        <f t="shared" si="18"/>
        <v/>
      </c>
      <c r="N373" s="31" t="str">
        <f t="array" ref="N373">IFERROR(INDEX(M$2:M$700,SMALL(IF(M$2:M$700&lt;&gt;"",ROW(M$2:M$700)-1),ROW(G372))),"")</f>
        <v/>
      </c>
      <c r="O373" s="21" t="str">
        <f t="shared" si="19"/>
        <v/>
      </c>
      <c r="P373" s="33" t="str">
        <f t="array" ref="P373">IFERROR(INDEX(O$2:O$700,SMALL(IF(O$2:O$700&lt;&gt;"",ROW(O$2:O$700)-1),ROW(I372))),"")</f>
        <v/>
      </c>
      <c r="Q373" s="22" t="str">
        <f t="shared" si="21"/>
        <v/>
      </c>
      <c r="R373" s="47" t="str">
        <f t="array" ref="R373">IFERROR(INDEX(Q$2:Q$212,SMALL(IF(Q$2:Q$212&lt;&gt;"",ROW(Q$2:Q$212)-1),ROW(I372))),"")</f>
        <v/>
      </c>
      <c r="S373" s="10"/>
    </row>
    <row r="374" spans="1:19" ht="15.75" customHeight="1" x14ac:dyDescent="0.2">
      <c r="A374" s="26" t="str">
        <f t="shared" si="20"/>
        <v xml:space="preserve"> </v>
      </c>
      <c r="B374" s="23"/>
      <c r="C374" s="23"/>
      <c r="D374" s="23"/>
      <c r="E374" s="23"/>
      <c r="F374" s="23"/>
      <c r="G374" s="26" t="str">
        <f>IF(D374="","",VLOOKUP(D374,'Liste des clubs'!A:B,2,FALSE))</f>
        <v/>
      </c>
      <c r="H374" s="29"/>
      <c r="I374" s="21" t="str">
        <f t="shared" si="16"/>
        <v/>
      </c>
      <c r="J374" s="31" t="str">
        <f t="array" ref="J374">IFERROR(INDEX(I$2:I$700,SMALL(IF(I$2:I$700&lt;&gt;"",ROW(I$2:I$700)-1),ROW(A373))),"")</f>
        <v/>
      </c>
      <c r="K374" s="21" t="str">
        <f t="shared" si="17"/>
        <v/>
      </c>
      <c r="L374" s="33" t="str">
        <f t="array" ref="L374">IFERROR(INDEX(K$2:K$700,SMALL(IF(K$2:K$700&lt;&gt;"",ROW(K$2:K$700)-1),ROW(F373))),"")</f>
        <v/>
      </c>
      <c r="M374" s="21" t="str">
        <f t="shared" si="18"/>
        <v/>
      </c>
      <c r="N374" s="31" t="str">
        <f t="array" ref="N374">IFERROR(INDEX(M$2:M$700,SMALL(IF(M$2:M$700&lt;&gt;"",ROW(M$2:M$700)-1),ROW(G373))),"")</f>
        <v/>
      </c>
      <c r="O374" s="21" t="str">
        <f t="shared" si="19"/>
        <v/>
      </c>
      <c r="P374" s="33" t="str">
        <f t="array" ref="P374">IFERROR(INDEX(O$2:O$700,SMALL(IF(O$2:O$700&lt;&gt;"",ROW(O$2:O$700)-1),ROW(I373))),"")</f>
        <v/>
      </c>
      <c r="Q374" s="22" t="str">
        <f t="shared" si="21"/>
        <v/>
      </c>
      <c r="R374" s="47" t="str">
        <f t="array" ref="R374">IFERROR(INDEX(Q$2:Q$212,SMALL(IF(Q$2:Q$212&lt;&gt;"",ROW(Q$2:Q$212)-1),ROW(I373))),"")</f>
        <v/>
      </c>
      <c r="S374" s="10"/>
    </row>
    <row r="375" spans="1:19" ht="15.75" customHeight="1" x14ac:dyDescent="0.2">
      <c r="A375" s="26" t="str">
        <f t="shared" si="20"/>
        <v xml:space="preserve"> </v>
      </c>
      <c r="B375" s="23"/>
      <c r="C375" s="23"/>
      <c r="D375" s="23"/>
      <c r="E375" s="23"/>
      <c r="F375" s="23"/>
      <c r="G375" s="26" t="str">
        <f>IF(D375="","",VLOOKUP(D375,'Liste des clubs'!A:B,2,FALSE))</f>
        <v/>
      </c>
      <c r="H375" s="29"/>
      <c r="I375" s="21" t="str">
        <f t="shared" si="16"/>
        <v/>
      </c>
      <c r="J375" s="31" t="str">
        <f t="array" ref="J375">IFERROR(INDEX(I$2:I$700,SMALL(IF(I$2:I$700&lt;&gt;"",ROW(I$2:I$700)-1),ROW(A374))),"")</f>
        <v/>
      </c>
      <c r="K375" s="21" t="str">
        <f t="shared" si="17"/>
        <v/>
      </c>
      <c r="L375" s="33" t="str">
        <f t="array" ref="L375">IFERROR(INDEX(K$2:K$700,SMALL(IF(K$2:K$700&lt;&gt;"",ROW(K$2:K$700)-1),ROW(F374))),"")</f>
        <v/>
      </c>
      <c r="M375" s="21" t="str">
        <f t="shared" si="18"/>
        <v/>
      </c>
      <c r="N375" s="31" t="str">
        <f t="array" ref="N375">IFERROR(INDEX(M$2:M$700,SMALL(IF(M$2:M$700&lt;&gt;"",ROW(M$2:M$700)-1),ROW(G374))),"")</f>
        <v/>
      </c>
      <c r="O375" s="21" t="str">
        <f t="shared" si="19"/>
        <v/>
      </c>
      <c r="P375" s="33" t="str">
        <f t="array" ref="P375">IFERROR(INDEX(O$2:O$700,SMALL(IF(O$2:O$700&lt;&gt;"",ROW(O$2:O$700)-1),ROW(I374))),"")</f>
        <v/>
      </c>
      <c r="Q375" s="22" t="str">
        <f t="shared" si="21"/>
        <v/>
      </c>
      <c r="R375" s="47" t="str">
        <f t="array" ref="R375">IFERROR(INDEX(Q$2:Q$212,SMALL(IF(Q$2:Q$212&lt;&gt;"",ROW(Q$2:Q$212)-1),ROW(I374))),"")</f>
        <v/>
      </c>
      <c r="S375" s="10"/>
    </row>
    <row r="376" spans="1:19" ht="15.75" customHeight="1" x14ac:dyDescent="0.2">
      <c r="A376" s="26" t="str">
        <f t="shared" si="20"/>
        <v xml:space="preserve"> </v>
      </c>
      <c r="B376" s="23"/>
      <c r="C376" s="23"/>
      <c r="D376" s="23"/>
      <c r="E376" s="23"/>
      <c r="F376" s="23"/>
      <c r="G376" s="26" t="str">
        <f>IF(D376="","",VLOOKUP(D376,'Liste des clubs'!A:B,2,FALSE))</f>
        <v/>
      </c>
      <c r="H376" s="29"/>
      <c r="I376" s="21" t="str">
        <f t="shared" si="16"/>
        <v/>
      </c>
      <c r="J376" s="31" t="str">
        <f t="array" ref="J376">IFERROR(INDEX(I$2:I$700,SMALL(IF(I$2:I$700&lt;&gt;"",ROW(I$2:I$700)-1),ROW(A375))),"")</f>
        <v/>
      </c>
      <c r="K376" s="21" t="str">
        <f t="shared" si="17"/>
        <v/>
      </c>
      <c r="L376" s="33" t="str">
        <f t="array" ref="L376">IFERROR(INDEX(K$2:K$700,SMALL(IF(K$2:K$700&lt;&gt;"",ROW(K$2:K$700)-1),ROW(F375))),"")</f>
        <v/>
      </c>
      <c r="M376" s="21" t="str">
        <f t="shared" si="18"/>
        <v/>
      </c>
      <c r="N376" s="31" t="str">
        <f t="array" ref="N376">IFERROR(INDEX(M$2:M$700,SMALL(IF(M$2:M$700&lt;&gt;"",ROW(M$2:M$700)-1),ROW(G375))),"")</f>
        <v/>
      </c>
      <c r="O376" s="21" t="str">
        <f t="shared" si="19"/>
        <v/>
      </c>
      <c r="P376" s="33" t="str">
        <f t="array" ref="P376">IFERROR(INDEX(O$2:O$700,SMALL(IF(O$2:O$700&lt;&gt;"",ROW(O$2:O$700)-1),ROW(I375))),"")</f>
        <v/>
      </c>
      <c r="Q376" s="22" t="str">
        <f t="shared" si="21"/>
        <v/>
      </c>
      <c r="R376" s="47" t="str">
        <f t="array" ref="R376">IFERROR(INDEX(Q$2:Q$212,SMALL(IF(Q$2:Q$212&lt;&gt;"",ROW(Q$2:Q$212)-1),ROW(I375))),"")</f>
        <v/>
      </c>
      <c r="S376" s="10"/>
    </row>
    <row r="377" spans="1:19" ht="15.75" customHeight="1" x14ac:dyDescent="0.2">
      <c r="A377" s="26" t="str">
        <f t="shared" si="20"/>
        <v xml:space="preserve"> </v>
      </c>
      <c r="B377" s="23"/>
      <c r="C377" s="23"/>
      <c r="D377" s="23"/>
      <c r="E377" s="23"/>
      <c r="F377" s="23"/>
      <c r="G377" s="26" t="str">
        <f>IF(D377="","",VLOOKUP(D377,'Liste des clubs'!A:B,2,FALSE))</f>
        <v/>
      </c>
      <c r="H377" s="29"/>
      <c r="I377" s="21" t="str">
        <f t="shared" si="16"/>
        <v/>
      </c>
      <c r="J377" s="31" t="str">
        <f t="array" ref="J377">IFERROR(INDEX(I$2:I$700,SMALL(IF(I$2:I$700&lt;&gt;"",ROW(I$2:I$700)-1),ROW(A376))),"")</f>
        <v/>
      </c>
      <c r="K377" s="21" t="str">
        <f t="shared" si="17"/>
        <v/>
      </c>
      <c r="L377" s="33" t="str">
        <f t="array" ref="L377">IFERROR(INDEX(K$2:K$700,SMALL(IF(K$2:K$700&lt;&gt;"",ROW(K$2:K$700)-1),ROW(F376))),"")</f>
        <v/>
      </c>
      <c r="M377" s="21" t="str">
        <f t="shared" si="18"/>
        <v/>
      </c>
      <c r="N377" s="31" t="str">
        <f t="array" ref="N377">IFERROR(INDEX(M$2:M$700,SMALL(IF(M$2:M$700&lt;&gt;"",ROW(M$2:M$700)-1),ROW(G376))),"")</f>
        <v/>
      </c>
      <c r="O377" s="21" t="str">
        <f t="shared" si="19"/>
        <v/>
      </c>
      <c r="P377" s="33" t="str">
        <f t="array" ref="P377">IFERROR(INDEX(O$2:O$700,SMALL(IF(O$2:O$700&lt;&gt;"",ROW(O$2:O$700)-1),ROW(I376))),"")</f>
        <v/>
      </c>
      <c r="Q377" s="22" t="str">
        <f t="shared" si="21"/>
        <v/>
      </c>
      <c r="R377" s="47" t="str">
        <f t="array" ref="R377">IFERROR(INDEX(Q$2:Q$212,SMALL(IF(Q$2:Q$212&lt;&gt;"",ROW(Q$2:Q$212)-1),ROW(I376))),"")</f>
        <v/>
      </c>
      <c r="S377" s="10"/>
    </row>
    <row r="378" spans="1:19" ht="15.75" customHeight="1" x14ac:dyDescent="0.2">
      <c r="A378" s="26" t="str">
        <f t="shared" si="20"/>
        <v xml:space="preserve"> </v>
      </c>
      <c r="B378" s="23"/>
      <c r="C378" s="23"/>
      <c r="D378" s="23"/>
      <c r="E378" s="23"/>
      <c r="F378" s="23"/>
      <c r="G378" s="26" t="str">
        <f>IF(D378="","",VLOOKUP(D378,'Liste des clubs'!A:B,2,FALSE))</f>
        <v/>
      </c>
      <c r="H378" s="29"/>
      <c r="I378" s="21" t="str">
        <f t="shared" si="16"/>
        <v/>
      </c>
      <c r="J378" s="31" t="str">
        <f t="array" ref="J378">IFERROR(INDEX(I$2:I$700,SMALL(IF(I$2:I$700&lt;&gt;"",ROW(I$2:I$700)-1),ROW(A377))),"")</f>
        <v/>
      </c>
      <c r="K378" s="21" t="str">
        <f t="shared" si="17"/>
        <v/>
      </c>
      <c r="L378" s="33" t="str">
        <f t="array" ref="L378">IFERROR(INDEX(K$2:K$700,SMALL(IF(K$2:K$700&lt;&gt;"",ROW(K$2:K$700)-1),ROW(F377))),"")</f>
        <v/>
      </c>
      <c r="M378" s="21" t="str">
        <f t="shared" si="18"/>
        <v/>
      </c>
      <c r="N378" s="31" t="str">
        <f t="array" ref="N378">IFERROR(INDEX(M$2:M$700,SMALL(IF(M$2:M$700&lt;&gt;"",ROW(M$2:M$700)-1),ROW(G377))),"")</f>
        <v/>
      </c>
      <c r="O378" s="21" t="str">
        <f t="shared" si="19"/>
        <v/>
      </c>
      <c r="P378" s="33" t="str">
        <f t="array" ref="P378">IFERROR(INDEX(O$2:O$700,SMALL(IF(O$2:O$700&lt;&gt;"",ROW(O$2:O$700)-1),ROW(I377))),"")</f>
        <v/>
      </c>
      <c r="Q378" s="22" t="str">
        <f t="shared" si="21"/>
        <v/>
      </c>
      <c r="R378" s="47" t="str">
        <f t="array" ref="R378">IFERROR(INDEX(Q$2:Q$212,SMALL(IF(Q$2:Q$212&lt;&gt;"",ROW(Q$2:Q$212)-1),ROW(I377))),"")</f>
        <v/>
      </c>
      <c r="S378" s="10"/>
    </row>
    <row r="379" spans="1:19" ht="15.75" customHeight="1" x14ac:dyDescent="0.2">
      <c r="A379" s="26" t="str">
        <f t="shared" si="20"/>
        <v xml:space="preserve"> </v>
      </c>
      <c r="B379" s="23"/>
      <c r="C379" s="23"/>
      <c r="D379" s="23"/>
      <c r="E379" s="23"/>
      <c r="F379" s="23"/>
      <c r="G379" s="26" t="str">
        <f>IF(D379="","",VLOOKUP(D379,'Liste des clubs'!A:B,2,FALSE))</f>
        <v/>
      </c>
      <c r="H379" s="29"/>
      <c r="I379" s="21" t="str">
        <f t="shared" si="16"/>
        <v/>
      </c>
      <c r="J379" s="31" t="str">
        <f t="array" ref="J379">IFERROR(INDEX(I$2:I$700,SMALL(IF(I$2:I$700&lt;&gt;"",ROW(I$2:I$700)-1),ROW(A378))),"")</f>
        <v/>
      </c>
      <c r="K379" s="21" t="str">
        <f t="shared" si="17"/>
        <v/>
      </c>
      <c r="L379" s="33" t="str">
        <f t="array" ref="L379">IFERROR(INDEX(K$2:K$700,SMALL(IF(K$2:K$700&lt;&gt;"",ROW(K$2:K$700)-1),ROW(F378))),"")</f>
        <v/>
      </c>
      <c r="M379" s="21" t="str">
        <f t="shared" si="18"/>
        <v/>
      </c>
      <c r="N379" s="31" t="str">
        <f t="array" ref="N379">IFERROR(INDEX(M$2:M$700,SMALL(IF(M$2:M$700&lt;&gt;"",ROW(M$2:M$700)-1),ROW(G378))),"")</f>
        <v/>
      </c>
      <c r="O379" s="21" t="str">
        <f t="shared" si="19"/>
        <v/>
      </c>
      <c r="P379" s="33" t="str">
        <f t="array" ref="P379">IFERROR(INDEX(O$2:O$700,SMALL(IF(O$2:O$700&lt;&gt;"",ROW(O$2:O$700)-1),ROW(I378))),"")</f>
        <v/>
      </c>
      <c r="Q379" s="22" t="str">
        <f t="shared" si="21"/>
        <v/>
      </c>
      <c r="R379" s="47" t="str">
        <f t="array" ref="R379">IFERROR(INDEX(Q$2:Q$212,SMALL(IF(Q$2:Q$212&lt;&gt;"",ROW(Q$2:Q$212)-1),ROW(I378))),"")</f>
        <v/>
      </c>
      <c r="S379" s="10"/>
    </row>
    <row r="380" spans="1:19" ht="15.75" customHeight="1" x14ac:dyDescent="0.2">
      <c r="A380" s="26" t="str">
        <f t="shared" si="20"/>
        <v xml:space="preserve"> </v>
      </c>
      <c r="B380" s="23"/>
      <c r="C380" s="23"/>
      <c r="D380" s="23"/>
      <c r="E380" s="23"/>
      <c r="F380" s="23"/>
      <c r="G380" s="26" t="str">
        <f>IF(D380="","",VLOOKUP(D380,'Liste des clubs'!A:B,2,FALSE))</f>
        <v/>
      </c>
      <c r="H380" s="29"/>
      <c r="I380" s="21" t="str">
        <f t="shared" si="16"/>
        <v/>
      </c>
      <c r="J380" s="31" t="str">
        <f t="array" ref="J380">IFERROR(INDEX(I$2:I$700,SMALL(IF(I$2:I$700&lt;&gt;"",ROW(I$2:I$700)-1),ROW(A379))),"")</f>
        <v/>
      </c>
      <c r="K380" s="21" t="str">
        <f t="shared" si="17"/>
        <v/>
      </c>
      <c r="L380" s="33" t="str">
        <f t="array" ref="L380">IFERROR(INDEX(K$2:K$700,SMALL(IF(K$2:K$700&lt;&gt;"",ROW(K$2:K$700)-1),ROW(F379))),"")</f>
        <v/>
      </c>
      <c r="M380" s="21" t="str">
        <f t="shared" si="18"/>
        <v/>
      </c>
      <c r="N380" s="31" t="str">
        <f t="array" ref="N380">IFERROR(INDEX(M$2:M$700,SMALL(IF(M$2:M$700&lt;&gt;"",ROW(M$2:M$700)-1),ROW(G379))),"")</f>
        <v/>
      </c>
      <c r="O380" s="21" t="str">
        <f t="shared" si="19"/>
        <v/>
      </c>
      <c r="P380" s="33" t="str">
        <f t="array" ref="P380">IFERROR(INDEX(O$2:O$700,SMALL(IF(O$2:O$700&lt;&gt;"",ROW(O$2:O$700)-1),ROW(I379))),"")</f>
        <v/>
      </c>
      <c r="Q380" s="22" t="str">
        <f t="shared" si="21"/>
        <v/>
      </c>
      <c r="R380" s="47" t="str">
        <f t="array" ref="R380">IFERROR(INDEX(Q$2:Q$212,SMALL(IF(Q$2:Q$212&lt;&gt;"",ROW(Q$2:Q$212)-1),ROW(I379))),"")</f>
        <v/>
      </c>
      <c r="S380" s="10"/>
    </row>
    <row r="381" spans="1:19" ht="15.75" customHeight="1" x14ac:dyDescent="0.2">
      <c r="A381" s="26" t="str">
        <f t="shared" si="20"/>
        <v xml:space="preserve"> </v>
      </c>
      <c r="B381" s="23"/>
      <c r="C381" s="23"/>
      <c r="D381" s="23"/>
      <c r="E381" s="23"/>
      <c r="F381" s="23"/>
      <c r="G381" s="26" t="str">
        <f>IF(D381="","",VLOOKUP(D381,'Liste des clubs'!A:B,2,FALSE))</f>
        <v/>
      </c>
      <c r="H381" s="29"/>
      <c r="I381" s="21" t="str">
        <f t="shared" si="16"/>
        <v/>
      </c>
      <c r="J381" s="31" t="str">
        <f t="array" ref="J381">IFERROR(INDEX(I$2:I$700,SMALL(IF(I$2:I$700&lt;&gt;"",ROW(I$2:I$700)-1),ROW(A380))),"")</f>
        <v/>
      </c>
      <c r="K381" s="21" t="str">
        <f t="shared" si="17"/>
        <v/>
      </c>
      <c r="L381" s="33" t="str">
        <f t="array" ref="L381">IFERROR(INDEX(K$2:K$700,SMALL(IF(K$2:K$700&lt;&gt;"",ROW(K$2:K$700)-1),ROW(F380))),"")</f>
        <v/>
      </c>
      <c r="M381" s="21" t="str">
        <f t="shared" si="18"/>
        <v/>
      </c>
      <c r="N381" s="31" t="str">
        <f t="array" ref="N381">IFERROR(INDEX(M$2:M$700,SMALL(IF(M$2:M$700&lt;&gt;"",ROW(M$2:M$700)-1),ROW(G380))),"")</f>
        <v/>
      </c>
      <c r="O381" s="21" t="str">
        <f t="shared" si="19"/>
        <v/>
      </c>
      <c r="P381" s="33" t="str">
        <f t="array" ref="P381">IFERROR(INDEX(O$2:O$700,SMALL(IF(O$2:O$700&lt;&gt;"",ROW(O$2:O$700)-1),ROW(I380))),"")</f>
        <v/>
      </c>
      <c r="Q381" s="22" t="str">
        <f t="shared" si="21"/>
        <v/>
      </c>
      <c r="R381" s="47" t="str">
        <f t="array" ref="R381">IFERROR(INDEX(Q$2:Q$212,SMALL(IF(Q$2:Q$212&lt;&gt;"",ROW(Q$2:Q$212)-1),ROW(I380))),"")</f>
        <v/>
      </c>
      <c r="S381" s="10"/>
    </row>
    <row r="382" spans="1:19" ht="15.75" customHeight="1" x14ac:dyDescent="0.2">
      <c r="A382" s="26" t="str">
        <f t="shared" si="20"/>
        <v xml:space="preserve"> </v>
      </c>
      <c r="B382" s="23"/>
      <c r="C382" s="23"/>
      <c r="D382" s="23"/>
      <c r="E382" s="23"/>
      <c r="F382" s="23"/>
      <c r="G382" s="26" t="str">
        <f>IF(D382="","",VLOOKUP(D382,'Liste des clubs'!A:B,2,FALSE))</f>
        <v/>
      </c>
      <c r="H382" s="29"/>
      <c r="I382" s="21" t="str">
        <f t="shared" si="16"/>
        <v/>
      </c>
      <c r="J382" s="31" t="str">
        <f t="array" ref="J382">IFERROR(INDEX(I$2:I$700,SMALL(IF(I$2:I$700&lt;&gt;"",ROW(I$2:I$700)-1),ROW(A381))),"")</f>
        <v/>
      </c>
      <c r="K382" s="21" t="str">
        <f t="shared" si="17"/>
        <v/>
      </c>
      <c r="L382" s="33" t="str">
        <f t="array" ref="L382">IFERROR(INDEX(K$2:K$700,SMALL(IF(K$2:K$700&lt;&gt;"",ROW(K$2:K$700)-1),ROW(F381))),"")</f>
        <v/>
      </c>
      <c r="M382" s="21" t="str">
        <f t="shared" si="18"/>
        <v/>
      </c>
      <c r="N382" s="31" t="str">
        <f t="array" ref="N382">IFERROR(INDEX(M$2:M$700,SMALL(IF(M$2:M$700&lt;&gt;"",ROW(M$2:M$700)-1),ROW(G381))),"")</f>
        <v/>
      </c>
      <c r="O382" s="21" t="str">
        <f t="shared" si="19"/>
        <v/>
      </c>
      <c r="P382" s="33" t="str">
        <f t="array" ref="P382">IFERROR(INDEX(O$2:O$700,SMALL(IF(O$2:O$700&lt;&gt;"",ROW(O$2:O$700)-1),ROW(I381))),"")</f>
        <v/>
      </c>
      <c r="Q382" s="22" t="str">
        <f t="shared" si="21"/>
        <v/>
      </c>
      <c r="R382" s="47" t="str">
        <f t="array" ref="R382">IFERROR(INDEX(Q$2:Q$212,SMALL(IF(Q$2:Q$212&lt;&gt;"",ROW(Q$2:Q$212)-1),ROW(I381))),"")</f>
        <v/>
      </c>
      <c r="S382" s="10"/>
    </row>
    <row r="383" spans="1:19" ht="15.75" customHeight="1" x14ac:dyDescent="0.2">
      <c r="A383" s="26" t="str">
        <f t="shared" si="20"/>
        <v xml:space="preserve"> </v>
      </c>
      <c r="B383" s="23"/>
      <c r="C383" s="23"/>
      <c r="D383" s="23"/>
      <c r="E383" s="23"/>
      <c r="F383" s="23"/>
      <c r="G383" s="26" t="str">
        <f>IF(D383="","",VLOOKUP(D383,'Liste des clubs'!A:B,2,FALSE))</f>
        <v/>
      </c>
      <c r="H383" s="29"/>
      <c r="I383" s="21" t="str">
        <f t="shared" si="16"/>
        <v/>
      </c>
      <c r="J383" s="31" t="str">
        <f t="array" ref="J383">IFERROR(INDEX(I$2:I$700,SMALL(IF(I$2:I$700&lt;&gt;"",ROW(I$2:I$700)-1),ROW(A382))),"")</f>
        <v/>
      </c>
      <c r="K383" s="21" t="str">
        <f t="shared" si="17"/>
        <v/>
      </c>
      <c r="L383" s="33" t="str">
        <f t="array" ref="L383">IFERROR(INDEX(K$2:K$700,SMALL(IF(K$2:K$700&lt;&gt;"",ROW(K$2:K$700)-1),ROW(F382))),"")</f>
        <v/>
      </c>
      <c r="M383" s="21" t="str">
        <f t="shared" si="18"/>
        <v/>
      </c>
      <c r="N383" s="31" t="str">
        <f t="array" ref="N383">IFERROR(INDEX(M$2:M$700,SMALL(IF(M$2:M$700&lt;&gt;"",ROW(M$2:M$700)-1),ROW(G382))),"")</f>
        <v/>
      </c>
      <c r="O383" s="21" t="str">
        <f t="shared" si="19"/>
        <v/>
      </c>
      <c r="P383" s="33" t="str">
        <f t="array" ref="P383">IFERROR(INDEX(O$2:O$700,SMALL(IF(O$2:O$700&lt;&gt;"",ROW(O$2:O$700)-1),ROW(I382))),"")</f>
        <v/>
      </c>
      <c r="Q383" s="22" t="str">
        <f t="shared" si="21"/>
        <v/>
      </c>
      <c r="R383" s="47" t="str">
        <f t="array" ref="R383">IFERROR(INDEX(Q$2:Q$212,SMALL(IF(Q$2:Q$212&lt;&gt;"",ROW(Q$2:Q$212)-1),ROW(I382))),"")</f>
        <v/>
      </c>
      <c r="S383" s="10"/>
    </row>
    <row r="384" spans="1:19" ht="15.75" customHeight="1" x14ac:dyDescent="0.2">
      <c r="A384" s="26" t="str">
        <f t="shared" si="20"/>
        <v xml:space="preserve"> </v>
      </c>
      <c r="B384" s="23"/>
      <c r="C384" s="23"/>
      <c r="D384" s="23"/>
      <c r="E384" s="23"/>
      <c r="F384" s="23"/>
      <c r="G384" s="26" t="str">
        <f>IF(D384="","",VLOOKUP(D384,'Liste des clubs'!A:B,2,FALSE))</f>
        <v/>
      </c>
      <c r="H384" s="29"/>
      <c r="I384" s="21" t="str">
        <f t="shared" si="16"/>
        <v/>
      </c>
      <c r="J384" s="31" t="str">
        <f t="array" ref="J384">IFERROR(INDEX(I$2:I$700,SMALL(IF(I$2:I$700&lt;&gt;"",ROW(I$2:I$700)-1),ROW(A383))),"")</f>
        <v/>
      </c>
      <c r="K384" s="21" t="str">
        <f t="shared" si="17"/>
        <v/>
      </c>
      <c r="L384" s="33" t="str">
        <f t="array" ref="L384">IFERROR(INDEX(K$2:K$700,SMALL(IF(K$2:K$700&lt;&gt;"",ROW(K$2:K$700)-1),ROW(F383))),"")</f>
        <v/>
      </c>
      <c r="M384" s="21" t="str">
        <f t="shared" si="18"/>
        <v/>
      </c>
      <c r="N384" s="31" t="str">
        <f t="array" ref="N384">IFERROR(INDEX(M$2:M$700,SMALL(IF(M$2:M$700&lt;&gt;"",ROW(M$2:M$700)-1),ROW(G383))),"")</f>
        <v/>
      </c>
      <c r="O384" s="21" t="str">
        <f t="shared" si="19"/>
        <v/>
      </c>
      <c r="P384" s="33" t="str">
        <f t="array" ref="P384">IFERROR(INDEX(O$2:O$700,SMALL(IF(O$2:O$700&lt;&gt;"",ROW(O$2:O$700)-1),ROW(I383))),"")</f>
        <v/>
      </c>
      <c r="Q384" s="22" t="str">
        <f t="shared" si="21"/>
        <v/>
      </c>
      <c r="R384" s="47" t="str">
        <f t="array" ref="R384">IFERROR(INDEX(Q$2:Q$212,SMALL(IF(Q$2:Q$212&lt;&gt;"",ROW(Q$2:Q$212)-1),ROW(I383))),"")</f>
        <v/>
      </c>
      <c r="S384" s="10"/>
    </row>
    <row r="385" spans="1:19" ht="15.75" customHeight="1" x14ac:dyDescent="0.2">
      <c r="A385" s="26" t="str">
        <f t="shared" si="20"/>
        <v xml:space="preserve"> </v>
      </c>
      <c r="B385" s="23"/>
      <c r="C385" s="23"/>
      <c r="D385" s="23"/>
      <c r="E385" s="23"/>
      <c r="F385" s="23"/>
      <c r="G385" s="26" t="str">
        <f>IF(D385="","",VLOOKUP(D385,'Liste des clubs'!A:B,2,FALSE))</f>
        <v/>
      </c>
      <c r="H385" s="29"/>
      <c r="I385" s="21" t="str">
        <f t="shared" ref="I385:I448" si="22">IF($H385=I$1,$A385,"")</f>
        <v/>
      </c>
      <c r="J385" s="31" t="str">
        <f t="array" ref="J385">IFERROR(INDEX(I$2:I$700,SMALL(IF(I$2:I$700&lt;&gt;"",ROW(I$2:I$700)-1),ROW(A384))),"")</f>
        <v/>
      </c>
      <c r="K385" s="21" t="str">
        <f t="shared" ref="K385:K448" si="23">IF($H385=K$1,$A385,"")</f>
        <v/>
      </c>
      <c r="L385" s="33" t="str">
        <f t="array" ref="L385">IFERROR(INDEX(K$2:K$700,SMALL(IF(K$2:K$700&lt;&gt;"",ROW(K$2:K$700)-1),ROW(F384))),"")</f>
        <v/>
      </c>
      <c r="M385" s="21" t="str">
        <f t="shared" ref="M385:M448" si="24">IF($H385=M$1,$A385,"")</f>
        <v/>
      </c>
      <c r="N385" s="31" t="str">
        <f t="array" ref="N385">IFERROR(INDEX(M$2:M$700,SMALL(IF(M$2:M$700&lt;&gt;"",ROW(M$2:M$700)-1),ROW(G384))),"")</f>
        <v/>
      </c>
      <c r="O385" s="21" t="str">
        <f t="shared" ref="O385:O448" si="25">IF($H385=O$1,$A385,"")</f>
        <v/>
      </c>
      <c r="P385" s="33" t="str">
        <f t="array" ref="P385">IFERROR(INDEX(O$2:O$700,SMALL(IF(O$2:O$700&lt;&gt;"",ROW(O$2:O$700)-1),ROW(I384))),"")</f>
        <v/>
      </c>
      <c r="Q385" s="22" t="str">
        <f t="shared" si="21"/>
        <v/>
      </c>
      <c r="R385" s="47" t="str">
        <f t="array" ref="R385">IFERROR(INDEX(Q$2:Q$212,SMALL(IF(Q$2:Q$212&lt;&gt;"",ROW(Q$2:Q$212)-1),ROW(I384))),"")</f>
        <v/>
      </c>
      <c r="S385" s="10"/>
    </row>
    <row r="386" spans="1:19" ht="15.75" customHeight="1" x14ac:dyDescent="0.2">
      <c r="A386" s="26" t="str">
        <f t="shared" si="20"/>
        <v xml:space="preserve"> </v>
      </c>
      <c r="B386" s="23"/>
      <c r="C386" s="23"/>
      <c r="D386" s="23"/>
      <c r="E386" s="23"/>
      <c r="F386" s="23"/>
      <c r="G386" s="26" t="str">
        <f>IF(D386="","",VLOOKUP(D386,'Liste des clubs'!A:B,2,FALSE))</f>
        <v/>
      </c>
      <c r="H386" s="29"/>
      <c r="I386" s="21" t="str">
        <f t="shared" si="22"/>
        <v/>
      </c>
      <c r="J386" s="31" t="str">
        <f t="array" ref="J386">IFERROR(INDEX(I$2:I$700,SMALL(IF(I$2:I$700&lt;&gt;"",ROW(I$2:I$700)-1),ROW(A385))),"")</f>
        <v/>
      </c>
      <c r="K386" s="21" t="str">
        <f t="shared" si="23"/>
        <v/>
      </c>
      <c r="L386" s="33" t="str">
        <f t="array" ref="L386">IFERROR(INDEX(K$2:K$700,SMALL(IF(K$2:K$700&lt;&gt;"",ROW(K$2:K$700)-1),ROW(F385))),"")</f>
        <v/>
      </c>
      <c r="M386" s="21" t="str">
        <f t="shared" si="24"/>
        <v/>
      </c>
      <c r="N386" s="31" t="str">
        <f t="array" ref="N386">IFERROR(INDEX(M$2:M$700,SMALL(IF(M$2:M$700&lt;&gt;"",ROW(M$2:M$700)-1),ROW(G385))),"")</f>
        <v/>
      </c>
      <c r="O386" s="21" t="str">
        <f t="shared" si="25"/>
        <v/>
      </c>
      <c r="P386" s="33" t="str">
        <f t="array" ref="P386">IFERROR(INDEX(O$2:O$700,SMALL(IF(O$2:O$700&lt;&gt;"",ROW(O$2:O$700)-1),ROW(I385))),"")</f>
        <v/>
      </c>
      <c r="Q386" s="22" t="str">
        <f t="shared" si="21"/>
        <v/>
      </c>
      <c r="R386" s="47" t="str">
        <f t="array" ref="R386">IFERROR(INDEX(Q$2:Q$212,SMALL(IF(Q$2:Q$212&lt;&gt;"",ROW(Q$2:Q$212)-1),ROW(I385))),"")</f>
        <v/>
      </c>
      <c r="S386" s="10"/>
    </row>
    <row r="387" spans="1:19" ht="15.75" customHeight="1" x14ac:dyDescent="0.2">
      <c r="A387" s="26" t="str">
        <f t="shared" ref="A387:A389" si="26">UPPER(B387)&amp;" "&amp;C387</f>
        <v xml:space="preserve"> </v>
      </c>
      <c r="B387" s="23"/>
      <c r="C387" s="23"/>
      <c r="D387" s="23"/>
      <c r="E387" s="23"/>
      <c r="F387" s="23"/>
      <c r="G387" s="26" t="str">
        <f>IF(D387="","",VLOOKUP(D387,'Liste des clubs'!A:B,2,FALSE))</f>
        <v/>
      </c>
      <c r="H387" s="29"/>
      <c r="I387" s="21" t="str">
        <f t="shared" si="22"/>
        <v/>
      </c>
      <c r="J387" s="31" t="str">
        <f t="array" ref="J387">IFERROR(INDEX(I$2:I$700,SMALL(IF(I$2:I$700&lt;&gt;"",ROW(I$2:I$700)-1),ROW(A386))),"")</f>
        <v/>
      </c>
      <c r="K387" s="21" t="str">
        <f t="shared" si="23"/>
        <v/>
      </c>
      <c r="L387" s="33" t="str">
        <f t="array" ref="L387">IFERROR(INDEX(K$2:K$700,SMALL(IF(K$2:K$700&lt;&gt;"",ROW(K$2:K$700)-1),ROW(F386))),"")</f>
        <v/>
      </c>
      <c r="M387" s="21" t="str">
        <f t="shared" si="24"/>
        <v/>
      </c>
      <c r="N387" s="31" t="str">
        <f t="array" ref="N387">IFERROR(INDEX(M$2:M$700,SMALL(IF(M$2:M$700&lt;&gt;"",ROW(M$2:M$700)-1),ROW(G386))),"")</f>
        <v/>
      </c>
      <c r="O387" s="21" t="str">
        <f t="shared" si="25"/>
        <v/>
      </c>
      <c r="P387" s="33" t="str">
        <f t="array" ref="P387">IFERROR(INDEX(O$2:O$700,SMALL(IF(O$2:O$700&lt;&gt;"",ROW(O$2:O$700)-1),ROW(I386))),"")</f>
        <v/>
      </c>
      <c r="Q387" s="22" t="str">
        <f t="shared" si="21"/>
        <v/>
      </c>
      <c r="R387" s="47" t="str">
        <f t="array" ref="R387">IFERROR(INDEX(Q$2:Q$212,SMALL(IF(Q$2:Q$212&lt;&gt;"",ROW(Q$2:Q$212)-1),ROW(I386))),"")</f>
        <v/>
      </c>
      <c r="S387" s="10"/>
    </row>
    <row r="388" spans="1:19" ht="15.75" customHeight="1" x14ac:dyDescent="0.2">
      <c r="A388" s="26" t="str">
        <f t="shared" si="26"/>
        <v xml:space="preserve"> </v>
      </c>
      <c r="B388" s="23"/>
      <c r="C388" s="23"/>
      <c r="D388" s="23"/>
      <c r="E388" s="23"/>
      <c r="F388" s="23"/>
      <c r="G388" s="26" t="str">
        <f>IF(D388="","",VLOOKUP(D388,'Liste des clubs'!A:B,2,FALSE))</f>
        <v/>
      </c>
      <c r="H388" s="29"/>
      <c r="I388" s="21" t="str">
        <f t="shared" si="22"/>
        <v/>
      </c>
      <c r="J388" s="31" t="str">
        <f t="array" ref="J388">IFERROR(INDEX(I$2:I$700,SMALL(IF(I$2:I$700&lt;&gt;"",ROW(I$2:I$700)-1),ROW(A387))),"")</f>
        <v/>
      </c>
      <c r="K388" s="21" t="str">
        <f t="shared" si="23"/>
        <v/>
      </c>
      <c r="L388" s="33" t="str">
        <f t="array" ref="L388">IFERROR(INDEX(K$2:K$700,SMALL(IF(K$2:K$700&lt;&gt;"",ROW(K$2:K$700)-1),ROW(F387))),"")</f>
        <v/>
      </c>
      <c r="M388" s="21" t="str">
        <f t="shared" si="24"/>
        <v/>
      </c>
      <c r="N388" s="31" t="str">
        <f t="array" ref="N388">IFERROR(INDEX(M$2:M$700,SMALL(IF(M$2:M$700&lt;&gt;"",ROW(M$2:M$700)-1),ROW(G387))),"")</f>
        <v/>
      </c>
      <c r="O388" s="21" t="str">
        <f t="shared" si="25"/>
        <v/>
      </c>
      <c r="P388" s="33" t="str">
        <f t="array" ref="P388">IFERROR(INDEX(O$2:O$700,SMALL(IF(O$2:O$700&lt;&gt;"",ROW(O$2:O$700)-1),ROW(I387))),"")</f>
        <v/>
      </c>
      <c r="Q388" s="22" t="str">
        <f t="shared" si="21"/>
        <v/>
      </c>
      <c r="R388" s="47" t="str">
        <f t="array" ref="R388">IFERROR(INDEX(Q$2:Q$212,SMALL(IF(Q$2:Q$212&lt;&gt;"",ROW(Q$2:Q$212)-1),ROW(I387))),"")</f>
        <v/>
      </c>
      <c r="S388" s="10"/>
    </row>
    <row r="389" spans="1:19" ht="15.75" customHeight="1" x14ac:dyDescent="0.2">
      <c r="A389" s="26" t="str">
        <f t="shared" si="26"/>
        <v xml:space="preserve"> </v>
      </c>
      <c r="B389" s="23"/>
      <c r="C389" s="23"/>
      <c r="D389" s="23"/>
      <c r="E389" s="23"/>
      <c r="F389" s="23"/>
      <c r="G389" s="26" t="str">
        <f>IF(D389="","",VLOOKUP(D389,'Liste des clubs'!A:B,2,FALSE))</f>
        <v/>
      </c>
      <c r="H389" s="29"/>
      <c r="I389" s="21" t="str">
        <f t="shared" si="22"/>
        <v/>
      </c>
      <c r="J389" s="31" t="str">
        <f t="array" ref="J389">IFERROR(INDEX(I$2:I$700,SMALL(IF(I$2:I$700&lt;&gt;"",ROW(I$2:I$700)-1),ROW(A388))),"")</f>
        <v/>
      </c>
      <c r="K389" s="21" t="str">
        <f t="shared" si="23"/>
        <v/>
      </c>
      <c r="L389" s="33" t="str">
        <f t="array" ref="L389">IFERROR(INDEX(K$2:K$700,SMALL(IF(K$2:K$700&lt;&gt;"",ROW(K$2:K$700)-1),ROW(F388))),"")</f>
        <v/>
      </c>
      <c r="M389" s="21" t="str">
        <f t="shared" si="24"/>
        <v/>
      </c>
      <c r="N389" s="31" t="str">
        <f t="array" ref="N389">IFERROR(INDEX(M$2:M$700,SMALL(IF(M$2:M$700&lt;&gt;"",ROW(M$2:M$700)-1),ROW(G388))),"")</f>
        <v/>
      </c>
      <c r="O389" s="21" t="str">
        <f t="shared" si="25"/>
        <v/>
      </c>
      <c r="P389" s="33" t="str">
        <f t="array" ref="P389">IFERROR(INDEX(O$2:O$700,SMALL(IF(O$2:O$700&lt;&gt;"",ROW(O$2:O$700)-1),ROW(I388))),"")</f>
        <v/>
      </c>
      <c r="Q389" s="22" t="str">
        <f t="shared" si="21"/>
        <v/>
      </c>
      <c r="R389" s="47" t="str">
        <f t="array" ref="R389">IFERROR(INDEX(Q$2:Q$212,SMALL(IF(Q$2:Q$212&lt;&gt;"",ROW(Q$2:Q$212)-1),ROW(I388))),"")</f>
        <v/>
      </c>
      <c r="S389" s="10"/>
    </row>
    <row r="390" spans="1:19" ht="15.75" customHeight="1" x14ac:dyDescent="0.2">
      <c r="A390" s="26" t="str">
        <f t="shared" ref="A390:A450" si="27">B390&amp;" "&amp;C390</f>
        <v xml:space="preserve"> </v>
      </c>
      <c r="B390" s="23"/>
      <c r="C390" s="23"/>
      <c r="D390" s="23"/>
      <c r="E390" s="23"/>
      <c r="F390" s="23"/>
      <c r="G390" s="26" t="str">
        <f>IF(D390="","",VLOOKUP(D390,'Liste des clubs'!A:B,2,FALSE))</f>
        <v/>
      </c>
      <c r="H390" s="29"/>
      <c r="I390" s="21" t="str">
        <f t="shared" si="22"/>
        <v/>
      </c>
      <c r="J390" s="31" t="str">
        <f t="array" ref="J390">IFERROR(INDEX(I$2:I$700,SMALL(IF(I$2:I$700&lt;&gt;"",ROW(I$2:I$700)-1),ROW(A389))),"")</f>
        <v/>
      </c>
      <c r="K390" s="21" t="str">
        <f t="shared" si="23"/>
        <v/>
      </c>
      <c r="L390" s="33" t="str">
        <f t="array" ref="L390">IFERROR(INDEX(K$2:K$700,SMALL(IF(K$2:K$700&lt;&gt;"",ROW(K$2:K$700)-1),ROW(F389))),"")</f>
        <v/>
      </c>
      <c r="M390" s="21" t="str">
        <f t="shared" si="24"/>
        <v/>
      </c>
      <c r="N390" s="31" t="str">
        <f t="array" ref="N390">IFERROR(INDEX(M$2:M$700,SMALL(IF(M$2:M$700&lt;&gt;"",ROW(M$2:M$700)-1),ROW(G389))),"")</f>
        <v/>
      </c>
      <c r="O390" s="21" t="str">
        <f t="shared" si="25"/>
        <v/>
      </c>
      <c r="P390" s="33" t="str">
        <f t="array" ref="P390">IFERROR(INDEX(O$2:O$700,SMALL(IF(O$2:O$700&lt;&gt;"",ROW(O$2:O$700)-1),ROW(I389))),"")</f>
        <v/>
      </c>
      <c r="Q390" s="22" t="str">
        <f t="shared" si="21"/>
        <v/>
      </c>
      <c r="R390" s="47" t="str">
        <f t="array" ref="R390">IFERROR(INDEX(Q$2:Q$212,SMALL(IF(Q$2:Q$212&lt;&gt;"",ROW(Q$2:Q$212)-1),ROW(I389))),"")</f>
        <v/>
      </c>
      <c r="S390" s="10"/>
    </row>
    <row r="391" spans="1:19" ht="15.75" customHeight="1" x14ac:dyDescent="0.2">
      <c r="A391" s="26" t="str">
        <f t="shared" si="27"/>
        <v xml:space="preserve"> </v>
      </c>
      <c r="B391" s="23"/>
      <c r="C391" s="23"/>
      <c r="D391" s="23"/>
      <c r="E391" s="23"/>
      <c r="F391" s="23"/>
      <c r="G391" s="26" t="str">
        <f>IF(D391="","",VLOOKUP(D391,'Liste des clubs'!A:B,2,FALSE))</f>
        <v/>
      </c>
      <c r="H391" s="29"/>
      <c r="I391" s="21" t="str">
        <f t="shared" si="22"/>
        <v/>
      </c>
      <c r="J391" s="31" t="str">
        <f t="array" ref="J391">IFERROR(INDEX(I$2:I$700,SMALL(IF(I$2:I$700&lt;&gt;"",ROW(I$2:I$700)-1),ROW(A390))),"")</f>
        <v/>
      </c>
      <c r="K391" s="21" t="str">
        <f t="shared" si="23"/>
        <v/>
      </c>
      <c r="L391" s="33" t="str">
        <f t="array" ref="L391">IFERROR(INDEX(K$2:K$700,SMALL(IF(K$2:K$700&lt;&gt;"",ROW(K$2:K$700)-1),ROW(F390))),"")</f>
        <v/>
      </c>
      <c r="M391" s="21" t="str">
        <f t="shared" si="24"/>
        <v/>
      </c>
      <c r="N391" s="31" t="str">
        <f t="array" ref="N391">IFERROR(INDEX(M$2:M$700,SMALL(IF(M$2:M$700&lt;&gt;"",ROW(M$2:M$700)-1),ROW(G390))),"")</f>
        <v/>
      </c>
      <c r="O391" s="21" t="str">
        <f t="shared" si="25"/>
        <v/>
      </c>
      <c r="P391" s="33" t="str">
        <f t="array" ref="P391">IFERROR(INDEX(O$2:O$700,SMALL(IF(O$2:O$700&lt;&gt;"",ROW(O$2:O$700)-1),ROW(I390))),"")</f>
        <v/>
      </c>
      <c r="Q391" s="22" t="str">
        <f t="shared" si="21"/>
        <v/>
      </c>
      <c r="R391" s="47" t="str">
        <f t="array" ref="R391">IFERROR(INDEX(Q$2:Q$212,SMALL(IF(Q$2:Q$212&lt;&gt;"",ROW(Q$2:Q$212)-1),ROW(I390))),"")</f>
        <v/>
      </c>
      <c r="S391" s="10"/>
    </row>
    <row r="392" spans="1:19" ht="15.75" customHeight="1" x14ac:dyDescent="0.2">
      <c r="A392" s="26" t="str">
        <f t="shared" si="27"/>
        <v xml:space="preserve"> </v>
      </c>
      <c r="B392" s="23"/>
      <c r="C392" s="23"/>
      <c r="D392" s="23"/>
      <c r="E392" s="23"/>
      <c r="F392" s="23"/>
      <c r="G392" s="26" t="str">
        <f>IF(D392="","",VLOOKUP(D392,'Liste des clubs'!A:B,2,FALSE))</f>
        <v/>
      </c>
      <c r="H392" s="29"/>
      <c r="I392" s="21" t="str">
        <f t="shared" si="22"/>
        <v/>
      </c>
      <c r="J392" s="31" t="str">
        <f t="array" ref="J392">IFERROR(INDEX(I$2:I$700,SMALL(IF(I$2:I$700&lt;&gt;"",ROW(I$2:I$700)-1),ROW(A391))),"")</f>
        <v/>
      </c>
      <c r="K392" s="21" t="str">
        <f t="shared" si="23"/>
        <v/>
      </c>
      <c r="L392" s="33" t="str">
        <f t="array" ref="L392">IFERROR(INDEX(K$2:K$700,SMALL(IF(K$2:K$700&lt;&gt;"",ROW(K$2:K$700)-1),ROW(F391))),"")</f>
        <v/>
      </c>
      <c r="M392" s="21" t="str">
        <f t="shared" si="24"/>
        <v/>
      </c>
      <c r="N392" s="31" t="str">
        <f t="array" ref="N392">IFERROR(INDEX(M$2:M$700,SMALL(IF(M$2:M$700&lt;&gt;"",ROW(M$2:M$700)-1),ROW(G391))),"")</f>
        <v/>
      </c>
      <c r="O392" s="21" t="str">
        <f t="shared" si="25"/>
        <v/>
      </c>
      <c r="P392" s="33" t="str">
        <f t="array" ref="P392">IFERROR(INDEX(O$2:O$700,SMALL(IF(O$2:O$700&lt;&gt;"",ROW(O$2:O$700)-1),ROW(I391))),"")</f>
        <v/>
      </c>
      <c r="Q392" s="22" t="str">
        <f t="shared" si="21"/>
        <v/>
      </c>
      <c r="R392" s="47" t="str">
        <f t="array" ref="R392">IFERROR(INDEX(Q$2:Q$212,SMALL(IF(Q$2:Q$212&lt;&gt;"",ROW(Q$2:Q$212)-1),ROW(I391))),"")</f>
        <v/>
      </c>
      <c r="S392" s="10"/>
    </row>
    <row r="393" spans="1:19" ht="15.75" customHeight="1" x14ac:dyDescent="0.2">
      <c r="A393" s="26" t="str">
        <f t="shared" si="27"/>
        <v xml:space="preserve"> </v>
      </c>
      <c r="B393" s="23"/>
      <c r="C393" s="23"/>
      <c r="D393" s="23"/>
      <c r="E393" s="23"/>
      <c r="F393" s="23"/>
      <c r="G393" s="26" t="str">
        <f>IF(D393="","",VLOOKUP(D393,'Liste des clubs'!A:B,2,FALSE))</f>
        <v/>
      </c>
      <c r="H393" s="29"/>
      <c r="I393" s="21" t="str">
        <f t="shared" si="22"/>
        <v/>
      </c>
      <c r="J393" s="31" t="str">
        <f t="array" ref="J393">IFERROR(INDEX(I$2:I$700,SMALL(IF(I$2:I$700&lt;&gt;"",ROW(I$2:I$700)-1),ROW(A392))),"")</f>
        <v/>
      </c>
      <c r="K393" s="21" t="str">
        <f t="shared" si="23"/>
        <v/>
      </c>
      <c r="L393" s="33" t="str">
        <f t="array" ref="L393">IFERROR(INDEX(K$2:K$700,SMALL(IF(K$2:K$700&lt;&gt;"",ROW(K$2:K$700)-1),ROW(F392))),"")</f>
        <v/>
      </c>
      <c r="M393" s="21" t="str">
        <f t="shared" si="24"/>
        <v/>
      </c>
      <c r="N393" s="31" t="str">
        <f t="array" ref="N393">IFERROR(INDEX(M$2:M$700,SMALL(IF(M$2:M$700&lt;&gt;"",ROW(M$2:M$700)-1),ROW(G392))),"")</f>
        <v/>
      </c>
      <c r="O393" s="21" t="str">
        <f t="shared" si="25"/>
        <v/>
      </c>
      <c r="P393" s="33" t="str">
        <f t="array" ref="P393">IFERROR(INDEX(O$2:O$700,SMALL(IF(O$2:O$700&lt;&gt;"",ROW(O$2:O$700)-1),ROW(I392))),"")</f>
        <v/>
      </c>
      <c r="Q393" s="22" t="str">
        <f t="shared" si="21"/>
        <v/>
      </c>
      <c r="R393" s="47" t="str">
        <f t="array" ref="R393">IFERROR(INDEX(Q$2:Q$212,SMALL(IF(Q$2:Q$212&lt;&gt;"",ROW(Q$2:Q$212)-1),ROW(I392))),"")</f>
        <v/>
      </c>
      <c r="S393" s="10"/>
    </row>
    <row r="394" spans="1:19" ht="15.75" customHeight="1" x14ac:dyDescent="0.2">
      <c r="A394" s="26" t="str">
        <f t="shared" si="27"/>
        <v xml:space="preserve"> </v>
      </c>
      <c r="B394" s="23"/>
      <c r="C394" s="23"/>
      <c r="D394" s="23"/>
      <c r="E394" s="23"/>
      <c r="F394" s="23"/>
      <c r="G394" s="26" t="str">
        <f>IF(D394="","",VLOOKUP(D394,'Liste des clubs'!A:B,2,FALSE))</f>
        <v/>
      </c>
      <c r="H394" s="29"/>
      <c r="I394" s="21" t="str">
        <f t="shared" si="22"/>
        <v/>
      </c>
      <c r="J394" s="31" t="str">
        <f t="array" ref="J394">IFERROR(INDEX(I$2:I$700,SMALL(IF(I$2:I$700&lt;&gt;"",ROW(I$2:I$700)-1),ROW(A393))),"")</f>
        <v/>
      </c>
      <c r="K394" s="21" t="str">
        <f t="shared" si="23"/>
        <v/>
      </c>
      <c r="L394" s="33" t="str">
        <f t="array" ref="L394">IFERROR(INDEX(K$2:K$700,SMALL(IF(K$2:K$700&lt;&gt;"",ROW(K$2:K$700)-1),ROW(F393))),"")</f>
        <v/>
      </c>
      <c r="M394" s="21" t="str">
        <f t="shared" si="24"/>
        <v/>
      </c>
      <c r="N394" s="31" t="str">
        <f t="array" ref="N394">IFERROR(INDEX(M$2:M$700,SMALL(IF(M$2:M$700&lt;&gt;"",ROW(M$2:M$700)-1),ROW(G393))),"")</f>
        <v/>
      </c>
      <c r="O394" s="21" t="str">
        <f t="shared" si="25"/>
        <v/>
      </c>
      <c r="P394" s="33" t="str">
        <f t="array" ref="P394">IFERROR(INDEX(O$2:O$700,SMALL(IF(O$2:O$700&lt;&gt;"",ROW(O$2:O$700)-1),ROW(I393))),"")</f>
        <v/>
      </c>
      <c r="Q394" s="22" t="str">
        <f t="shared" si="21"/>
        <v/>
      </c>
      <c r="R394" s="47" t="str">
        <f t="array" ref="R394">IFERROR(INDEX(Q$2:Q$212,SMALL(IF(Q$2:Q$212&lt;&gt;"",ROW(Q$2:Q$212)-1),ROW(I393))),"")</f>
        <v/>
      </c>
      <c r="S394" s="10"/>
    </row>
    <row r="395" spans="1:19" ht="15.75" customHeight="1" x14ac:dyDescent="0.2">
      <c r="A395" s="26" t="str">
        <f t="shared" si="27"/>
        <v xml:space="preserve"> </v>
      </c>
      <c r="B395" s="23"/>
      <c r="C395" s="23"/>
      <c r="D395" s="23"/>
      <c r="E395" s="23"/>
      <c r="F395" s="23"/>
      <c r="G395" s="26" t="str">
        <f>IF(D395="","",VLOOKUP(D395,'Liste des clubs'!A:B,2,FALSE))</f>
        <v/>
      </c>
      <c r="H395" s="29"/>
      <c r="I395" s="21" t="str">
        <f t="shared" si="22"/>
        <v/>
      </c>
      <c r="J395" s="31" t="str">
        <f t="array" ref="J395">IFERROR(INDEX(I$2:I$700,SMALL(IF(I$2:I$700&lt;&gt;"",ROW(I$2:I$700)-1),ROW(A394))),"")</f>
        <v/>
      </c>
      <c r="K395" s="21" t="str">
        <f t="shared" si="23"/>
        <v/>
      </c>
      <c r="L395" s="33" t="str">
        <f t="array" ref="L395">IFERROR(INDEX(K$2:K$700,SMALL(IF(K$2:K$700&lt;&gt;"",ROW(K$2:K$700)-1),ROW(F394))),"")</f>
        <v/>
      </c>
      <c r="M395" s="21" t="str">
        <f t="shared" si="24"/>
        <v/>
      </c>
      <c r="N395" s="31" t="str">
        <f t="array" ref="N395">IFERROR(INDEX(M$2:M$700,SMALL(IF(M$2:M$700&lt;&gt;"",ROW(M$2:M$700)-1),ROW(G394))),"")</f>
        <v/>
      </c>
      <c r="O395" s="21" t="str">
        <f t="shared" si="25"/>
        <v/>
      </c>
      <c r="P395" s="33" t="str">
        <f t="array" ref="P395">IFERROR(INDEX(O$2:O$700,SMALL(IF(O$2:O$700&lt;&gt;"",ROW(O$2:O$700)-1),ROW(I394))),"")</f>
        <v/>
      </c>
      <c r="Q395" s="22" t="str">
        <f t="shared" si="21"/>
        <v/>
      </c>
      <c r="R395" s="47" t="str">
        <f t="array" ref="R395">IFERROR(INDEX(Q$2:Q$212,SMALL(IF(Q$2:Q$212&lt;&gt;"",ROW(Q$2:Q$212)-1),ROW(I394))),"")</f>
        <v/>
      </c>
      <c r="S395" s="10"/>
    </row>
    <row r="396" spans="1:19" ht="15.75" customHeight="1" x14ac:dyDescent="0.2">
      <c r="A396" s="26" t="str">
        <f t="shared" si="27"/>
        <v xml:space="preserve"> </v>
      </c>
      <c r="B396" s="23"/>
      <c r="C396" s="23"/>
      <c r="D396" s="23"/>
      <c r="E396" s="23"/>
      <c r="F396" s="23"/>
      <c r="G396" s="26" t="str">
        <f>IF(D396="","",VLOOKUP(D396,'Liste des clubs'!A:B,2,FALSE))</f>
        <v/>
      </c>
      <c r="H396" s="29"/>
      <c r="I396" s="21" t="str">
        <f t="shared" si="22"/>
        <v/>
      </c>
      <c r="J396" s="31" t="str">
        <f t="array" ref="J396">IFERROR(INDEX(I$2:I$700,SMALL(IF(I$2:I$700&lt;&gt;"",ROW(I$2:I$700)-1),ROW(A395))),"")</f>
        <v/>
      </c>
      <c r="K396" s="21" t="str">
        <f t="shared" si="23"/>
        <v/>
      </c>
      <c r="L396" s="33" t="str">
        <f t="array" ref="L396">IFERROR(INDEX(K$2:K$700,SMALL(IF(K$2:K$700&lt;&gt;"",ROW(K$2:K$700)-1),ROW(F395))),"")</f>
        <v/>
      </c>
      <c r="M396" s="21" t="str">
        <f t="shared" si="24"/>
        <v/>
      </c>
      <c r="N396" s="31" t="str">
        <f t="array" ref="N396">IFERROR(INDEX(M$2:M$700,SMALL(IF(M$2:M$700&lt;&gt;"",ROW(M$2:M$700)-1),ROW(G395))),"")</f>
        <v/>
      </c>
      <c r="O396" s="21" t="str">
        <f t="shared" si="25"/>
        <v/>
      </c>
      <c r="P396" s="33" t="str">
        <f t="array" ref="P396">IFERROR(INDEX(O$2:O$700,SMALL(IF(O$2:O$700&lt;&gt;"",ROW(O$2:O$700)-1),ROW(I395))),"")</f>
        <v/>
      </c>
      <c r="Q396" s="22" t="str">
        <f t="shared" si="21"/>
        <v/>
      </c>
      <c r="R396" s="47" t="str">
        <f t="array" ref="R396">IFERROR(INDEX(Q$2:Q$212,SMALL(IF(Q$2:Q$212&lt;&gt;"",ROW(Q$2:Q$212)-1),ROW(I395))),"")</f>
        <v/>
      </c>
      <c r="S396" s="10"/>
    </row>
    <row r="397" spans="1:19" ht="15.75" customHeight="1" x14ac:dyDescent="0.2">
      <c r="A397" s="26" t="str">
        <f t="shared" si="27"/>
        <v xml:space="preserve"> </v>
      </c>
      <c r="B397" s="23"/>
      <c r="C397" s="23"/>
      <c r="D397" s="23"/>
      <c r="E397" s="23"/>
      <c r="F397" s="23"/>
      <c r="G397" s="26" t="str">
        <f>IF(D397="","",VLOOKUP(D397,'Liste des clubs'!A:B,2,FALSE))</f>
        <v/>
      </c>
      <c r="H397" s="29"/>
      <c r="I397" s="21" t="str">
        <f t="shared" si="22"/>
        <v/>
      </c>
      <c r="J397" s="31" t="str">
        <f t="array" ref="J397">IFERROR(INDEX(I$2:I$700,SMALL(IF(I$2:I$700&lt;&gt;"",ROW(I$2:I$700)-1),ROW(A396))),"")</f>
        <v/>
      </c>
      <c r="K397" s="21" t="str">
        <f t="shared" si="23"/>
        <v/>
      </c>
      <c r="L397" s="33" t="str">
        <f t="array" ref="L397">IFERROR(INDEX(K$2:K$700,SMALL(IF(K$2:K$700&lt;&gt;"",ROW(K$2:K$700)-1),ROW(F396))),"")</f>
        <v/>
      </c>
      <c r="M397" s="21" t="str">
        <f t="shared" si="24"/>
        <v/>
      </c>
      <c r="N397" s="31" t="str">
        <f t="array" ref="N397">IFERROR(INDEX(M$2:M$700,SMALL(IF(M$2:M$700&lt;&gt;"",ROW(M$2:M$700)-1),ROW(G396))),"")</f>
        <v/>
      </c>
      <c r="O397" s="21" t="str">
        <f t="shared" si="25"/>
        <v/>
      </c>
      <c r="P397" s="33" t="str">
        <f t="array" ref="P397">IFERROR(INDEX(O$2:O$700,SMALL(IF(O$2:O$700&lt;&gt;"",ROW(O$2:O$700)-1),ROW(I396))),"")</f>
        <v/>
      </c>
      <c r="Q397" s="22" t="str">
        <f t="shared" si="21"/>
        <v/>
      </c>
      <c r="R397" s="47" t="str">
        <f t="array" ref="R397">IFERROR(INDEX(Q$2:Q$212,SMALL(IF(Q$2:Q$212&lt;&gt;"",ROW(Q$2:Q$212)-1),ROW(I396))),"")</f>
        <v/>
      </c>
      <c r="S397" s="10"/>
    </row>
    <row r="398" spans="1:19" ht="15.75" customHeight="1" x14ac:dyDescent="0.2">
      <c r="A398" s="26" t="str">
        <f t="shared" si="27"/>
        <v xml:space="preserve"> </v>
      </c>
      <c r="B398" s="23"/>
      <c r="C398" s="23"/>
      <c r="D398" s="23"/>
      <c r="E398" s="23"/>
      <c r="F398" s="23"/>
      <c r="G398" s="26" t="str">
        <f>IF(D398="","",VLOOKUP(D398,'Liste des clubs'!A:B,2,FALSE))</f>
        <v/>
      </c>
      <c r="H398" s="29"/>
      <c r="I398" s="21" t="str">
        <f t="shared" si="22"/>
        <v/>
      </c>
      <c r="J398" s="31" t="str">
        <f t="array" ref="J398">IFERROR(INDEX(I$2:I$700,SMALL(IF(I$2:I$700&lt;&gt;"",ROW(I$2:I$700)-1),ROW(A397))),"")</f>
        <v/>
      </c>
      <c r="K398" s="21" t="str">
        <f t="shared" si="23"/>
        <v/>
      </c>
      <c r="L398" s="33" t="str">
        <f t="array" ref="L398">IFERROR(INDEX(K$2:K$700,SMALL(IF(K$2:K$700&lt;&gt;"",ROW(K$2:K$700)-1),ROW(F397))),"")</f>
        <v/>
      </c>
      <c r="M398" s="21" t="str">
        <f t="shared" si="24"/>
        <v/>
      </c>
      <c r="N398" s="31" t="str">
        <f t="array" ref="N398">IFERROR(INDEX(M$2:M$700,SMALL(IF(M$2:M$700&lt;&gt;"",ROW(M$2:M$700)-1),ROW(G397))),"")</f>
        <v/>
      </c>
      <c r="O398" s="21" t="str">
        <f t="shared" si="25"/>
        <v/>
      </c>
      <c r="P398" s="33" t="str">
        <f t="array" ref="P398">IFERROR(INDEX(O$2:O$700,SMALL(IF(O$2:O$700&lt;&gt;"",ROW(O$2:O$700)-1),ROW(I397))),"")</f>
        <v/>
      </c>
      <c r="Q398" s="22" t="str">
        <f t="shared" si="21"/>
        <v/>
      </c>
      <c r="R398" s="47" t="str">
        <f t="array" ref="R398">IFERROR(INDEX(Q$2:Q$212,SMALL(IF(Q$2:Q$212&lt;&gt;"",ROW(Q$2:Q$212)-1),ROW(I397))),"")</f>
        <v/>
      </c>
      <c r="S398" s="10"/>
    </row>
    <row r="399" spans="1:19" ht="15.75" customHeight="1" x14ac:dyDescent="0.2">
      <c r="A399" s="26" t="str">
        <f t="shared" si="27"/>
        <v xml:space="preserve"> </v>
      </c>
      <c r="B399" s="23"/>
      <c r="C399" s="23"/>
      <c r="D399" s="23"/>
      <c r="E399" s="23"/>
      <c r="F399" s="23"/>
      <c r="G399" s="26" t="str">
        <f>IF(D399="","",VLOOKUP(D399,'Liste des clubs'!A:B,2,FALSE))</f>
        <v/>
      </c>
      <c r="H399" s="29"/>
      <c r="I399" s="21" t="str">
        <f t="shared" si="22"/>
        <v/>
      </c>
      <c r="J399" s="31" t="str">
        <f t="array" ref="J399">IFERROR(INDEX(I$2:I$700,SMALL(IF(I$2:I$700&lt;&gt;"",ROW(I$2:I$700)-1),ROW(A398))),"")</f>
        <v/>
      </c>
      <c r="K399" s="21" t="str">
        <f t="shared" si="23"/>
        <v/>
      </c>
      <c r="L399" s="33" t="str">
        <f t="array" ref="L399">IFERROR(INDEX(K$2:K$700,SMALL(IF(K$2:K$700&lt;&gt;"",ROW(K$2:K$700)-1),ROW(F398))),"")</f>
        <v/>
      </c>
      <c r="M399" s="21" t="str">
        <f t="shared" si="24"/>
        <v/>
      </c>
      <c r="N399" s="31" t="str">
        <f t="array" ref="N399">IFERROR(INDEX(M$2:M$700,SMALL(IF(M$2:M$700&lt;&gt;"",ROW(M$2:M$700)-1),ROW(G398))),"")</f>
        <v/>
      </c>
      <c r="O399" s="21" t="str">
        <f t="shared" si="25"/>
        <v/>
      </c>
      <c r="P399" s="33" t="str">
        <f t="array" ref="P399">IFERROR(INDEX(O$2:O$700,SMALL(IF(O$2:O$700&lt;&gt;"",ROW(O$2:O$700)-1),ROW(I398))),"")</f>
        <v/>
      </c>
      <c r="Q399" s="22" t="str">
        <f t="shared" si="21"/>
        <v/>
      </c>
      <c r="R399" s="47" t="str">
        <f t="array" ref="R399">IFERROR(INDEX(Q$2:Q$212,SMALL(IF(Q$2:Q$212&lt;&gt;"",ROW(Q$2:Q$212)-1),ROW(I398))),"")</f>
        <v/>
      </c>
      <c r="S399" s="10"/>
    </row>
    <row r="400" spans="1:19" ht="15.75" customHeight="1" x14ac:dyDescent="0.2">
      <c r="A400" s="26" t="str">
        <f t="shared" si="27"/>
        <v xml:space="preserve"> </v>
      </c>
      <c r="B400" s="23"/>
      <c r="C400" s="23"/>
      <c r="D400" s="23"/>
      <c r="E400" s="23"/>
      <c r="F400" s="23"/>
      <c r="G400" s="26" t="str">
        <f>IF(D400="","",VLOOKUP(D400,'Liste des clubs'!A:B,2,FALSE))</f>
        <v/>
      </c>
      <c r="H400" s="29"/>
      <c r="I400" s="21" t="str">
        <f t="shared" si="22"/>
        <v/>
      </c>
      <c r="J400" s="31" t="str">
        <f t="array" ref="J400">IFERROR(INDEX(I$2:I$700,SMALL(IF(I$2:I$700&lt;&gt;"",ROW(I$2:I$700)-1),ROW(A399))),"")</f>
        <v/>
      </c>
      <c r="K400" s="21" t="str">
        <f t="shared" si="23"/>
        <v/>
      </c>
      <c r="L400" s="33" t="str">
        <f t="array" ref="L400">IFERROR(INDEX(K$2:K$700,SMALL(IF(K$2:K$700&lt;&gt;"",ROW(K$2:K$700)-1),ROW(F399))),"")</f>
        <v/>
      </c>
      <c r="M400" s="21" t="str">
        <f t="shared" si="24"/>
        <v/>
      </c>
      <c r="N400" s="31" t="str">
        <f t="array" ref="N400">IFERROR(INDEX(M$2:M$700,SMALL(IF(M$2:M$700&lt;&gt;"",ROW(M$2:M$700)-1),ROW(G399))),"")</f>
        <v/>
      </c>
      <c r="O400" s="21" t="str">
        <f t="shared" si="25"/>
        <v/>
      </c>
      <c r="P400" s="33" t="str">
        <f t="array" ref="P400">IFERROR(INDEX(O$2:O$700,SMALL(IF(O$2:O$700&lt;&gt;"",ROW(O$2:O$700)-1),ROW(I399))),"")</f>
        <v/>
      </c>
      <c r="Q400" s="22" t="str">
        <f t="shared" si="21"/>
        <v/>
      </c>
      <c r="R400" s="47" t="str">
        <f t="array" ref="R400">IFERROR(INDEX(Q$2:Q$212,SMALL(IF(Q$2:Q$212&lt;&gt;"",ROW(Q$2:Q$212)-1),ROW(I399))),"")</f>
        <v/>
      </c>
      <c r="S400" s="10"/>
    </row>
    <row r="401" spans="1:19" ht="15.75" customHeight="1" x14ac:dyDescent="0.2">
      <c r="A401" s="26" t="str">
        <f t="shared" si="27"/>
        <v xml:space="preserve"> </v>
      </c>
      <c r="B401" s="23"/>
      <c r="C401" s="23"/>
      <c r="D401" s="23"/>
      <c r="E401" s="23"/>
      <c r="F401" s="23"/>
      <c r="G401" s="26" t="str">
        <f>IF(D401="","",VLOOKUP(D401,'Liste des clubs'!A:B,2,FALSE))</f>
        <v/>
      </c>
      <c r="H401" s="29"/>
      <c r="I401" s="21" t="str">
        <f t="shared" si="22"/>
        <v/>
      </c>
      <c r="J401" s="31" t="str">
        <f t="array" ref="J401">IFERROR(INDEX(I$2:I$700,SMALL(IF(I$2:I$700&lt;&gt;"",ROW(I$2:I$700)-1),ROW(A400))),"")</f>
        <v/>
      </c>
      <c r="K401" s="21" t="str">
        <f t="shared" si="23"/>
        <v/>
      </c>
      <c r="L401" s="33" t="str">
        <f t="array" ref="L401">IFERROR(INDEX(K$2:K$700,SMALL(IF(K$2:K$700&lt;&gt;"",ROW(K$2:K$700)-1),ROW(F400))),"")</f>
        <v/>
      </c>
      <c r="M401" s="21" t="str">
        <f t="shared" si="24"/>
        <v/>
      </c>
      <c r="N401" s="31" t="str">
        <f t="array" ref="N401">IFERROR(INDEX(M$2:M$700,SMALL(IF(M$2:M$700&lt;&gt;"",ROW(M$2:M$700)-1),ROW(G400))),"")</f>
        <v/>
      </c>
      <c r="O401" s="21" t="str">
        <f t="shared" si="25"/>
        <v/>
      </c>
      <c r="P401" s="33" t="str">
        <f t="array" ref="P401">IFERROR(INDEX(O$2:O$700,SMALL(IF(O$2:O$700&lt;&gt;"",ROW(O$2:O$700)-1),ROW(I400))),"")</f>
        <v/>
      </c>
      <c r="Q401" s="22" t="str">
        <f t="shared" si="21"/>
        <v/>
      </c>
      <c r="R401" s="47" t="str">
        <f t="array" ref="R401">IFERROR(INDEX(Q$2:Q$212,SMALL(IF(Q$2:Q$212&lt;&gt;"",ROW(Q$2:Q$212)-1),ROW(I400))),"")</f>
        <v/>
      </c>
      <c r="S401" s="10"/>
    </row>
    <row r="402" spans="1:19" ht="15.75" customHeight="1" x14ac:dyDescent="0.2">
      <c r="A402" s="26" t="str">
        <f t="shared" si="27"/>
        <v xml:space="preserve"> </v>
      </c>
      <c r="B402" s="23"/>
      <c r="C402" s="23"/>
      <c r="D402" s="23"/>
      <c r="E402" s="23"/>
      <c r="F402" s="23"/>
      <c r="G402" s="26" t="str">
        <f>IF(D402="","",VLOOKUP(D402,'Liste des clubs'!A:B,2,FALSE))</f>
        <v/>
      </c>
      <c r="H402" s="29"/>
      <c r="I402" s="21" t="str">
        <f t="shared" si="22"/>
        <v/>
      </c>
      <c r="J402" s="31" t="str">
        <f t="array" ref="J402">IFERROR(INDEX(I$2:I$700,SMALL(IF(I$2:I$700&lt;&gt;"",ROW(I$2:I$700)-1),ROW(A401))),"")</f>
        <v/>
      </c>
      <c r="K402" s="21" t="str">
        <f t="shared" si="23"/>
        <v/>
      </c>
      <c r="L402" s="33" t="str">
        <f t="array" ref="L402">IFERROR(INDEX(K$2:K$700,SMALL(IF(K$2:K$700&lt;&gt;"",ROW(K$2:K$700)-1),ROW(F401))),"")</f>
        <v/>
      </c>
      <c r="M402" s="21" t="str">
        <f t="shared" si="24"/>
        <v/>
      </c>
      <c r="N402" s="31" t="str">
        <f t="array" ref="N402">IFERROR(INDEX(M$2:M$700,SMALL(IF(M$2:M$700&lt;&gt;"",ROW(M$2:M$700)-1),ROW(G401))),"")</f>
        <v/>
      </c>
      <c r="O402" s="21" t="str">
        <f t="shared" si="25"/>
        <v/>
      </c>
      <c r="P402" s="33" t="str">
        <f t="array" ref="P402">IFERROR(INDEX(O$2:O$700,SMALL(IF(O$2:O$700&lt;&gt;"",ROW(O$2:O$700)-1),ROW(I401))),"")</f>
        <v/>
      </c>
      <c r="Q402" s="22" t="str">
        <f t="shared" si="21"/>
        <v/>
      </c>
      <c r="R402" s="47" t="str">
        <f t="array" ref="R402">IFERROR(INDEX(Q$2:Q$212,SMALL(IF(Q$2:Q$212&lt;&gt;"",ROW(Q$2:Q$212)-1),ROW(I401))),"")</f>
        <v/>
      </c>
      <c r="S402" s="10"/>
    </row>
    <row r="403" spans="1:19" ht="15.75" customHeight="1" x14ac:dyDescent="0.2">
      <c r="A403" s="26" t="str">
        <f t="shared" si="27"/>
        <v xml:space="preserve"> </v>
      </c>
      <c r="B403" s="23"/>
      <c r="C403" s="23"/>
      <c r="D403" s="23"/>
      <c r="E403" s="23"/>
      <c r="F403" s="23"/>
      <c r="G403" s="26" t="str">
        <f>IF(D403="","",VLOOKUP(D403,'Liste des clubs'!A:B,2,FALSE))</f>
        <v/>
      </c>
      <c r="H403" s="29"/>
      <c r="I403" s="21" t="str">
        <f t="shared" si="22"/>
        <v/>
      </c>
      <c r="J403" s="31" t="str">
        <f t="array" ref="J403">IFERROR(INDEX(I$2:I$700,SMALL(IF(I$2:I$700&lt;&gt;"",ROW(I$2:I$700)-1),ROW(A402))),"")</f>
        <v/>
      </c>
      <c r="K403" s="21" t="str">
        <f t="shared" si="23"/>
        <v/>
      </c>
      <c r="L403" s="33" t="str">
        <f t="array" ref="L403">IFERROR(INDEX(K$2:K$700,SMALL(IF(K$2:K$700&lt;&gt;"",ROW(K$2:K$700)-1),ROW(F402))),"")</f>
        <v/>
      </c>
      <c r="M403" s="21" t="str">
        <f t="shared" si="24"/>
        <v/>
      </c>
      <c r="N403" s="31" t="str">
        <f t="array" ref="N403">IFERROR(INDEX(M$2:M$700,SMALL(IF(M$2:M$700&lt;&gt;"",ROW(M$2:M$700)-1),ROW(G402))),"")</f>
        <v/>
      </c>
      <c r="O403" s="21" t="str">
        <f t="shared" si="25"/>
        <v/>
      </c>
      <c r="P403" s="33" t="str">
        <f t="array" ref="P403">IFERROR(INDEX(O$2:O$700,SMALL(IF(O$2:O$700&lt;&gt;"",ROW(O$2:O$700)-1),ROW(I402))),"")</f>
        <v/>
      </c>
      <c r="Q403" s="22" t="str">
        <f t="shared" si="21"/>
        <v/>
      </c>
      <c r="R403" s="47" t="str">
        <f t="array" ref="R403">IFERROR(INDEX(Q$2:Q$212,SMALL(IF(Q$2:Q$212&lt;&gt;"",ROW(Q$2:Q$212)-1),ROW(I402))),"")</f>
        <v/>
      </c>
      <c r="S403" s="10"/>
    </row>
    <row r="404" spans="1:19" ht="15.75" customHeight="1" x14ac:dyDescent="0.2">
      <c r="A404" s="26" t="str">
        <f t="shared" si="27"/>
        <v xml:space="preserve"> </v>
      </c>
      <c r="B404" s="23"/>
      <c r="C404" s="23"/>
      <c r="D404" s="23"/>
      <c r="E404" s="23"/>
      <c r="F404" s="23"/>
      <c r="G404" s="26" t="str">
        <f>IF(D404="","",VLOOKUP(D404,'Liste des clubs'!A:B,2,FALSE))</f>
        <v/>
      </c>
      <c r="H404" s="29"/>
      <c r="I404" s="21" t="str">
        <f t="shared" si="22"/>
        <v/>
      </c>
      <c r="J404" s="31" t="str">
        <f t="array" ref="J404">IFERROR(INDEX(I$2:I$700,SMALL(IF(I$2:I$700&lt;&gt;"",ROW(I$2:I$700)-1),ROW(A403))),"")</f>
        <v/>
      </c>
      <c r="K404" s="21" t="str">
        <f t="shared" si="23"/>
        <v/>
      </c>
      <c r="L404" s="33" t="str">
        <f t="array" ref="L404">IFERROR(INDEX(K$2:K$700,SMALL(IF(K$2:K$700&lt;&gt;"",ROW(K$2:K$700)-1),ROW(F403))),"")</f>
        <v/>
      </c>
      <c r="M404" s="21" t="str">
        <f t="shared" si="24"/>
        <v/>
      </c>
      <c r="N404" s="31" t="str">
        <f t="array" ref="N404">IFERROR(INDEX(M$2:M$700,SMALL(IF(M$2:M$700&lt;&gt;"",ROW(M$2:M$700)-1),ROW(G403))),"")</f>
        <v/>
      </c>
      <c r="O404" s="21" t="str">
        <f t="shared" si="25"/>
        <v/>
      </c>
      <c r="P404" s="33" t="str">
        <f t="array" ref="P404">IFERROR(INDEX(O$2:O$700,SMALL(IF(O$2:O$700&lt;&gt;"",ROW(O$2:O$700)-1),ROW(I403))),"")</f>
        <v/>
      </c>
      <c r="Q404" s="22" t="str">
        <f t="shared" si="21"/>
        <v/>
      </c>
      <c r="R404" s="47" t="str">
        <f t="array" ref="R404">IFERROR(INDEX(Q$2:Q$212,SMALL(IF(Q$2:Q$212&lt;&gt;"",ROW(Q$2:Q$212)-1),ROW(I403))),"")</f>
        <v/>
      </c>
      <c r="S404" s="10"/>
    </row>
    <row r="405" spans="1:19" ht="15.75" customHeight="1" x14ac:dyDescent="0.2">
      <c r="A405" s="26" t="str">
        <f t="shared" si="27"/>
        <v xml:space="preserve"> </v>
      </c>
      <c r="B405" s="23"/>
      <c r="C405" s="23"/>
      <c r="D405" s="23"/>
      <c r="E405" s="23"/>
      <c r="F405" s="23"/>
      <c r="G405" s="26" t="str">
        <f>IF(D405="","",VLOOKUP(D405,'Liste des clubs'!A:B,2,FALSE))</f>
        <v/>
      </c>
      <c r="H405" s="29"/>
      <c r="I405" s="21" t="str">
        <f t="shared" si="22"/>
        <v/>
      </c>
      <c r="J405" s="31" t="str">
        <f t="array" ref="J405">IFERROR(INDEX(I$2:I$700,SMALL(IF(I$2:I$700&lt;&gt;"",ROW(I$2:I$700)-1),ROW(A404))),"")</f>
        <v/>
      </c>
      <c r="K405" s="21" t="str">
        <f t="shared" si="23"/>
        <v/>
      </c>
      <c r="L405" s="33" t="str">
        <f t="array" ref="L405">IFERROR(INDEX(K$2:K$700,SMALL(IF(K$2:K$700&lt;&gt;"",ROW(K$2:K$700)-1),ROW(F404))),"")</f>
        <v/>
      </c>
      <c r="M405" s="21" t="str">
        <f t="shared" si="24"/>
        <v/>
      </c>
      <c r="N405" s="31" t="str">
        <f t="array" ref="N405">IFERROR(INDEX(M$2:M$700,SMALL(IF(M$2:M$700&lt;&gt;"",ROW(M$2:M$700)-1),ROW(G404))),"")</f>
        <v/>
      </c>
      <c r="O405" s="21" t="str">
        <f t="shared" si="25"/>
        <v/>
      </c>
      <c r="P405" s="33" t="str">
        <f t="array" ref="P405">IFERROR(INDEX(O$2:O$700,SMALL(IF(O$2:O$700&lt;&gt;"",ROW(O$2:O$700)-1),ROW(I404))),"")</f>
        <v/>
      </c>
      <c r="Q405" s="22" t="str">
        <f t="shared" si="21"/>
        <v/>
      </c>
      <c r="R405" s="47" t="str">
        <f t="array" ref="R405">IFERROR(INDEX(Q$2:Q$212,SMALL(IF(Q$2:Q$212&lt;&gt;"",ROW(Q$2:Q$212)-1),ROW(I404))),"")</f>
        <v/>
      </c>
      <c r="S405" s="10"/>
    </row>
    <row r="406" spans="1:19" ht="15.75" customHeight="1" x14ac:dyDescent="0.2">
      <c r="A406" s="26" t="str">
        <f t="shared" si="27"/>
        <v xml:space="preserve"> </v>
      </c>
      <c r="B406" s="23"/>
      <c r="C406" s="23"/>
      <c r="D406" s="23"/>
      <c r="E406" s="23"/>
      <c r="F406" s="23"/>
      <c r="G406" s="26" t="str">
        <f>IF(D406="","",VLOOKUP(D406,'Liste des clubs'!A:B,2,FALSE))</f>
        <v/>
      </c>
      <c r="H406" s="29"/>
      <c r="I406" s="21" t="str">
        <f t="shared" si="22"/>
        <v/>
      </c>
      <c r="J406" s="31" t="str">
        <f t="array" ref="J406">IFERROR(INDEX(I$2:I$700,SMALL(IF(I$2:I$700&lt;&gt;"",ROW(I$2:I$700)-1),ROW(A405))),"")</f>
        <v/>
      </c>
      <c r="K406" s="21" t="str">
        <f t="shared" si="23"/>
        <v/>
      </c>
      <c r="L406" s="33" t="str">
        <f t="array" ref="L406">IFERROR(INDEX(K$2:K$700,SMALL(IF(K$2:K$700&lt;&gt;"",ROW(K$2:K$700)-1),ROW(F405))),"")</f>
        <v/>
      </c>
      <c r="M406" s="21" t="str">
        <f t="shared" si="24"/>
        <v/>
      </c>
      <c r="N406" s="31" t="str">
        <f t="array" ref="N406">IFERROR(INDEX(M$2:M$700,SMALL(IF(M$2:M$700&lt;&gt;"",ROW(M$2:M$700)-1),ROW(G405))),"")</f>
        <v/>
      </c>
      <c r="O406" s="21" t="str">
        <f t="shared" si="25"/>
        <v/>
      </c>
      <c r="P406" s="33" t="str">
        <f t="array" ref="P406">IFERROR(INDEX(O$2:O$700,SMALL(IF(O$2:O$700&lt;&gt;"",ROW(O$2:O$700)-1),ROW(I405))),"")</f>
        <v/>
      </c>
      <c r="Q406" s="22" t="str">
        <f t="shared" si="21"/>
        <v/>
      </c>
      <c r="R406" s="47" t="str">
        <f t="array" ref="R406">IFERROR(INDEX(Q$2:Q$212,SMALL(IF(Q$2:Q$212&lt;&gt;"",ROW(Q$2:Q$212)-1),ROW(I405))),"")</f>
        <v/>
      </c>
      <c r="S406" s="10"/>
    </row>
    <row r="407" spans="1:19" ht="15.75" customHeight="1" x14ac:dyDescent="0.2">
      <c r="A407" s="26" t="str">
        <f t="shared" si="27"/>
        <v xml:space="preserve"> </v>
      </c>
      <c r="B407" s="23"/>
      <c r="C407" s="23"/>
      <c r="D407" s="23"/>
      <c r="E407" s="23"/>
      <c r="F407" s="23"/>
      <c r="G407" s="26" t="str">
        <f>IF(D407="","",VLOOKUP(D407,'Liste des clubs'!A:B,2,FALSE))</f>
        <v/>
      </c>
      <c r="H407" s="29"/>
      <c r="I407" s="21" t="str">
        <f t="shared" si="22"/>
        <v/>
      </c>
      <c r="J407" s="31" t="str">
        <f t="array" ref="J407">IFERROR(INDEX(I$2:I$700,SMALL(IF(I$2:I$700&lt;&gt;"",ROW(I$2:I$700)-1),ROW(A406))),"")</f>
        <v/>
      </c>
      <c r="K407" s="21" t="str">
        <f t="shared" si="23"/>
        <v/>
      </c>
      <c r="L407" s="33" t="str">
        <f t="array" ref="L407">IFERROR(INDEX(K$2:K$700,SMALL(IF(K$2:K$700&lt;&gt;"",ROW(K$2:K$700)-1),ROW(F406))),"")</f>
        <v/>
      </c>
      <c r="M407" s="21" t="str">
        <f t="shared" si="24"/>
        <v/>
      </c>
      <c r="N407" s="31" t="str">
        <f t="array" ref="N407">IFERROR(INDEX(M$2:M$700,SMALL(IF(M$2:M$700&lt;&gt;"",ROW(M$2:M$700)-1),ROW(G406))),"")</f>
        <v/>
      </c>
      <c r="O407" s="21" t="str">
        <f t="shared" si="25"/>
        <v/>
      </c>
      <c r="P407" s="33" t="str">
        <f t="array" ref="P407">IFERROR(INDEX(O$2:O$700,SMALL(IF(O$2:O$700&lt;&gt;"",ROW(O$2:O$700)-1),ROW(I406))),"")</f>
        <v/>
      </c>
      <c r="Q407" s="22" t="str">
        <f t="shared" si="21"/>
        <v/>
      </c>
      <c r="R407" s="47" t="str">
        <f t="array" ref="R407">IFERROR(INDEX(Q$2:Q$212,SMALL(IF(Q$2:Q$212&lt;&gt;"",ROW(Q$2:Q$212)-1),ROW(I406))),"")</f>
        <v/>
      </c>
      <c r="S407" s="10"/>
    </row>
    <row r="408" spans="1:19" ht="15.75" customHeight="1" x14ac:dyDescent="0.2">
      <c r="A408" s="26" t="str">
        <f t="shared" si="27"/>
        <v xml:space="preserve"> </v>
      </c>
      <c r="B408" s="23"/>
      <c r="C408" s="23"/>
      <c r="D408" s="23"/>
      <c r="E408" s="23"/>
      <c r="F408" s="23"/>
      <c r="G408" s="26" t="str">
        <f>IF(D408="","",VLOOKUP(D408,'Liste des clubs'!A:B,2,FALSE))</f>
        <v/>
      </c>
      <c r="H408" s="29"/>
      <c r="I408" s="21" t="str">
        <f t="shared" si="22"/>
        <v/>
      </c>
      <c r="J408" s="31" t="str">
        <f t="array" ref="J408">IFERROR(INDEX(I$2:I$700,SMALL(IF(I$2:I$700&lt;&gt;"",ROW(I$2:I$700)-1),ROW(A407))),"")</f>
        <v/>
      </c>
      <c r="K408" s="21" t="str">
        <f t="shared" si="23"/>
        <v/>
      </c>
      <c r="L408" s="33" t="str">
        <f t="array" ref="L408">IFERROR(INDEX(K$2:K$700,SMALL(IF(K$2:K$700&lt;&gt;"",ROW(K$2:K$700)-1),ROW(F407))),"")</f>
        <v/>
      </c>
      <c r="M408" s="21" t="str">
        <f t="shared" si="24"/>
        <v/>
      </c>
      <c r="N408" s="31" t="str">
        <f t="array" ref="N408">IFERROR(INDEX(M$2:M$700,SMALL(IF(M$2:M$700&lt;&gt;"",ROW(M$2:M$700)-1),ROW(G407))),"")</f>
        <v/>
      </c>
      <c r="O408" s="21" t="str">
        <f t="shared" si="25"/>
        <v/>
      </c>
      <c r="P408" s="33" t="str">
        <f t="array" ref="P408">IFERROR(INDEX(O$2:O$700,SMALL(IF(O$2:O$700&lt;&gt;"",ROW(O$2:O$700)-1),ROW(I407))),"")</f>
        <v/>
      </c>
      <c r="Q408" s="22" t="str">
        <f t="shared" si="21"/>
        <v/>
      </c>
      <c r="R408" s="47" t="str">
        <f t="array" ref="R408">IFERROR(INDEX(Q$2:Q$212,SMALL(IF(Q$2:Q$212&lt;&gt;"",ROW(Q$2:Q$212)-1),ROW(I407))),"")</f>
        <v/>
      </c>
      <c r="S408" s="10"/>
    </row>
    <row r="409" spans="1:19" ht="15.75" customHeight="1" x14ac:dyDescent="0.2">
      <c r="A409" s="26" t="str">
        <f t="shared" si="27"/>
        <v xml:space="preserve"> </v>
      </c>
      <c r="B409" s="23"/>
      <c r="C409" s="23"/>
      <c r="D409" s="23"/>
      <c r="E409" s="23"/>
      <c r="F409" s="23"/>
      <c r="G409" s="26" t="str">
        <f>IF(D409="","",VLOOKUP(D409,'Liste des clubs'!A:B,2,FALSE))</f>
        <v/>
      </c>
      <c r="H409" s="29"/>
      <c r="I409" s="21" t="str">
        <f t="shared" si="22"/>
        <v/>
      </c>
      <c r="J409" s="31" t="str">
        <f t="array" ref="J409">IFERROR(INDEX(I$2:I$700,SMALL(IF(I$2:I$700&lt;&gt;"",ROW(I$2:I$700)-1),ROW(A408))),"")</f>
        <v/>
      </c>
      <c r="K409" s="21" t="str">
        <f t="shared" si="23"/>
        <v/>
      </c>
      <c r="L409" s="33" t="str">
        <f t="array" ref="L409">IFERROR(INDEX(K$2:K$700,SMALL(IF(K$2:K$700&lt;&gt;"",ROW(K$2:K$700)-1),ROW(F408))),"")</f>
        <v/>
      </c>
      <c r="M409" s="21" t="str">
        <f t="shared" si="24"/>
        <v/>
      </c>
      <c r="N409" s="31" t="str">
        <f t="array" ref="N409">IFERROR(INDEX(M$2:M$700,SMALL(IF(M$2:M$700&lt;&gt;"",ROW(M$2:M$700)-1),ROW(G408))),"")</f>
        <v/>
      </c>
      <c r="O409" s="21" t="str">
        <f t="shared" si="25"/>
        <v/>
      </c>
      <c r="P409" s="33" t="str">
        <f t="array" ref="P409">IFERROR(INDEX(O$2:O$700,SMALL(IF(O$2:O$700&lt;&gt;"",ROW(O$2:O$700)-1),ROW(I408))),"")</f>
        <v/>
      </c>
      <c r="Q409" s="22" t="str">
        <f t="shared" si="21"/>
        <v/>
      </c>
      <c r="R409" s="47" t="str">
        <f t="array" ref="R409">IFERROR(INDEX(Q$2:Q$212,SMALL(IF(Q$2:Q$212&lt;&gt;"",ROW(Q$2:Q$212)-1),ROW(I408))),"")</f>
        <v/>
      </c>
      <c r="S409" s="10"/>
    </row>
    <row r="410" spans="1:19" ht="15.75" customHeight="1" x14ac:dyDescent="0.2">
      <c r="A410" s="26" t="str">
        <f t="shared" si="27"/>
        <v xml:space="preserve"> </v>
      </c>
      <c r="B410" s="23"/>
      <c r="C410" s="23"/>
      <c r="D410" s="23"/>
      <c r="E410" s="23"/>
      <c r="F410" s="23"/>
      <c r="G410" s="26" t="str">
        <f>IF(D410="","",VLOOKUP(D410,'Liste des clubs'!A:B,2,FALSE))</f>
        <v/>
      </c>
      <c r="H410" s="29"/>
      <c r="I410" s="21" t="str">
        <f t="shared" si="22"/>
        <v/>
      </c>
      <c r="J410" s="31" t="str">
        <f t="array" ref="J410">IFERROR(INDEX(I$2:I$700,SMALL(IF(I$2:I$700&lt;&gt;"",ROW(I$2:I$700)-1),ROW(A409))),"")</f>
        <v/>
      </c>
      <c r="K410" s="21" t="str">
        <f t="shared" si="23"/>
        <v/>
      </c>
      <c r="L410" s="33" t="str">
        <f t="array" ref="L410">IFERROR(INDEX(K$2:K$700,SMALL(IF(K$2:K$700&lt;&gt;"",ROW(K$2:K$700)-1),ROW(F409))),"")</f>
        <v/>
      </c>
      <c r="M410" s="21" t="str">
        <f t="shared" si="24"/>
        <v/>
      </c>
      <c r="N410" s="31" t="str">
        <f t="array" ref="N410">IFERROR(INDEX(M$2:M$700,SMALL(IF(M$2:M$700&lt;&gt;"",ROW(M$2:M$700)-1),ROW(G409))),"")</f>
        <v/>
      </c>
      <c r="O410" s="21" t="str">
        <f t="shared" si="25"/>
        <v/>
      </c>
      <c r="P410" s="33" t="str">
        <f t="array" ref="P410">IFERROR(INDEX(O$2:O$700,SMALL(IF(O$2:O$700&lt;&gt;"",ROW(O$2:O$700)-1),ROW(I409))),"")</f>
        <v/>
      </c>
      <c r="Q410" s="22" t="str">
        <f t="shared" si="21"/>
        <v/>
      </c>
      <c r="R410" s="47" t="str">
        <f t="array" ref="R410">IFERROR(INDEX(Q$2:Q$212,SMALL(IF(Q$2:Q$212&lt;&gt;"",ROW(Q$2:Q$212)-1),ROW(I409))),"")</f>
        <v/>
      </c>
      <c r="S410" s="10"/>
    </row>
    <row r="411" spans="1:19" ht="15.75" customHeight="1" x14ac:dyDescent="0.2">
      <c r="A411" s="26" t="str">
        <f t="shared" si="27"/>
        <v xml:space="preserve"> </v>
      </c>
      <c r="B411" s="23"/>
      <c r="C411" s="23"/>
      <c r="D411" s="23"/>
      <c r="E411" s="23"/>
      <c r="F411" s="23"/>
      <c r="G411" s="26" t="str">
        <f>IF(D411="","",VLOOKUP(D411,'Liste des clubs'!A:B,2,FALSE))</f>
        <v/>
      </c>
      <c r="H411" s="29"/>
      <c r="I411" s="21" t="str">
        <f t="shared" si="22"/>
        <v/>
      </c>
      <c r="J411" s="31" t="str">
        <f t="array" ref="J411">IFERROR(INDEX(I$2:I$700,SMALL(IF(I$2:I$700&lt;&gt;"",ROW(I$2:I$700)-1),ROW(A410))),"")</f>
        <v/>
      </c>
      <c r="K411" s="21" t="str">
        <f t="shared" si="23"/>
        <v/>
      </c>
      <c r="L411" s="33" t="str">
        <f t="array" ref="L411">IFERROR(INDEX(K$2:K$700,SMALL(IF(K$2:K$700&lt;&gt;"",ROW(K$2:K$700)-1),ROW(F410))),"")</f>
        <v/>
      </c>
      <c r="M411" s="21" t="str">
        <f t="shared" si="24"/>
        <v/>
      </c>
      <c r="N411" s="31" t="str">
        <f t="array" ref="N411">IFERROR(INDEX(M$2:M$700,SMALL(IF(M$2:M$700&lt;&gt;"",ROW(M$2:M$700)-1),ROW(G410))),"")</f>
        <v/>
      </c>
      <c r="O411" s="21" t="str">
        <f t="shared" si="25"/>
        <v/>
      </c>
      <c r="P411" s="33" t="str">
        <f t="array" ref="P411">IFERROR(INDEX(O$2:O$700,SMALL(IF(O$2:O$700&lt;&gt;"",ROW(O$2:O$700)-1),ROW(I410))),"")</f>
        <v/>
      </c>
      <c r="Q411" s="22" t="str">
        <f t="shared" si="21"/>
        <v/>
      </c>
      <c r="R411" s="47" t="str">
        <f t="array" ref="R411">IFERROR(INDEX(Q$2:Q$212,SMALL(IF(Q$2:Q$212&lt;&gt;"",ROW(Q$2:Q$212)-1),ROW(I410))),"")</f>
        <v/>
      </c>
      <c r="S411" s="10"/>
    </row>
    <row r="412" spans="1:19" ht="15.75" customHeight="1" x14ac:dyDescent="0.2">
      <c r="A412" s="26" t="str">
        <f t="shared" si="27"/>
        <v xml:space="preserve"> </v>
      </c>
      <c r="B412" s="23"/>
      <c r="C412" s="23"/>
      <c r="D412" s="23"/>
      <c r="E412" s="23"/>
      <c r="F412" s="23"/>
      <c r="G412" s="26" t="str">
        <f>IF(D412="","",VLOOKUP(D412,'Liste des clubs'!A:B,2,FALSE))</f>
        <v/>
      </c>
      <c r="H412" s="29"/>
      <c r="I412" s="21" t="str">
        <f t="shared" si="22"/>
        <v/>
      </c>
      <c r="J412" s="31" t="str">
        <f t="array" ref="J412">IFERROR(INDEX(I$2:I$700,SMALL(IF(I$2:I$700&lt;&gt;"",ROW(I$2:I$700)-1),ROW(A411))),"")</f>
        <v/>
      </c>
      <c r="K412" s="21" t="str">
        <f t="shared" si="23"/>
        <v/>
      </c>
      <c r="L412" s="33" t="str">
        <f t="array" ref="L412">IFERROR(INDEX(K$2:K$700,SMALL(IF(K$2:K$700&lt;&gt;"",ROW(K$2:K$700)-1),ROW(F411))),"")</f>
        <v/>
      </c>
      <c r="M412" s="21" t="str">
        <f t="shared" si="24"/>
        <v/>
      </c>
      <c r="N412" s="31" t="str">
        <f t="array" ref="N412">IFERROR(INDEX(M$2:M$700,SMALL(IF(M$2:M$700&lt;&gt;"",ROW(M$2:M$700)-1),ROW(G411))),"")</f>
        <v/>
      </c>
      <c r="O412" s="21" t="str">
        <f t="shared" si="25"/>
        <v/>
      </c>
      <c r="P412" s="33" t="str">
        <f t="array" ref="P412">IFERROR(INDEX(O$2:O$700,SMALL(IF(O$2:O$700&lt;&gt;"",ROW(O$2:O$700)-1),ROW(I411))),"")</f>
        <v/>
      </c>
      <c r="Q412" s="22" t="str">
        <f t="shared" si="21"/>
        <v/>
      </c>
      <c r="R412" s="47" t="str">
        <f t="array" ref="R412">IFERROR(INDEX(Q$2:Q$212,SMALL(IF(Q$2:Q$212&lt;&gt;"",ROW(Q$2:Q$212)-1),ROW(I411))),"")</f>
        <v/>
      </c>
      <c r="S412" s="10"/>
    </row>
    <row r="413" spans="1:19" ht="15.75" customHeight="1" x14ac:dyDescent="0.2">
      <c r="A413" s="26" t="str">
        <f t="shared" si="27"/>
        <v xml:space="preserve"> </v>
      </c>
      <c r="B413" s="23"/>
      <c r="C413" s="23"/>
      <c r="D413" s="23"/>
      <c r="E413" s="23"/>
      <c r="F413" s="23"/>
      <c r="G413" s="26" t="str">
        <f>IF(D413="","",VLOOKUP(D413,'Liste des clubs'!A:B,2,FALSE))</f>
        <v/>
      </c>
      <c r="H413" s="29"/>
      <c r="I413" s="21" t="str">
        <f t="shared" si="22"/>
        <v/>
      </c>
      <c r="J413" s="31" t="str">
        <f t="array" ref="J413">IFERROR(INDEX(I$2:I$700,SMALL(IF(I$2:I$700&lt;&gt;"",ROW(I$2:I$700)-1),ROW(A412))),"")</f>
        <v/>
      </c>
      <c r="K413" s="21" t="str">
        <f t="shared" si="23"/>
        <v/>
      </c>
      <c r="L413" s="33" t="str">
        <f t="array" ref="L413">IFERROR(INDEX(K$2:K$700,SMALL(IF(K$2:K$700&lt;&gt;"",ROW(K$2:K$700)-1),ROW(F412))),"")</f>
        <v/>
      </c>
      <c r="M413" s="21" t="str">
        <f t="shared" si="24"/>
        <v/>
      </c>
      <c r="N413" s="31" t="str">
        <f t="array" ref="N413">IFERROR(INDEX(M$2:M$700,SMALL(IF(M$2:M$700&lt;&gt;"",ROW(M$2:M$700)-1),ROW(G412))),"")</f>
        <v/>
      </c>
      <c r="O413" s="21" t="str">
        <f t="shared" si="25"/>
        <v/>
      </c>
      <c r="P413" s="33" t="str">
        <f t="array" ref="P413">IFERROR(INDEX(O$2:O$700,SMALL(IF(O$2:O$700&lt;&gt;"",ROW(O$2:O$700)-1),ROW(I412))),"")</f>
        <v/>
      </c>
      <c r="Q413" s="22" t="str">
        <f t="shared" si="21"/>
        <v/>
      </c>
      <c r="R413" s="47" t="str">
        <f t="array" ref="R413">IFERROR(INDEX(Q$2:Q$212,SMALL(IF(Q$2:Q$212&lt;&gt;"",ROW(Q$2:Q$212)-1),ROW(I412))),"")</f>
        <v/>
      </c>
      <c r="S413" s="10"/>
    </row>
    <row r="414" spans="1:19" ht="15.75" customHeight="1" x14ac:dyDescent="0.2">
      <c r="A414" s="26" t="str">
        <f t="shared" si="27"/>
        <v xml:space="preserve"> </v>
      </c>
      <c r="B414" s="23"/>
      <c r="C414" s="23"/>
      <c r="D414" s="23"/>
      <c r="E414" s="23"/>
      <c r="F414" s="23"/>
      <c r="G414" s="26" t="str">
        <f>IF(D414="","",VLOOKUP(D414,'Liste des clubs'!A:B,2,FALSE))</f>
        <v/>
      </c>
      <c r="H414" s="29"/>
      <c r="I414" s="21" t="str">
        <f t="shared" si="22"/>
        <v/>
      </c>
      <c r="J414" s="31" t="str">
        <f t="array" ref="J414">IFERROR(INDEX(I$2:I$700,SMALL(IF(I$2:I$700&lt;&gt;"",ROW(I$2:I$700)-1),ROW(A413))),"")</f>
        <v/>
      </c>
      <c r="K414" s="21" t="str">
        <f t="shared" si="23"/>
        <v/>
      </c>
      <c r="L414" s="33" t="str">
        <f t="array" ref="L414">IFERROR(INDEX(K$2:K$700,SMALL(IF(K$2:K$700&lt;&gt;"",ROW(K$2:K$700)-1),ROW(F413))),"")</f>
        <v/>
      </c>
      <c r="M414" s="21" t="str">
        <f t="shared" si="24"/>
        <v/>
      </c>
      <c r="N414" s="31" t="str">
        <f t="array" ref="N414">IFERROR(INDEX(M$2:M$700,SMALL(IF(M$2:M$700&lt;&gt;"",ROW(M$2:M$700)-1),ROW(G413))),"")</f>
        <v/>
      </c>
      <c r="O414" s="21" t="str">
        <f t="shared" si="25"/>
        <v/>
      </c>
      <c r="P414" s="33" t="str">
        <f t="array" ref="P414">IFERROR(INDEX(O$2:O$700,SMALL(IF(O$2:O$700&lt;&gt;"",ROW(O$2:O$700)-1),ROW(I413))),"")</f>
        <v/>
      </c>
      <c r="Q414" s="22" t="str">
        <f t="shared" si="21"/>
        <v/>
      </c>
      <c r="R414" s="47" t="str">
        <f t="array" ref="R414">IFERROR(INDEX(Q$2:Q$212,SMALL(IF(Q$2:Q$212&lt;&gt;"",ROW(Q$2:Q$212)-1),ROW(I413))),"")</f>
        <v/>
      </c>
      <c r="S414" s="10"/>
    </row>
    <row r="415" spans="1:19" ht="15.75" customHeight="1" x14ac:dyDescent="0.2">
      <c r="A415" s="26" t="str">
        <f t="shared" si="27"/>
        <v xml:space="preserve"> </v>
      </c>
      <c r="B415" s="23"/>
      <c r="C415" s="23"/>
      <c r="D415" s="23"/>
      <c r="E415" s="23"/>
      <c r="F415" s="23"/>
      <c r="G415" s="26" t="str">
        <f>IF(D415="","",VLOOKUP(D415,'Liste des clubs'!A:B,2,FALSE))</f>
        <v/>
      </c>
      <c r="H415" s="29"/>
      <c r="I415" s="21" t="str">
        <f t="shared" si="22"/>
        <v/>
      </c>
      <c r="J415" s="31" t="str">
        <f t="array" ref="J415">IFERROR(INDEX(I$2:I$700,SMALL(IF(I$2:I$700&lt;&gt;"",ROW(I$2:I$700)-1),ROW(A414))),"")</f>
        <v/>
      </c>
      <c r="K415" s="21" t="str">
        <f t="shared" si="23"/>
        <v/>
      </c>
      <c r="L415" s="33" t="str">
        <f t="array" ref="L415">IFERROR(INDEX(K$2:K$700,SMALL(IF(K$2:K$700&lt;&gt;"",ROW(K$2:K$700)-1),ROW(F414))),"")</f>
        <v/>
      </c>
      <c r="M415" s="21" t="str">
        <f t="shared" si="24"/>
        <v/>
      </c>
      <c r="N415" s="31" t="str">
        <f t="array" ref="N415">IFERROR(INDEX(M$2:M$700,SMALL(IF(M$2:M$700&lt;&gt;"",ROW(M$2:M$700)-1),ROW(G414))),"")</f>
        <v/>
      </c>
      <c r="O415" s="21" t="str">
        <f t="shared" si="25"/>
        <v/>
      </c>
      <c r="P415" s="33" t="str">
        <f t="array" ref="P415">IFERROR(INDEX(O$2:O$700,SMALL(IF(O$2:O$700&lt;&gt;"",ROW(O$2:O$700)-1),ROW(I414))),"")</f>
        <v/>
      </c>
      <c r="Q415" s="22" t="str">
        <f t="shared" si="21"/>
        <v/>
      </c>
      <c r="R415" s="47" t="str">
        <f t="array" ref="R415">IFERROR(INDEX(Q$2:Q$212,SMALL(IF(Q$2:Q$212&lt;&gt;"",ROW(Q$2:Q$212)-1),ROW(I414))),"")</f>
        <v/>
      </c>
      <c r="S415" s="10"/>
    </row>
    <row r="416" spans="1:19" ht="15.75" customHeight="1" x14ac:dyDescent="0.2">
      <c r="A416" s="26" t="str">
        <f t="shared" si="27"/>
        <v xml:space="preserve"> </v>
      </c>
      <c r="B416" s="23"/>
      <c r="C416" s="23"/>
      <c r="D416" s="23"/>
      <c r="E416" s="23"/>
      <c r="F416" s="23"/>
      <c r="G416" s="26" t="str">
        <f>IF(D416="","",VLOOKUP(D416,'Liste des clubs'!A:B,2,FALSE))</f>
        <v/>
      </c>
      <c r="H416" s="29"/>
      <c r="I416" s="21" t="str">
        <f t="shared" si="22"/>
        <v/>
      </c>
      <c r="J416" s="31" t="str">
        <f t="array" ref="J416">IFERROR(INDEX(I$2:I$700,SMALL(IF(I$2:I$700&lt;&gt;"",ROW(I$2:I$700)-1),ROW(A415))),"")</f>
        <v/>
      </c>
      <c r="K416" s="21" t="str">
        <f t="shared" si="23"/>
        <v/>
      </c>
      <c r="L416" s="33" t="str">
        <f t="array" ref="L416">IFERROR(INDEX(K$2:K$700,SMALL(IF(K$2:K$700&lt;&gt;"",ROW(K$2:K$700)-1),ROW(F415))),"")</f>
        <v/>
      </c>
      <c r="M416" s="21" t="str">
        <f t="shared" si="24"/>
        <v/>
      </c>
      <c r="N416" s="31" t="str">
        <f t="array" ref="N416">IFERROR(INDEX(M$2:M$700,SMALL(IF(M$2:M$700&lt;&gt;"",ROW(M$2:M$700)-1),ROW(G415))),"")</f>
        <v/>
      </c>
      <c r="O416" s="21" t="str">
        <f t="shared" si="25"/>
        <v/>
      </c>
      <c r="P416" s="33" t="str">
        <f t="array" ref="P416">IFERROR(INDEX(O$2:O$700,SMALL(IF(O$2:O$700&lt;&gt;"",ROW(O$2:O$700)-1),ROW(I415))),"")</f>
        <v/>
      </c>
      <c r="Q416" s="22" t="str">
        <f t="shared" si="21"/>
        <v/>
      </c>
      <c r="R416" s="47" t="str">
        <f t="array" ref="R416">IFERROR(INDEX(Q$2:Q$212,SMALL(IF(Q$2:Q$212&lt;&gt;"",ROW(Q$2:Q$212)-1),ROW(I415))),"")</f>
        <v/>
      </c>
      <c r="S416" s="10"/>
    </row>
    <row r="417" spans="1:19" ht="15.75" customHeight="1" x14ac:dyDescent="0.2">
      <c r="A417" s="26" t="str">
        <f t="shared" si="27"/>
        <v xml:space="preserve"> </v>
      </c>
      <c r="B417" s="23"/>
      <c r="C417" s="23"/>
      <c r="D417" s="23"/>
      <c r="E417" s="23"/>
      <c r="F417" s="23"/>
      <c r="G417" s="26" t="str">
        <f>IF(D417="","",VLOOKUP(D417,'Liste des clubs'!A:B,2,FALSE))</f>
        <v/>
      </c>
      <c r="H417" s="29"/>
      <c r="I417" s="21" t="str">
        <f t="shared" si="22"/>
        <v/>
      </c>
      <c r="J417" s="31" t="str">
        <f t="array" ref="J417">IFERROR(INDEX(I$2:I$700,SMALL(IF(I$2:I$700&lt;&gt;"",ROW(I$2:I$700)-1),ROW(A416))),"")</f>
        <v/>
      </c>
      <c r="K417" s="21" t="str">
        <f t="shared" si="23"/>
        <v/>
      </c>
      <c r="L417" s="33" t="str">
        <f t="array" ref="L417">IFERROR(INDEX(K$2:K$700,SMALL(IF(K$2:K$700&lt;&gt;"",ROW(K$2:K$700)-1),ROW(F416))),"")</f>
        <v/>
      </c>
      <c r="M417" s="21" t="str">
        <f t="shared" si="24"/>
        <v/>
      </c>
      <c r="N417" s="31" t="str">
        <f t="array" ref="N417">IFERROR(INDEX(M$2:M$700,SMALL(IF(M$2:M$700&lt;&gt;"",ROW(M$2:M$700)-1),ROW(G416))),"")</f>
        <v/>
      </c>
      <c r="O417" s="21" t="str">
        <f t="shared" si="25"/>
        <v/>
      </c>
      <c r="P417" s="33" t="str">
        <f t="array" ref="P417">IFERROR(INDEX(O$2:O$700,SMALL(IF(O$2:O$700&lt;&gt;"",ROW(O$2:O$700)-1),ROW(I416))),"")</f>
        <v/>
      </c>
      <c r="Q417" s="22" t="str">
        <f t="shared" si="21"/>
        <v/>
      </c>
      <c r="R417" s="47" t="str">
        <f t="array" ref="R417">IFERROR(INDEX(Q$2:Q$212,SMALL(IF(Q$2:Q$212&lt;&gt;"",ROW(Q$2:Q$212)-1),ROW(I416))),"")</f>
        <v/>
      </c>
      <c r="S417" s="10"/>
    </row>
    <row r="418" spans="1:19" ht="15.75" customHeight="1" x14ac:dyDescent="0.2">
      <c r="A418" s="26" t="str">
        <f t="shared" si="27"/>
        <v xml:space="preserve"> </v>
      </c>
      <c r="B418" s="23"/>
      <c r="C418" s="23"/>
      <c r="D418" s="23"/>
      <c r="E418" s="23"/>
      <c r="F418" s="23"/>
      <c r="G418" s="26" t="str">
        <f>IF(D418="","",VLOOKUP(D418,'Liste des clubs'!A:B,2,FALSE))</f>
        <v/>
      </c>
      <c r="H418" s="29"/>
      <c r="I418" s="21" t="str">
        <f t="shared" si="22"/>
        <v/>
      </c>
      <c r="J418" s="31" t="str">
        <f t="array" ref="J418">IFERROR(INDEX(I$2:I$700,SMALL(IF(I$2:I$700&lt;&gt;"",ROW(I$2:I$700)-1),ROW(A417))),"")</f>
        <v/>
      </c>
      <c r="K418" s="21" t="str">
        <f t="shared" si="23"/>
        <v/>
      </c>
      <c r="L418" s="33" t="str">
        <f t="array" ref="L418">IFERROR(INDEX(K$2:K$700,SMALL(IF(K$2:K$700&lt;&gt;"",ROW(K$2:K$700)-1),ROW(F417))),"")</f>
        <v/>
      </c>
      <c r="M418" s="21" t="str">
        <f t="shared" si="24"/>
        <v/>
      </c>
      <c r="N418" s="31" t="str">
        <f t="array" ref="N418">IFERROR(INDEX(M$2:M$700,SMALL(IF(M$2:M$700&lt;&gt;"",ROW(M$2:M$700)-1),ROW(G417))),"")</f>
        <v/>
      </c>
      <c r="O418" s="21" t="str">
        <f t="shared" si="25"/>
        <v/>
      </c>
      <c r="P418" s="33" t="str">
        <f t="array" ref="P418">IFERROR(INDEX(O$2:O$700,SMALL(IF(O$2:O$700&lt;&gt;"",ROW(O$2:O$700)-1),ROW(I417))),"")</f>
        <v/>
      </c>
      <c r="Q418" s="22" t="str">
        <f t="shared" si="21"/>
        <v/>
      </c>
      <c r="R418" s="47" t="str">
        <f t="array" ref="R418">IFERROR(INDEX(Q$2:Q$212,SMALL(IF(Q$2:Q$212&lt;&gt;"",ROW(Q$2:Q$212)-1),ROW(I417))),"")</f>
        <v/>
      </c>
      <c r="S418" s="10"/>
    </row>
    <row r="419" spans="1:19" ht="15.75" customHeight="1" x14ac:dyDescent="0.2">
      <c r="A419" s="26" t="str">
        <f t="shared" si="27"/>
        <v xml:space="preserve"> </v>
      </c>
      <c r="B419" s="23"/>
      <c r="C419" s="23"/>
      <c r="D419" s="23"/>
      <c r="E419" s="23"/>
      <c r="F419" s="23"/>
      <c r="G419" s="26" t="str">
        <f>IF(D419="","",VLOOKUP(D419,'Liste des clubs'!A:B,2,FALSE))</f>
        <v/>
      </c>
      <c r="H419" s="29"/>
      <c r="I419" s="21" t="str">
        <f t="shared" si="22"/>
        <v/>
      </c>
      <c r="J419" s="31" t="str">
        <f t="array" ref="J419">IFERROR(INDEX(I$2:I$700,SMALL(IF(I$2:I$700&lt;&gt;"",ROW(I$2:I$700)-1),ROW(A418))),"")</f>
        <v/>
      </c>
      <c r="K419" s="21" t="str">
        <f t="shared" si="23"/>
        <v/>
      </c>
      <c r="L419" s="33" t="str">
        <f t="array" ref="L419">IFERROR(INDEX(K$2:K$700,SMALL(IF(K$2:K$700&lt;&gt;"",ROW(K$2:K$700)-1),ROW(F418))),"")</f>
        <v/>
      </c>
      <c r="M419" s="21" t="str">
        <f t="shared" si="24"/>
        <v/>
      </c>
      <c r="N419" s="31" t="str">
        <f t="array" ref="N419">IFERROR(INDEX(M$2:M$700,SMALL(IF(M$2:M$700&lt;&gt;"",ROW(M$2:M$700)-1),ROW(G418))),"")</f>
        <v/>
      </c>
      <c r="O419" s="21" t="str">
        <f t="shared" si="25"/>
        <v/>
      </c>
      <c r="P419" s="33" t="str">
        <f t="array" ref="P419">IFERROR(INDEX(O$2:O$700,SMALL(IF(O$2:O$700&lt;&gt;"",ROW(O$2:O$700)-1),ROW(I418))),"")</f>
        <v/>
      </c>
      <c r="Q419" s="22" t="str">
        <f t="shared" si="21"/>
        <v/>
      </c>
      <c r="R419" s="47" t="str">
        <f t="array" ref="R419">IFERROR(INDEX(Q$2:Q$212,SMALL(IF(Q$2:Q$212&lt;&gt;"",ROW(Q$2:Q$212)-1),ROW(I418))),"")</f>
        <v/>
      </c>
      <c r="S419" s="10"/>
    </row>
    <row r="420" spans="1:19" ht="15.75" customHeight="1" x14ac:dyDescent="0.2">
      <c r="A420" s="26" t="str">
        <f t="shared" si="27"/>
        <v xml:space="preserve"> </v>
      </c>
      <c r="B420" s="23"/>
      <c r="C420" s="23"/>
      <c r="D420" s="23"/>
      <c r="E420" s="23"/>
      <c r="F420" s="23"/>
      <c r="G420" s="26" t="str">
        <f>IF(D420="","",VLOOKUP(D420,'Liste des clubs'!A:B,2,FALSE))</f>
        <v/>
      </c>
      <c r="H420" s="29"/>
      <c r="I420" s="21" t="str">
        <f t="shared" si="22"/>
        <v/>
      </c>
      <c r="J420" s="31" t="str">
        <f t="array" ref="J420">IFERROR(INDEX(I$2:I$700,SMALL(IF(I$2:I$700&lt;&gt;"",ROW(I$2:I$700)-1),ROW(A419))),"")</f>
        <v/>
      </c>
      <c r="K420" s="21" t="str">
        <f t="shared" si="23"/>
        <v/>
      </c>
      <c r="L420" s="33" t="str">
        <f t="array" ref="L420">IFERROR(INDEX(K$2:K$700,SMALL(IF(K$2:K$700&lt;&gt;"",ROW(K$2:K$700)-1),ROW(F419))),"")</f>
        <v/>
      </c>
      <c r="M420" s="21" t="str">
        <f t="shared" si="24"/>
        <v/>
      </c>
      <c r="N420" s="31" t="str">
        <f t="array" ref="N420">IFERROR(INDEX(M$2:M$700,SMALL(IF(M$2:M$700&lt;&gt;"",ROW(M$2:M$700)-1),ROW(G419))),"")</f>
        <v/>
      </c>
      <c r="O420" s="21" t="str">
        <f t="shared" si="25"/>
        <v/>
      </c>
      <c r="P420" s="33" t="str">
        <f t="array" ref="P420">IFERROR(INDEX(O$2:O$700,SMALL(IF(O$2:O$700&lt;&gt;"",ROW(O$2:O$700)-1),ROW(I419))),"")</f>
        <v/>
      </c>
      <c r="Q420" s="22" t="str">
        <f t="shared" si="21"/>
        <v/>
      </c>
      <c r="R420" s="47" t="str">
        <f t="array" ref="R420">IFERROR(INDEX(Q$2:Q$212,SMALL(IF(Q$2:Q$212&lt;&gt;"",ROW(Q$2:Q$212)-1),ROW(I419))),"")</f>
        <v/>
      </c>
      <c r="S420" s="10"/>
    </row>
    <row r="421" spans="1:19" ht="15.75" customHeight="1" x14ac:dyDescent="0.2">
      <c r="A421" s="26" t="str">
        <f t="shared" si="27"/>
        <v xml:space="preserve"> </v>
      </c>
      <c r="B421" s="23"/>
      <c r="C421" s="23"/>
      <c r="D421" s="23"/>
      <c r="E421" s="23"/>
      <c r="F421" s="23"/>
      <c r="G421" s="26" t="str">
        <f>IF(D421="","",VLOOKUP(D421,'Liste des clubs'!A:B,2,FALSE))</f>
        <v/>
      </c>
      <c r="H421" s="29"/>
      <c r="I421" s="21" t="str">
        <f t="shared" si="22"/>
        <v/>
      </c>
      <c r="J421" s="31" t="str">
        <f t="array" ref="J421">IFERROR(INDEX(I$2:I$700,SMALL(IF(I$2:I$700&lt;&gt;"",ROW(I$2:I$700)-1),ROW(A420))),"")</f>
        <v/>
      </c>
      <c r="K421" s="21" t="str">
        <f t="shared" si="23"/>
        <v/>
      </c>
      <c r="L421" s="33" t="str">
        <f t="array" ref="L421">IFERROR(INDEX(K$2:K$700,SMALL(IF(K$2:K$700&lt;&gt;"",ROW(K$2:K$700)-1),ROW(F420))),"")</f>
        <v/>
      </c>
      <c r="M421" s="21" t="str">
        <f t="shared" si="24"/>
        <v/>
      </c>
      <c r="N421" s="31" t="str">
        <f t="array" ref="N421">IFERROR(INDEX(M$2:M$700,SMALL(IF(M$2:M$700&lt;&gt;"",ROW(M$2:M$700)-1),ROW(G420))),"")</f>
        <v/>
      </c>
      <c r="O421" s="21" t="str">
        <f t="shared" si="25"/>
        <v/>
      </c>
      <c r="P421" s="33" t="str">
        <f t="array" ref="P421">IFERROR(INDEX(O$2:O$700,SMALL(IF(O$2:O$700&lt;&gt;"",ROW(O$2:O$700)-1),ROW(I420))),"")</f>
        <v/>
      </c>
      <c r="Q421" s="22" t="str">
        <f t="shared" si="21"/>
        <v/>
      </c>
      <c r="R421" s="47" t="str">
        <f t="array" ref="R421">IFERROR(INDEX(Q$2:Q$212,SMALL(IF(Q$2:Q$212&lt;&gt;"",ROW(Q$2:Q$212)-1),ROW(I420))),"")</f>
        <v/>
      </c>
      <c r="S421" s="10"/>
    </row>
    <row r="422" spans="1:19" ht="15.75" customHeight="1" x14ac:dyDescent="0.2">
      <c r="A422" s="26" t="str">
        <f t="shared" si="27"/>
        <v xml:space="preserve"> </v>
      </c>
      <c r="B422" s="23"/>
      <c r="C422" s="23"/>
      <c r="D422" s="23"/>
      <c r="E422" s="23"/>
      <c r="F422" s="23"/>
      <c r="G422" s="26" t="str">
        <f>IF(D422="","",VLOOKUP(D422,'Liste des clubs'!A:B,2,FALSE))</f>
        <v/>
      </c>
      <c r="H422" s="29"/>
      <c r="I422" s="21" t="str">
        <f t="shared" si="22"/>
        <v/>
      </c>
      <c r="J422" s="31" t="str">
        <f t="array" ref="J422">IFERROR(INDEX(I$2:I$700,SMALL(IF(I$2:I$700&lt;&gt;"",ROW(I$2:I$700)-1),ROW(A421))),"")</f>
        <v/>
      </c>
      <c r="K422" s="21" t="str">
        <f t="shared" si="23"/>
        <v/>
      </c>
      <c r="L422" s="33" t="str">
        <f t="array" ref="L422">IFERROR(INDEX(K$2:K$700,SMALL(IF(K$2:K$700&lt;&gt;"",ROW(K$2:K$700)-1),ROW(F421))),"")</f>
        <v/>
      </c>
      <c r="M422" s="21" t="str">
        <f t="shared" si="24"/>
        <v/>
      </c>
      <c r="N422" s="31" t="str">
        <f t="array" ref="N422">IFERROR(INDEX(M$2:M$700,SMALL(IF(M$2:M$700&lt;&gt;"",ROW(M$2:M$700)-1),ROW(G421))),"")</f>
        <v/>
      </c>
      <c r="O422" s="21" t="str">
        <f t="shared" si="25"/>
        <v/>
      </c>
      <c r="P422" s="33" t="str">
        <f t="array" ref="P422">IFERROR(INDEX(O$2:O$700,SMALL(IF(O$2:O$700&lt;&gt;"",ROW(O$2:O$700)-1),ROW(I421))),"")</f>
        <v/>
      </c>
      <c r="Q422" s="22" t="str">
        <f t="shared" si="21"/>
        <v/>
      </c>
      <c r="R422" s="47" t="str">
        <f t="array" ref="R422">IFERROR(INDEX(Q$2:Q$212,SMALL(IF(Q$2:Q$212&lt;&gt;"",ROW(Q$2:Q$212)-1),ROW(I421))),"")</f>
        <v/>
      </c>
      <c r="S422" s="10"/>
    </row>
    <row r="423" spans="1:19" ht="15.75" customHeight="1" x14ac:dyDescent="0.2">
      <c r="A423" s="26" t="str">
        <f t="shared" si="27"/>
        <v xml:space="preserve"> </v>
      </c>
      <c r="B423" s="23"/>
      <c r="C423" s="23"/>
      <c r="D423" s="23"/>
      <c r="E423" s="23"/>
      <c r="F423" s="23"/>
      <c r="G423" s="26" t="str">
        <f>IF(D423="","",VLOOKUP(D423,'Liste des clubs'!A:B,2,FALSE))</f>
        <v/>
      </c>
      <c r="H423" s="29"/>
      <c r="I423" s="21" t="str">
        <f t="shared" si="22"/>
        <v/>
      </c>
      <c r="J423" s="31" t="str">
        <f t="array" ref="J423">IFERROR(INDEX(I$2:I$700,SMALL(IF(I$2:I$700&lt;&gt;"",ROW(I$2:I$700)-1),ROW(A422))),"")</f>
        <v/>
      </c>
      <c r="K423" s="21" t="str">
        <f t="shared" si="23"/>
        <v/>
      </c>
      <c r="L423" s="33" t="str">
        <f t="array" ref="L423">IFERROR(INDEX(K$2:K$700,SMALL(IF(K$2:K$700&lt;&gt;"",ROW(K$2:K$700)-1),ROW(F422))),"")</f>
        <v/>
      </c>
      <c r="M423" s="21" t="str">
        <f t="shared" si="24"/>
        <v/>
      </c>
      <c r="N423" s="31" t="str">
        <f t="array" ref="N423">IFERROR(INDEX(M$2:M$700,SMALL(IF(M$2:M$700&lt;&gt;"",ROW(M$2:M$700)-1),ROW(G422))),"")</f>
        <v/>
      </c>
      <c r="O423" s="21" t="str">
        <f t="shared" si="25"/>
        <v/>
      </c>
      <c r="P423" s="33" t="str">
        <f t="array" ref="P423">IFERROR(INDEX(O$2:O$700,SMALL(IF(O$2:O$700&lt;&gt;"",ROW(O$2:O$700)-1),ROW(I422))),"")</f>
        <v/>
      </c>
      <c r="Q423" s="22" t="str">
        <f t="shared" si="21"/>
        <v/>
      </c>
      <c r="R423" s="47" t="str">
        <f t="array" ref="R423">IFERROR(INDEX(Q$2:Q$212,SMALL(IF(Q$2:Q$212&lt;&gt;"",ROW(Q$2:Q$212)-1),ROW(I422))),"")</f>
        <v/>
      </c>
      <c r="S423" s="10"/>
    </row>
    <row r="424" spans="1:19" ht="15.75" customHeight="1" x14ac:dyDescent="0.2">
      <c r="A424" s="26" t="str">
        <f t="shared" si="27"/>
        <v xml:space="preserve"> </v>
      </c>
      <c r="B424" s="23"/>
      <c r="C424" s="23"/>
      <c r="D424" s="23"/>
      <c r="E424" s="23"/>
      <c r="F424" s="23"/>
      <c r="G424" s="26" t="str">
        <f>IF(D424="","",VLOOKUP(D424,'Liste des clubs'!A:B,2,FALSE))</f>
        <v/>
      </c>
      <c r="H424" s="29"/>
      <c r="I424" s="21" t="str">
        <f t="shared" si="22"/>
        <v/>
      </c>
      <c r="J424" s="31" t="str">
        <f t="array" ref="J424">IFERROR(INDEX(I$2:I$700,SMALL(IF(I$2:I$700&lt;&gt;"",ROW(I$2:I$700)-1),ROW(A423))),"")</f>
        <v/>
      </c>
      <c r="K424" s="21" t="str">
        <f t="shared" si="23"/>
        <v/>
      </c>
      <c r="L424" s="33" t="str">
        <f t="array" ref="L424">IFERROR(INDEX(K$2:K$700,SMALL(IF(K$2:K$700&lt;&gt;"",ROW(K$2:K$700)-1),ROW(F423))),"")</f>
        <v/>
      </c>
      <c r="M424" s="21" t="str">
        <f t="shared" si="24"/>
        <v/>
      </c>
      <c r="N424" s="31" t="str">
        <f t="array" ref="N424">IFERROR(INDEX(M$2:M$700,SMALL(IF(M$2:M$700&lt;&gt;"",ROW(M$2:M$700)-1),ROW(G423))),"")</f>
        <v/>
      </c>
      <c r="O424" s="21" t="str">
        <f t="shared" si="25"/>
        <v/>
      </c>
      <c r="P424" s="33" t="str">
        <f t="array" ref="P424">IFERROR(INDEX(O$2:O$700,SMALL(IF(O$2:O$700&lt;&gt;"",ROW(O$2:O$700)-1),ROW(I423))),"")</f>
        <v/>
      </c>
      <c r="Q424" s="22" t="str">
        <f t="shared" si="21"/>
        <v/>
      </c>
      <c r="R424" s="47" t="str">
        <f t="array" ref="R424">IFERROR(INDEX(Q$2:Q$212,SMALL(IF(Q$2:Q$212&lt;&gt;"",ROW(Q$2:Q$212)-1),ROW(I423))),"")</f>
        <v/>
      </c>
      <c r="S424" s="10"/>
    </row>
    <row r="425" spans="1:19" ht="15.75" customHeight="1" x14ac:dyDescent="0.2">
      <c r="A425" s="26" t="str">
        <f t="shared" si="27"/>
        <v xml:space="preserve"> </v>
      </c>
      <c r="B425" s="23"/>
      <c r="C425" s="23"/>
      <c r="D425" s="23"/>
      <c r="E425" s="23"/>
      <c r="F425" s="23"/>
      <c r="G425" s="26" t="str">
        <f>IF(D425="","",VLOOKUP(D425,'Liste des clubs'!A:B,2,FALSE))</f>
        <v/>
      </c>
      <c r="H425" s="29"/>
      <c r="I425" s="21" t="str">
        <f t="shared" si="22"/>
        <v/>
      </c>
      <c r="J425" s="31" t="str">
        <f t="array" ref="J425">IFERROR(INDEX(I$2:I$700,SMALL(IF(I$2:I$700&lt;&gt;"",ROW(I$2:I$700)-1),ROW(A424))),"")</f>
        <v/>
      </c>
      <c r="K425" s="21" t="str">
        <f t="shared" si="23"/>
        <v/>
      </c>
      <c r="L425" s="33" t="str">
        <f t="array" ref="L425">IFERROR(INDEX(K$2:K$700,SMALL(IF(K$2:K$700&lt;&gt;"",ROW(K$2:K$700)-1),ROW(F424))),"")</f>
        <v/>
      </c>
      <c r="M425" s="21" t="str">
        <f t="shared" si="24"/>
        <v/>
      </c>
      <c r="N425" s="31" t="str">
        <f t="array" ref="N425">IFERROR(INDEX(M$2:M$700,SMALL(IF(M$2:M$700&lt;&gt;"",ROW(M$2:M$700)-1),ROW(G424))),"")</f>
        <v/>
      </c>
      <c r="O425" s="21" t="str">
        <f t="shared" si="25"/>
        <v/>
      </c>
      <c r="P425" s="33" t="str">
        <f t="array" ref="P425">IFERROR(INDEX(O$2:O$700,SMALL(IF(O$2:O$700&lt;&gt;"",ROW(O$2:O$700)-1),ROW(I424))),"")</f>
        <v/>
      </c>
      <c r="Q425" s="22" t="str">
        <f t="shared" si="21"/>
        <v/>
      </c>
      <c r="R425" s="47" t="str">
        <f t="array" ref="R425">IFERROR(INDEX(Q$2:Q$212,SMALL(IF(Q$2:Q$212&lt;&gt;"",ROW(Q$2:Q$212)-1),ROW(I424))),"")</f>
        <v/>
      </c>
      <c r="S425" s="10"/>
    </row>
    <row r="426" spans="1:19" ht="15.75" customHeight="1" x14ac:dyDescent="0.2">
      <c r="A426" s="26" t="str">
        <f t="shared" si="27"/>
        <v xml:space="preserve"> </v>
      </c>
      <c r="B426" s="23"/>
      <c r="C426" s="23"/>
      <c r="D426" s="23"/>
      <c r="E426" s="23"/>
      <c r="F426" s="23"/>
      <c r="G426" s="26" t="str">
        <f>IF(D426="","",VLOOKUP(D426,'Liste des clubs'!A:B,2,FALSE))</f>
        <v/>
      </c>
      <c r="H426" s="29"/>
      <c r="I426" s="21" t="str">
        <f t="shared" si="22"/>
        <v/>
      </c>
      <c r="J426" s="31" t="str">
        <f t="array" ref="J426">IFERROR(INDEX(I$2:I$700,SMALL(IF(I$2:I$700&lt;&gt;"",ROW(I$2:I$700)-1),ROW(A425))),"")</f>
        <v/>
      </c>
      <c r="K426" s="21" t="str">
        <f t="shared" si="23"/>
        <v/>
      </c>
      <c r="L426" s="33" t="str">
        <f t="array" ref="L426">IFERROR(INDEX(K$2:K$700,SMALL(IF(K$2:K$700&lt;&gt;"",ROW(K$2:K$700)-1),ROW(F425))),"")</f>
        <v/>
      </c>
      <c r="M426" s="21" t="str">
        <f t="shared" si="24"/>
        <v/>
      </c>
      <c r="N426" s="31" t="str">
        <f t="array" ref="N426">IFERROR(INDEX(M$2:M$700,SMALL(IF(M$2:M$700&lt;&gt;"",ROW(M$2:M$700)-1),ROW(G425))),"")</f>
        <v/>
      </c>
      <c r="O426" s="21" t="str">
        <f t="shared" si="25"/>
        <v/>
      </c>
      <c r="P426" s="33" t="str">
        <f t="array" ref="P426">IFERROR(INDEX(O$2:O$700,SMALL(IF(O$2:O$700&lt;&gt;"",ROW(O$2:O$700)-1),ROW(I425))),"")</f>
        <v/>
      </c>
      <c r="Q426" s="22" t="str">
        <f t="shared" si="21"/>
        <v/>
      </c>
      <c r="R426" s="47" t="str">
        <f t="array" ref="R426">IFERROR(INDEX(Q$2:Q$212,SMALL(IF(Q$2:Q$212&lt;&gt;"",ROW(Q$2:Q$212)-1),ROW(I425))),"")</f>
        <v/>
      </c>
      <c r="S426" s="10"/>
    </row>
    <row r="427" spans="1:19" ht="15.75" customHeight="1" x14ac:dyDescent="0.2">
      <c r="A427" s="26" t="str">
        <f t="shared" si="27"/>
        <v xml:space="preserve"> </v>
      </c>
      <c r="B427" s="23"/>
      <c r="C427" s="23"/>
      <c r="D427" s="23"/>
      <c r="E427" s="23"/>
      <c r="F427" s="23"/>
      <c r="G427" s="26" t="str">
        <f>IF(D427="","",VLOOKUP(D427,'Liste des clubs'!A:B,2,FALSE))</f>
        <v/>
      </c>
      <c r="H427" s="29"/>
      <c r="I427" s="21" t="str">
        <f t="shared" si="22"/>
        <v/>
      </c>
      <c r="J427" s="31" t="str">
        <f t="array" ref="J427">IFERROR(INDEX(I$2:I$700,SMALL(IF(I$2:I$700&lt;&gt;"",ROW(I$2:I$700)-1),ROW(A426))),"")</f>
        <v/>
      </c>
      <c r="K427" s="21" t="str">
        <f t="shared" si="23"/>
        <v/>
      </c>
      <c r="L427" s="33" t="str">
        <f t="array" ref="L427">IFERROR(INDEX(K$2:K$700,SMALL(IF(K$2:K$700&lt;&gt;"",ROW(K$2:K$700)-1),ROW(F426))),"")</f>
        <v/>
      </c>
      <c r="M427" s="21" t="str">
        <f t="shared" si="24"/>
        <v/>
      </c>
      <c r="N427" s="31" t="str">
        <f t="array" ref="N427">IFERROR(INDEX(M$2:M$700,SMALL(IF(M$2:M$700&lt;&gt;"",ROW(M$2:M$700)-1),ROW(G426))),"")</f>
        <v/>
      </c>
      <c r="O427" s="21" t="str">
        <f t="shared" si="25"/>
        <v/>
      </c>
      <c r="P427" s="33" t="str">
        <f t="array" ref="P427">IFERROR(INDEX(O$2:O$700,SMALL(IF(O$2:O$700&lt;&gt;"",ROW(O$2:O$700)-1),ROW(I426))),"")</f>
        <v/>
      </c>
      <c r="Q427" s="22" t="str">
        <f t="shared" si="21"/>
        <v/>
      </c>
      <c r="R427" s="47" t="str">
        <f t="array" ref="R427">IFERROR(INDEX(Q$2:Q$212,SMALL(IF(Q$2:Q$212&lt;&gt;"",ROW(Q$2:Q$212)-1),ROW(I426))),"")</f>
        <v/>
      </c>
      <c r="S427" s="10"/>
    </row>
    <row r="428" spans="1:19" ht="15.75" customHeight="1" x14ac:dyDescent="0.2">
      <c r="A428" s="26" t="str">
        <f t="shared" si="27"/>
        <v xml:space="preserve"> </v>
      </c>
      <c r="B428" s="23"/>
      <c r="C428" s="23"/>
      <c r="D428" s="23"/>
      <c r="E428" s="23"/>
      <c r="F428" s="23"/>
      <c r="G428" s="26" t="str">
        <f>IF(D428="","",VLOOKUP(D428,'Liste des clubs'!A:B,2,FALSE))</f>
        <v/>
      </c>
      <c r="H428" s="29"/>
      <c r="I428" s="21" t="str">
        <f t="shared" si="22"/>
        <v/>
      </c>
      <c r="J428" s="31" t="str">
        <f t="array" ref="J428">IFERROR(INDEX(I$2:I$700,SMALL(IF(I$2:I$700&lt;&gt;"",ROW(I$2:I$700)-1),ROW(A427))),"")</f>
        <v/>
      </c>
      <c r="K428" s="21" t="str">
        <f t="shared" si="23"/>
        <v/>
      </c>
      <c r="L428" s="33" t="str">
        <f t="array" ref="L428">IFERROR(INDEX(K$2:K$700,SMALL(IF(K$2:K$700&lt;&gt;"",ROW(K$2:K$700)-1),ROW(F427))),"")</f>
        <v/>
      </c>
      <c r="M428" s="21" t="str">
        <f t="shared" si="24"/>
        <v/>
      </c>
      <c r="N428" s="31" t="str">
        <f t="array" ref="N428">IFERROR(INDEX(M$2:M$700,SMALL(IF(M$2:M$700&lt;&gt;"",ROW(M$2:M$700)-1),ROW(G427))),"")</f>
        <v/>
      </c>
      <c r="O428" s="21" t="str">
        <f t="shared" si="25"/>
        <v/>
      </c>
      <c r="P428" s="33" t="str">
        <f t="array" ref="P428">IFERROR(INDEX(O$2:O$700,SMALL(IF(O$2:O$700&lt;&gt;"",ROW(O$2:O$700)-1),ROW(I427))),"")</f>
        <v/>
      </c>
      <c r="Q428" s="22" t="str">
        <f t="shared" si="21"/>
        <v/>
      </c>
      <c r="R428" s="47" t="str">
        <f t="array" ref="R428">IFERROR(INDEX(Q$2:Q$212,SMALL(IF(Q$2:Q$212&lt;&gt;"",ROW(Q$2:Q$212)-1),ROW(I427))),"")</f>
        <v/>
      </c>
      <c r="S428" s="10"/>
    </row>
    <row r="429" spans="1:19" ht="15.75" customHeight="1" x14ac:dyDescent="0.2">
      <c r="A429" s="26" t="str">
        <f t="shared" si="27"/>
        <v xml:space="preserve"> </v>
      </c>
      <c r="B429" s="23"/>
      <c r="C429" s="23"/>
      <c r="D429" s="23"/>
      <c r="E429" s="23"/>
      <c r="F429" s="23"/>
      <c r="G429" s="26" t="str">
        <f>IF(D429="","",VLOOKUP(D429,'Liste des clubs'!A:B,2,FALSE))</f>
        <v/>
      </c>
      <c r="H429" s="29"/>
      <c r="I429" s="21" t="str">
        <f t="shared" si="22"/>
        <v/>
      </c>
      <c r="J429" s="31" t="str">
        <f t="array" ref="J429">IFERROR(INDEX(I$2:I$700,SMALL(IF(I$2:I$700&lt;&gt;"",ROW(I$2:I$700)-1),ROW(A428))),"")</f>
        <v/>
      </c>
      <c r="K429" s="21" t="str">
        <f t="shared" si="23"/>
        <v/>
      </c>
      <c r="L429" s="33" t="str">
        <f t="array" ref="L429">IFERROR(INDEX(K$2:K$700,SMALL(IF(K$2:K$700&lt;&gt;"",ROW(K$2:K$700)-1),ROW(F428))),"")</f>
        <v/>
      </c>
      <c r="M429" s="21" t="str">
        <f t="shared" si="24"/>
        <v/>
      </c>
      <c r="N429" s="31" t="str">
        <f t="array" ref="N429">IFERROR(INDEX(M$2:M$700,SMALL(IF(M$2:M$700&lt;&gt;"",ROW(M$2:M$700)-1),ROW(G428))),"")</f>
        <v/>
      </c>
      <c r="O429" s="21" t="str">
        <f t="shared" si="25"/>
        <v/>
      </c>
      <c r="P429" s="33" t="str">
        <f t="array" ref="P429">IFERROR(INDEX(O$2:O$700,SMALL(IF(O$2:O$700&lt;&gt;"",ROW(O$2:O$700)-1),ROW(I428))),"")</f>
        <v/>
      </c>
      <c r="Q429" s="22" t="str">
        <f t="shared" si="21"/>
        <v/>
      </c>
      <c r="R429" s="47" t="str">
        <f t="array" ref="R429">IFERROR(INDEX(Q$2:Q$212,SMALL(IF(Q$2:Q$212&lt;&gt;"",ROW(Q$2:Q$212)-1),ROW(I428))),"")</f>
        <v/>
      </c>
      <c r="S429" s="10"/>
    </row>
    <row r="430" spans="1:19" ht="15.75" customHeight="1" x14ac:dyDescent="0.2">
      <c r="A430" s="26" t="str">
        <f t="shared" si="27"/>
        <v xml:space="preserve"> </v>
      </c>
      <c r="B430" s="23"/>
      <c r="C430" s="23"/>
      <c r="D430" s="23"/>
      <c r="E430" s="23"/>
      <c r="F430" s="23"/>
      <c r="G430" s="26" t="str">
        <f>IF(D430="","",VLOOKUP(D430,'Liste des clubs'!A:B,2,FALSE))</f>
        <v/>
      </c>
      <c r="H430" s="29"/>
      <c r="I430" s="21" t="str">
        <f t="shared" si="22"/>
        <v/>
      </c>
      <c r="J430" s="31" t="str">
        <f t="array" ref="J430">IFERROR(INDEX(I$2:I$700,SMALL(IF(I$2:I$700&lt;&gt;"",ROW(I$2:I$700)-1),ROW(A429))),"")</f>
        <v/>
      </c>
      <c r="K430" s="21" t="str">
        <f t="shared" si="23"/>
        <v/>
      </c>
      <c r="L430" s="33" t="str">
        <f t="array" ref="L430">IFERROR(INDEX(K$2:K$700,SMALL(IF(K$2:K$700&lt;&gt;"",ROW(K$2:K$700)-1),ROW(F429))),"")</f>
        <v/>
      </c>
      <c r="M430" s="21" t="str">
        <f t="shared" si="24"/>
        <v/>
      </c>
      <c r="N430" s="31" t="str">
        <f t="array" ref="N430">IFERROR(INDEX(M$2:M$700,SMALL(IF(M$2:M$700&lt;&gt;"",ROW(M$2:M$700)-1),ROW(G429))),"")</f>
        <v/>
      </c>
      <c r="O430" s="21" t="str">
        <f t="shared" si="25"/>
        <v/>
      </c>
      <c r="P430" s="33" t="str">
        <f t="array" ref="P430">IFERROR(INDEX(O$2:O$700,SMALL(IF(O$2:O$700&lt;&gt;"",ROW(O$2:O$700)-1),ROW(I429))),"")</f>
        <v/>
      </c>
      <c r="Q430" s="22" t="str">
        <f t="shared" si="21"/>
        <v/>
      </c>
      <c r="R430" s="47" t="str">
        <f t="array" ref="R430">IFERROR(INDEX(Q$2:Q$212,SMALL(IF(Q$2:Q$212&lt;&gt;"",ROW(Q$2:Q$212)-1),ROW(I429))),"")</f>
        <v/>
      </c>
      <c r="S430" s="10"/>
    </row>
    <row r="431" spans="1:19" ht="15.75" customHeight="1" x14ac:dyDescent="0.2">
      <c r="A431" s="26" t="str">
        <f t="shared" si="27"/>
        <v xml:space="preserve"> </v>
      </c>
      <c r="B431" s="23"/>
      <c r="C431" s="23"/>
      <c r="D431" s="23"/>
      <c r="E431" s="23"/>
      <c r="F431" s="23"/>
      <c r="G431" s="26" t="str">
        <f>IF(D431="","",VLOOKUP(D431,'Liste des clubs'!A:B,2,FALSE))</f>
        <v/>
      </c>
      <c r="H431" s="29"/>
      <c r="I431" s="21" t="str">
        <f t="shared" si="22"/>
        <v/>
      </c>
      <c r="J431" s="31" t="str">
        <f t="array" ref="J431">IFERROR(INDEX(I$2:I$700,SMALL(IF(I$2:I$700&lt;&gt;"",ROW(I$2:I$700)-1),ROW(A430))),"")</f>
        <v/>
      </c>
      <c r="K431" s="21" t="str">
        <f t="shared" si="23"/>
        <v/>
      </c>
      <c r="L431" s="33" t="str">
        <f t="array" ref="L431">IFERROR(INDEX(K$2:K$700,SMALL(IF(K$2:K$700&lt;&gt;"",ROW(K$2:K$700)-1),ROW(F430))),"")</f>
        <v/>
      </c>
      <c r="M431" s="21" t="str">
        <f t="shared" si="24"/>
        <v/>
      </c>
      <c r="N431" s="31" t="str">
        <f t="array" ref="N431">IFERROR(INDEX(M$2:M$700,SMALL(IF(M$2:M$700&lt;&gt;"",ROW(M$2:M$700)-1),ROW(G430))),"")</f>
        <v/>
      </c>
      <c r="O431" s="21" t="str">
        <f t="shared" si="25"/>
        <v/>
      </c>
      <c r="P431" s="33" t="str">
        <f t="array" ref="P431">IFERROR(INDEX(O$2:O$700,SMALL(IF(O$2:O$700&lt;&gt;"",ROW(O$2:O$700)-1),ROW(I430))),"")</f>
        <v/>
      </c>
      <c r="Q431" s="22" t="str">
        <f t="shared" si="21"/>
        <v/>
      </c>
      <c r="R431" s="47" t="str">
        <f t="array" ref="R431">IFERROR(INDEX(Q$2:Q$212,SMALL(IF(Q$2:Q$212&lt;&gt;"",ROW(Q$2:Q$212)-1),ROW(I430))),"")</f>
        <v/>
      </c>
      <c r="S431" s="10"/>
    </row>
    <row r="432" spans="1:19" ht="15.75" customHeight="1" x14ac:dyDescent="0.2">
      <c r="A432" s="26" t="str">
        <f t="shared" si="27"/>
        <v xml:space="preserve"> </v>
      </c>
      <c r="B432" s="23"/>
      <c r="C432" s="23"/>
      <c r="D432" s="23"/>
      <c r="E432" s="23"/>
      <c r="F432" s="23"/>
      <c r="G432" s="26" t="str">
        <f>IF(D432="","",VLOOKUP(D432,'Liste des clubs'!A:B,2,FALSE))</f>
        <v/>
      </c>
      <c r="H432" s="29"/>
      <c r="I432" s="21" t="str">
        <f t="shared" si="22"/>
        <v/>
      </c>
      <c r="J432" s="31" t="str">
        <f t="array" ref="J432">IFERROR(INDEX(I$2:I$700,SMALL(IF(I$2:I$700&lt;&gt;"",ROW(I$2:I$700)-1),ROW(A431))),"")</f>
        <v/>
      </c>
      <c r="K432" s="21" t="str">
        <f t="shared" si="23"/>
        <v/>
      </c>
      <c r="L432" s="33" t="str">
        <f t="array" ref="L432">IFERROR(INDEX(K$2:K$700,SMALL(IF(K$2:K$700&lt;&gt;"",ROW(K$2:K$700)-1),ROW(F431))),"")</f>
        <v/>
      </c>
      <c r="M432" s="21" t="str">
        <f t="shared" si="24"/>
        <v/>
      </c>
      <c r="N432" s="31" t="str">
        <f t="array" ref="N432">IFERROR(INDEX(M$2:M$700,SMALL(IF(M$2:M$700&lt;&gt;"",ROW(M$2:M$700)-1),ROW(G431))),"")</f>
        <v/>
      </c>
      <c r="O432" s="21" t="str">
        <f t="shared" si="25"/>
        <v/>
      </c>
      <c r="P432" s="33" t="str">
        <f t="array" ref="P432">IFERROR(INDEX(O$2:O$700,SMALL(IF(O$2:O$700&lt;&gt;"",ROW(O$2:O$700)-1),ROW(I431))),"")</f>
        <v/>
      </c>
      <c r="Q432" s="22" t="str">
        <f t="shared" si="21"/>
        <v/>
      </c>
      <c r="R432" s="47" t="str">
        <f t="array" ref="R432">IFERROR(INDEX(Q$2:Q$212,SMALL(IF(Q$2:Q$212&lt;&gt;"",ROW(Q$2:Q$212)-1),ROW(I431))),"")</f>
        <v/>
      </c>
      <c r="S432" s="10"/>
    </row>
    <row r="433" spans="1:19" ht="15.75" customHeight="1" x14ac:dyDescent="0.2">
      <c r="A433" s="26" t="str">
        <f t="shared" si="27"/>
        <v xml:space="preserve"> </v>
      </c>
      <c r="B433" s="23"/>
      <c r="C433" s="23"/>
      <c r="D433" s="23"/>
      <c r="E433" s="23"/>
      <c r="F433" s="23"/>
      <c r="G433" s="26" t="str">
        <f>IF(D433="","",VLOOKUP(D433,'Liste des clubs'!A:B,2,FALSE))</f>
        <v/>
      </c>
      <c r="H433" s="29"/>
      <c r="I433" s="21" t="str">
        <f t="shared" si="22"/>
        <v/>
      </c>
      <c r="J433" s="31" t="str">
        <f t="array" ref="J433">IFERROR(INDEX(I$2:I$700,SMALL(IF(I$2:I$700&lt;&gt;"",ROW(I$2:I$700)-1),ROW(A432))),"")</f>
        <v/>
      </c>
      <c r="K433" s="21" t="str">
        <f t="shared" si="23"/>
        <v/>
      </c>
      <c r="L433" s="33" t="str">
        <f t="array" ref="L433">IFERROR(INDEX(K$2:K$700,SMALL(IF(K$2:K$700&lt;&gt;"",ROW(K$2:K$700)-1),ROW(F432))),"")</f>
        <v/>
      </c>
      <c r="M433" s="21" t="str">
        <f t="shared" si="24"/>
        <v/>
      </c>
      <c r="N433" s="31" t="str">
        <f t="array" ref="N433">IFERROR(INDEX(M$2:M$700,SMALL(IF(M$2:M$700&lt;&gt;"",ROW(M$2:M$700)-1),ROW(G432))),"")</f>
        <v/>
      </c>
      <c r="O433" s="21" t="str">
        <f t="shared" si="25"/>
        <v/>
      </c>
      <c r="P433" s="33" t="str">
        <f t="array" ref="P433">IFERROR(INDEX(O$2:O$700,SMALL(IF(O$2:O$700&lt;&gt;"",ROW(O$2:O$700)-1),ROW(I432))),"")</f>
        <v/>
      </c>
      <c r="Q433" s="22" t="str">
        <f t="shared" si="21"/>
        <v/>
      </c>
      <c r="R433" s="47" t="str">
        <f t="array" ref="R433">IFERROR(INDEX(Q$2:Q$212,SMALL(IF(Q$2:Q$212&lt;&gt;"",ROW(Q$2:Q$212)-1),ROW(I432))),"")</f>
        <v/>
      </c>
      <c r="S433" s="10"/>
    </row>
    <row r="434" spans="1:19" ht="15.75" customHeight="1" x14ac:dyDescent="0.2">
      <c r="A434" s="26" t="str">
        <f t="shared" si="27"/>
        <v xml:space="preserve"> </v>
      </c>
      <c r="B434" s="23"/>
      <c r="C434" s="23"/>
      <c r="D434" s="23"/>
      <c r="E434" s="23"/>
      <c r="F434" s="23"/>
      <c r="G434" s="26" t="str">
        <f>IF(D434="","",VLOOKUP(D434,'Liste des clubs'!A:B,2,FALSE))</f>
        <v/>
      </c>
      <c r="H434" s="29"/>
      <c r="I434" s="21" t="str">
        <f t="shared" si="22"/>
        <v/>
      </c>
      <c r="J434" s="31" t="str">
        <f t="array" ref="J434">IFERROR(INDEX(I$2:I$700,SMALL(IF(I$2:I$700&lt;&gt;"",ROW(I$2:I$700)-1),ROW(A433))),"")</f>
        <v/>
      </c>
      <c r="K434" s="21" t="str">
        <f t="shared" si="23"/>
        <v/>
      </c>
      <c r="L434" s="33" t="str">
        <f t="array" ref="L434">IFERROR(INDEX(K$2:K$700,SMALL(IF(K$2:K$700&lt;&gt;"",ROW(K$2:K$700)-1),ROW(F433))),"")</f>
        <v/>
      </c>
      <c r="M434" s="21" t="str">
        <f t="shared" si="24"/>
        <v/>
      </c>
      <c r="N434" s="31" t="str">
        <f t="array" ref="N434">IFERROR(INDEX(M$2:M$700,SMALL(IF(M$2:M$700&lt;&gt;"",ROW(M$2:M$700)-1),ROW(G433))),"")</f>
        <v/>
      </c>
      <c r="O434" s="21" t="str">
        <f t="shared" si="25"/>
        <v/>
      </c>
      <c r="P434" s="33" t="str">
        <f t="array" ref="P434">IFERROR(INDEX(O$2:O$700,SMALL(IF(O$2:O$700&lt;&gt;"",ROW(O$2:O$700)-1),ROW(I433))),"")</f>
        <v/>
      </c>
      <c r="Q434" s="22" t="str">
        <f t="shared" si="21"/>
        <v/>
      </c>
      <c r="R434" s="47" t="str">
        <f t="array" ref="R434">IFERROR(INDEX(Q$2:Q$212,SMALL(IF(Q$2:Q$212&lt;&gt;"",ROW(Q$2:Q$212)-1),ROW(I433))),"")</f>
        <v/>
      </c>
      <c r="S434" s="10"/>
    </row>
    <row r="435" spans="1:19" ht="15.75" customHeight="1" x14ac:dyDescent="0.2">
      <c r="A435" s="26" t="str">
        <f t="shared" si="27"/>
        <v xml:space="preserve"> </v>
      </c>
      <c r="B435" s="23"/>
      <c r="C435" s="23"/>
      <c r="D435" s="23"/>
      <c r="E435" s="23"/>
      <c r="F435" s="23"/>
      <c r="G435" s="26" t="str">
        <f>IF(D435="","",VLOOKUP(D435,'Liste des clubs'!A:B,2,FALSE))</f>
        <v/>
      </c>
      <c r="H435" s="29"/>
      <c r="I435" s="21" t="str">
        <f t="shared" si="22"/>
        <v/>
      </c>
      <c r="J435" s="31" t="str">
        <f t="array" ref="J435">IFERROR(INDEX(I$2:I$700,SMALL(IF(I$2:I$700&lt;&gt;"",ROW(I$2:I$700)-1),ROW(A434))),"")</f>
        <v/>
      </c>
      <c r="K435" s="21" t="str">
        <f t="shared" si="23"/>
        <v/>
      </c>
      <c r="L435" s="33" t="str">
        <f t="array" ref="L435">IFERROR(INDEX(K$2:K$700,SMALL(IF(K$2:K$700&lt;&gt;"",ROW(K$2:K$700)-1),ROW(F434))),"")</f>
        <v/>
      </c>
      <c r="M435" s="21" t="str">
        <f t="shared" si="24"/>
        <v/>
      </c>
      <c r="N435" s="31" t="str">
        <f t="array" ref="N435">IFERROR(INDEX(M$2:M$700,SMALL(IF(M$2:M$700&lt;&gt;"",ROW(M$2:M$700)-1),ROW(G434))),"")</f>
        <v/>
      </c>
      <c r="O435" s="21" t="str">
        <f t="shared" si="25"/>
        <v/>
      </c>
      <c r="P435" s="33" t="str">
        <f t="array" ref="P435">IFERROR(INDEX(O$2:O$700,SMALL(IF(O$2:O$700&lt;&gt;"",ROW(O$2:O$700)-1),ROW(I434))),"")</f>
        <v/>
      </c>
      <c r="Q435" s="22" t="str">
        <f t="shared" ref="Q435:Q498" si="28">IF($H435=Q$1,$A435,"")</f>
        <v/>
      </c>
      <c r="R435" s="47" t="str">
        <f t="array" ref="R435">IFERROR(INDEX(Q$2:Q$212,SMALL(IF(Q$2:Q$212&lt;&gt;"",ROW(Q$2:Q$212)-1),ROW(I434))),"")</f>
        <v/>
      </c>
      <c r="S435" s="10"/>
    </row>
    <row r="436" spans="1:19" ht="15.75" customHeight="1" x14ac:dyDescent="0.2">
      <c r="A436" s="26" t="str">
        <f t="shared" si="27"/>
        <v xml:space="preserve"> </v>
      </c>
      <c r="B436" s="23"/>
      <c r="C436" s="23"/>
      <c r="D436" s="23"/>
      <c r="E436" s="23"/>
      <c r="F436" s="23"/>
      <c r="G436" s="26" t="str">
        <f>IF(D436="","",VLOOKUP(D436,'Liste des clubs'!A:B,2,FALSE))</f>
        <v/>
      </c>
      <c r="H436" s="29"/>
      <c r="I436" s="21" t="str">
        <f t="shared" si="22"/>
        <v/>
      </c>
      <c r="J436" s="31" t="str">
        <f t="array" ref="J436">IFERROR(INDEX(I$2:I$700,SMALL(IF(I$2:I$700&lt;&gt;"",ROW(I$2:I$700)-1),ROW(A435))),"")</f>
        <v/>
      </c>
      <c r="K436" s="21" t="str">
        <f t="shared" si="23"/>
        <v/>
      </c>
      <c r="L436" s="33" t="str">
        <f t="array" ref="L436">IFERROR(INDEX(K$2:K$700,SMALL(IF(K$2:K$700&lt;&gt;"",ROW(K$2:K$700)-1),ROW(F435))),"")</f>
        <v/>
      </c>
      <c r="M436" s="21" t="str">
        <f t="shared" si="24"/>
        <v/>
      </c>
      <c r="N436" s="31" t="str">
        <f t="array" ref="N436">IFERROR(INDEX(M$2:M$700,SMALL(IF(M$2:M$700&lt;&gt;"",ROW(M$2:M$700)-1),ROW(G435))),"")</f>
        <v/>
      </c>
      <c r="O436" s="21" t="str">
        <f t="shared" si="25"/>
        <v/>
      </c>
      <c r="P436" s="33" t="str">
        <f t="array" ref="P436">IFERROR(INDEX(O$2:O$700,SMALL(IF(O$2:O$700&lt;&gt;"",ROW(O$2:O$700)-1),ROW(I435))),"")</f>
        <v/>
      </c>
      <c r="Q436" s="22" t="str">
        <f t="shared" si="28"/>
        <v/>
      </c>
      <c r="R436" s="47" t="str">
        <f t="array" ref="R436">IFERROR(INDEX(Q$2:Q$212,SMALL(IF(Q$2:Q$212&lt;&gt;"",ROW(Q$2:Q$212)-1),ROW(I435))),"")</f>
        <v/>
      </c>
      <c r="S436" s="10"/>
    </row>
    <row r="437" spans="1:19" ht="15.75" customHeight="1" x14ac:dyDescent="0.2">
      <c r="A437" s="26" t="str">
        <f t="shared" si="27"/>
        <v xml:space="preserve"> </v>
      </c>
      <c r="B437" s="23"/>
      <c r="C437" s="23"/>
      <c r="D437" s="23"/>
      <c r="E437" s="23"/>
      <c r="F437" s="23"/>
      <c r="G437" s="26" t="str">
        <f>IF(D437="","",VLOOKUP(D437,'Liste des clubs'!A:B,2,FALSE))</f>
        <v/>
      </c>
      <c r="H437" s="29"/>
      <c r="I437" s="21" t="str">
        <f t="shared" si="22"/>
        <v/>
      </c>
      <c r="J437" s="31" t="str">
        <f t="array" ref="J437">IFERROR(INDEX(I$2:I$700,SMALL(IF(I$2:I$700&lt;&gt;"",ROW(I$2:I$700)-1),ROW(A436))),"")</f>
        <v/>
      </c>
      <c r="K437" s="21" t="str">
        <f t="shared" si="23"/>
        <v/>
      </c>
      <c r="L437" s="33" t="str">
        <f t="array" ref="L437">IFERROR(INDEX(K$2:K$700,SMALL(IF(K$2:K$700&lt;&gt;"",ROW(K$2:K$700)-1),ROW(F436))),"")</f>
        <v/>
      </c>
      <c r="M437" s="21" t="str">
        <f t="shared" si="24"/>
        <v/>
      </c>
      <c r="N437" s="31" t="str">
        <f t="array" ref="N437">IFERROR(INDEX(M$2:M$700,SMALL(IF(M$2:M$700&lt;&gt;"",ROW(M$2:M$700)-1),ROW(G436))),"")</f>
        <v/>
      </c>
      <c r="O437" s="21" t="str">
        <f t="shared" si="25"/>
        <v/>
      </c>
      <c r="P437" s="33" t="str">
        <f t="array" ref="P437">IFERROR(INDEX(O$2:O$700,SMALL(IF(O$2:O$700&lt;&gt;"",ROW(O$2:O$700)-1),ROW(I436))),"")</f>
        <v/>
      </c>
      <c r="Q437" s="22" t="str">
        <f t="shared" si="28"/>
        <v/>
      </c>
      <c r="R437" s="47" t="str">
        <f t="array" ref="R437">IFERROR(INDEX(Q$2:Q$212,SMALL(IF(Q$2:Q$212&lt;&gt;"",ROW(Q$2:Q$212)-1),ROW(I436))),"")</f>
        <v/>
      </c>
      <c r="S437" s="10"/>
    </row>
    <row r="438" spans="1:19" ht="15.75" customHeight="1" x14ac:dyDescent="0.2">
      <c r="A438" s="26" t="str">
        <f t="shared" si="27"/>
        <v xml:space="preserve"> </v>
      </c>
      <c r="B438" s="23"/>
      <c r="C438" s="23"/>
      <c r="D438" s="23"/>
      <c r="E438" s="23"/>
      <c r="F438" s="23"/>
      <c r="G438" s="26" t="str">
        <f>IF(D438="","",VLOOKUP(D438,'Liste des clubs'!A:B,2,FALSE))</f>
        <v/>
      </c>
      <c r="H438" s="29"/>
      <c r="I438" s="21" t="str">
        <f t="shared" si="22"/>
        <v/>
      </c>
      <c r="J438" s="31" t="str">
        <f t="array" ref="J438">IFERROR(INDEX(I$2:I$700,SMALL(IF(I$2:I$700&lt;&gt;"",ROW(I$2:I$700)-1),ROW(A437))),"")</f>
        <v/>
      </c>
      <c r="K438" s="21" t="str">
        <f t="shared" si="23"/>
        <v/>
      </c>
      <c r="L438" s="33" t="str">
        <f t="array" ref="L438">IFERROR(INDEX(K$2:K$700,SMALL(IF(K$2:K$700&lt;&gt;"",ROW(K$2:K$700)-1),ROW(F437))),"")</f>
        <v/>
      </c>
      <c r="M438" s="21" t="str">
        <f t="shared" si="24"/>
        <v/>
      </c>
      <c r="N438" s="31" t="str">
        <f t="array" ref="N438">IFERROR(INDEX(M$2:M$700,SMALL(IF(M$2:M$700&lt;&gt;"",ROW(M$2:M$700)-1),ROW(G437))),"")</f>
        <v/>
      </c>
      <c r="O438" s="21" t="str">
        <f t="shared" si="25"/>
        <v/>
      </c>
      <c r="P438" s="33" t="str">
        <f t="array" ref="P438">IFERROR(INDEX(O$2:O$700,SMALL(IF(O$2:O$700&lt;&gt;"",ROW(O$2:O$700)-1),ROW(I437))),"")</f>
        <v/>
      </c>
      <c r="Q438" s="22" t="str">
        <f t="shared" si="28"/>
        <v/>
      </c>
      <c r="R438" s="47" t="str">
        <f t="array" ref="R438">IFERROR(INDEX(Q$2:Q$212,SMALL(IF(Q$2:Q$212&lt;&gt;"",ROW(Q$2:Q$212)-1),ROW(I437))),"")</f>
        <v/>
      </c>
      <c r="S438" s="10"/>
    </row>
    <row r="439" spans="1:19" ht="15.75" customHeight="1" x14ac:dyDescent="0.2">
      <c r="A439" s="26" t="str">
        <f t="shared" si="27"/>
        <v xml:space="preserve"> </v>
      </c>
      <c r="B439" s="23"/>
      <c r="C439" s="23"/>
      <c r="D439" s="23"/>
      <c r="E439" s="23"/>
      <c r="F439" s="23"/>
      <c r="G439" s="26" t="str">
        <f>IF(D439="","",VLOOKUP(D439,'Liste des clubs'!A:B,2,FALSE))</f>
        <v/>
      </c>
      <c r="H439" s="29"/>
      <c r="I439" s="21" t="str">
        <f t="shared" si="22"/>
        <v/>
      </c>
      <c r="J439" s="31" t="str">
        <f t="array" ref="J439">IFERROR(INDEX(I$2:I$700,SMALL(IF(I$2:I$700&lt;&gt;"",ROW(I$2:I$700)-1),ROW(A438))),"")</f>
        <v/>
      </c>
      <c r="K439" s="21" t="str">
        <f t="shared" si="23"/>
        <v/>
      </c>
      <c r="L439" s="33" t="str">
        <f t="array" ref="L439">IFERROR(INDEX(K$2:K$700,SMALL(IF(K$2:K$700&lt;&gt;"",ROW(K$2:K$700)-1),ROW(F438))),"")</f>
        <v/>
      </c>
      <c r="M439" s="21" t="str">
        <f t="shared" si="24"/>
        <v/>
      </c>
      <c r="N439" s="31" t="str">
        <f t="array" ref="N439">IFERROR(INDEX(M$2:M$700,SMALL(IF(M$2:M$700&lt;&gt;"",ROW(M$2:M$700)-1),ROW(G438))),"")</f>
        <v/>
      </c>
      <c r="O439" s="21" t="str">
        <f t="shared" si="25"/>
        <v/>
      </c>
      <c r="P439" s="33" t="str">
        <f t="array" ref="P439">IFERROR(INDEX(O$2:O$700,SMALL(IF(O$2:O$700&lt;&gt;"",ROW(O$2:O$700)-1),ROW(I438))),"")</f>
        <v/>
      </c>
      <c r="Q439" s="22" t="str">
        <f t="shared" si="28"/>
        <v/>
      </c>
      <c r="R439" s="47" t="str">
        <f t="array" ref="R439">IFERROR(INDEX(Q$2:Q$212,SMALL(IF(Q$2:Q$212&lt;&gt;"",ROW(Q$2:Q$212)-1),ROW(I438))),"")</f>
        <v/>
      </c>
      <c r="S439" s="10"/>
    </row>
    <row r="440" spans="1:19" ht="15.75" customHeight="1" x14ac:dyDescent="0.2">
      <c r="A440" s="26" t="str">
        <f t="shared" si="27"/>
        <v xml:space="preserve"> </v>
      </c>
      <c r="B440" s="23"/>
      <c r="C440" s="23"/>
      <c r="D440" s="23"/>
      <c r="E440" s="23"/>
      <c r="F440" s="23"/>
      <c r="G440" s="26" t="str">
        <f>IF(D440="","",VLOOKUP(D440,'Liste des clubs'!A:B,2,FALSE))</f>
        <v/>
      </c>
      <c r="H440" s="29"/>
      <c r="I440" s="21" t="str">
        <f t="shared" si="22"/>
        <v/>
      </c>
      <c r="J440" s="31" t="str">
        <f t="array" ref="J440">IFERROR(INDEX(I$2:I$700,SMALL(IF(I$2:I$700&lt;&gt;"",ROW(I$2:I$700)-1),ROW(A439))),"")</f>
        <v/>
      </c>
      <c r="K440" s="21" t="str">
        <f t="shared" si="23"/>
        <v/>
      </c>
      <c r="L440" s="33" t="str">
        <f t="array" ref="L440">IFERROR(INDEX(K$2:K$700,SMALL(IF(K$2:K$700&lt;&gt;"",ROW(K$2:K$700)-1),ROW(F439))),"")</f>
        <v/>
      </c>
      <c r="M440" s="21" t="str">
        <f t="shared" si="24"/>
        <v/>
      </c>
      <c r="N440" s="31" t="str">
        <f t="array" ref="N440">IFERROR(INDEX(M$2:M$700,SMALL(IF(M$2:M$700&lt;&gt;"",ROW(M$2:M$700)-1),ROW(G439))),"")</f>
        <v/>
      </c>
      <c r="O440" s="21" t="str">
        <f t="shared" si="25"/>
        <v/>
      </c>
      <c r="P440" s="33" t="str">
        <f t="array" ref="P440">IFERROR(INDEX(O$2:O$700,SMALL(IF(O$2:O$700&lt;&gt;"",ROW(O$2:O$700)-1),ROW(I439))),"")</f>
        <v/>
      </c>
      <c r="Q440" s="22" t="str">
        <f t="shared" si="28"/>
        <v/>
      </c>
      <c r="R440" s="47" t="str">
        <f t="array" ref="R440">IFERROR(INDEX(Q$2:Q$212,SMALL(IF(Q$2:Q$212&lt;&gt;"",ROW(Q$2:Q$212)-1),ROW(I439))),"")</f>
        <v/>
      </c>
      <c r="S440" s="10"/>
    </row>
    <row r="441" spans="1:19" ht="15.75" customHeight="1" x14ac:dyDescent="0.2">
      <c r="A441" s="26" t="str">
        <f t="shared" si="27"/>
        <v xml:space="preserve"> </v>
      </c>
      <c r="B441" s="23"/>
      <c r="C441" s="23"/>
      <c r="D441" s="23"/>
      <c r="E441" s="23"/>
      <c r="F441" s="23"/>
      <c r="G441" s="26" t="str">
        <f>IF(D441="","",VLOOKUP(D441,'Liste des clubs'!A:B,2,FALSE))</f>
        <v/>
      </c>
      <c r="H441" s="29"/>
      <c r="I441" s="21" t="str">
        <f t="shared" si="22"/>
        <v/>
      </c>
      <c r="J441" s="31" t="str">
        <f t="array" ref="J441">IFERROR(INDEX(I$2:I$700,SMALL(IF(I$2:I$700&lt;&gt;"",ROW(I$2:I$700)-1),ROW(A440))),"")</f>
        <v/>
      </c>
      <c r="K441" s="21" t="str">
        <f t="shared" si="23"/>
        <v/>
      </c>
      <c r="L441" s="33" t="str">
        <f t="array" ref="L441">IFERROR(INDEX(K$2:K$700,SMALL(IF(K$2:K$700&lt;&gt;"",ROW(K$2:K$700)-1),ROW(F440))),"")</f>
        <v/>
      </c>
      <c r="M441" s="21" t="str">
        <f t="shared" si="24"/>
        <v/>
      </c>
      <c r="N441" s="31" t="str">
        <f t="array" ref="N441">IFERROR(INDEX(M$2:M$700,SMALL(IF(M$2:M$700&lt;&gt;"",ROW(M$2:M$700)-1),ROW(G440))),"")</f>
        <v/>
      </c>
      <c r="O441" s="21" t="str">
        <f t="shared" si="25"/>
        <v/>
      </c>
      <c r="P441" s="33" t="str">
        <f t="array" ref="P441">IFERROR(INDEX(O$2:O$700,SMALL(IF(O$2:O$700&lt;&gt;"",ROW(O$2:O$700)-1),ROW(I440))),"")</f>
        <v/>
      </c>
      <c r="Q441" s="22" t="str">
        <f t="shared" si="28"/>
        <v/>
      </c>
      <c r="R441" s="47" t="str">
        <f t="array" ref="R441">IFERROR(INDEX(Q$2:Q$212,SMALL(IF(Q$2:Q$212&lt;&gt;"",ROW(Q$2:Q$212)-1),ROW(I440))),"")</f>
        <v/>
      </c>
      <c r="S441" s="10"/>
    </row>
    <row r="442" spans="1:19" ht="15.75" customHeight="1" x14ac:dyDescent="0.2">
      <c r="A442" s="26" t="str">
        <f t="shared" si="27"/>
        <v xml:space="preserve"> </v>
      </c>
      <c r="B442" s="23"/>
      <c r="C442" s="23"/>
      <c r="D442" s="23"/>
      <c r="E442" s="23"/>
      <c r="F442" s="23"/>
      <c r="G442" s="26" t="str">
        <f>IF(D442="","",VLOOKUP(D442,'Liste des clubs'!A:B,2,FALSE))</f>
        <v/>
      </c>
      <c r="H442" s="29"/>
      <c r="I442" s="21" t="str">
        <f t="shared" si="22"/>
        <v/>
      </c>
      <c r="J442" s="31" t="str">
        <f t="array" ref="J442">IFERROR(INDEX(I$2:I$700,SMALL(IF(I$2:I$700&lt;&gt;"",ROW(I$2:I$700)-1),ROW(A441))),"")</f>
        <v/>
      </c>
      <c r="K442" s="21" t="str">
        <f t="shared" si="23"/>
        <v/>
      </c>
      <c r="L442" s="33" t="str">
        <f t="array" ref="L442">IFERROR(INDEX(K$2:K$700,SMALL(IF(K$2:K$700&lt;&gt;"",ROW(K$2:K$700)-1),ROW(F441))),"")</f>
        <v/>
      </c>
      <c r="M442" s="21" t="str">
        <f t="shared" si="24"/>
        <v/>
      </c>
      <c r="N442" s="31" t="str">
        <f t="array" ref="N442">IFERROR(INDEX(M$2:M$700,SMALL(IF(M$2:M$700&lt;&gt;"",ROW(M$2:M$700)-1),ROW(G441))),"")</f>
        <v/>
      </c>
      <c r="O442" s="21" t="str">
        <f t="shared" si="25"/>
        <v/>
      </c>
      <c r="P442" s="33" t="str">
        <f t="array" ref="P442">IFERROR(INDEX(O$2:O$700,SMALL(IF(O$2:O$700&lt;&gt;"",ROW(O$2:O$700)-1),ROW(I441))),"")</f>
        <v/>
      </c>
      <c r="Q442" s="22" t="str">
        <f t="shared" si="28"/>
        <v/>
      </c>
      <c r="R442" s="47" t="str">
        <f t="array" ref="R442">IFERROR(INDEX(Q$2:Q$212,SMALL(IF(Q$2:Q$212&lt;&gt;"",ROW(Q$2:Q$212)-1),ROW(I441))),"")</f>
        <v/>
      </c>
      <c r="S442" s="10"/>
    </row>
    <row r="443" spans="1:19" ht="15.75" customHeight="1" x14ac:dyDescent="0.2">
      <c r="A443" s="26" t="str">
        <f t="shared" si="27"/>
        <v xml:space="preserve"> </v>
      </c>
      <c r="B443" s="23"/>
      <c r="C443" s="23"/>
      <c r="D443" s="23"/>
      <c r="E443" s="23"/>
      <c r="F443" s="23"/>
      <c r="G443" s="26" t="str">
        <f>IF(D443="","",VLOOKUP(D443,'Liste des clubs'!A:B,2,FALSE))</f>
        <v/>
      </c>
      <c r="H443" s="29"/>
      <c r="I443" s="21" t="str">
        <f t="shared" si="22"/>
        <v/>
      </c>
      <c r="J443" s="31" t="str">
        <f t="array" ref="J443">IFERROR(INDEX(I$2:I$700,SMALL(IF(I$2:I$700&lt;&gt;"",ROW(I$2:I$700)-1),ROW(A442))),"")</f>
        <v/>
      </c>
      <c r="K443" s="21" t="str">
        <f t="shared" si="23"/>
        <v/>
      </c>
      <c r="L443" s="33" t="str">
        <f t="array" ref="L443">IFERROR(INDEX(K$2:K$700,SMALL(IF(K$2:K$700&lt;&gt;"",ROW(K$2:K$700)-1),ROW(F442))),"")</f>
        <v/>
      </c>
      <c r="M443" s="21" t="str">
        <f t="shared" si="24"/>
        <v/>
      </c>
      <c r="N443" s="31" t="str">
        <f t="array" ref="N443">IFERROR(INDEX(M$2:M$700,SMALL(IF(M$2:M$700&lt;&gt;"",ROW(M$2:M$700)-1),ROW(G442))),"")</f>
        <v/>
      </c>
      <c r="O443" s="21" t="str">
        <f t="shared" si="25"/>
        <v/>
      </c>
      <c r="P443" s="33" t="str">
        <f t="array" ref="P443">IFERROR(INDEX(O$2:O$700,SMALL(IF(O$2:O$700&lt;&gt;"",ROW(O$2:O$700)-1),ROW(I442))),"")</f>
        <v/>
      </c>
      <c r="Q443" s="22" t="str">
        <f t="shared" si="28"/>
        <v/>
      </c>
      <c r="R443" s="47" t="str">
        <f t="array" ref="R443">IFERROR(INDEX(Q$2:Q$212,SMALL(IF(Q$2:Q$212&lt;&gt;"",ROW(Q$2:Q$212)-1),ROW(I442))),"")</f>
        <v/>
      </c>
      <c r="S443" s="10"/>
    </row>
    <row r="444" spans="1:19" ht="15.75" customHeight="1" x14ac:dyDescent="0.2">
      <c r="A444" s="26" t="str">
        <f t="shared" si="27"/>
        <v xml:space="preserve"> </v>
      </c>
      <c r="B444" s="23"/>
      <c r="C444" s="23"/>
      <c r="D444" s="23"/>
      <c r="E444" s="23"/>
      <c r="F444" s="23"/>
      <c r="G444" s="26" t="str">
        <f>IF(D444="","",VLOOKUP(D444,'Liste des clubs'!A:B,2,FALSE))</f>
        <v/>
      </c>
      <c r="H444" s="29"/>
      <c r="I444" s="21" t="str">
        <f t="shared" si="22"/>
        <v/>
      </c>
      <c r="J444" s="31" t="str">
        <f t="array" ref="J444">IFERROR(INDEX(I$2:I$700,SMALL(IF(I$2:I$700&lt;&gt;"",ROW(I$2:I$700)-1),ROW(A443))),"")</f>
        <v/>
      </c>
      <c r="K444" s="21" t="str">
        <f t="shared" si="23"/>
        <v/>
      </c>
      <c r="L444" s="33" t="str">
        <f t="array" ref="L444">IFERROR(INDEX(K$2:K$700,SMALL(IF(K$2:K$700&lt;&gt;"",ROW(K$2:K$700)-1),ROW(F443))),"")</f>
        <v/>
      </c>
      <c r="M444" s="21" t="str">
        <f t="shared" si="24"/>
        <v/>
      </c>
      <c r="N444" s="31" t="str">
        <f t="array" ref="N444">IFERROR(INDEX(M$2:M$700,SMALL(IF(M$2:M$700&lt;&gt;"",ROW(M$2:M$700)-1),ROW(G443))),"")</f>
        <v/>
      </c>
      <c r="O444" s="21" t="str">
        <f t="shared" si="25"/>
        <v/>
      </c>
      <c r="P444" s="33" t="str">
        <f t="array" ref="P444">IFERROR(INDEX(O$2:O$700,SMALL(IF(O$2:O$700&lt;&gt;"",ROW(O$2:O$700)-1),ROW(I443))),"")</f>
        <v/>
      </c>
      <c r="Q444" s="22" t="str">
        <f t="shared" si="28"/>
        <v/>
      </c>
      <c r="R444" s="47" t="str">
        <f t="array" ref="R444">IFERROR(INDEX(Q$2:Q$212,SMALL(IF(Q$2:Q$212&lt;&gt;"",ROW(Q$2:Q$212)-1),ROW(I443))),"")</f>
        <v/>
      </c>
      <c r="S444" s="10"/>
    </row>
    <row r="445" spans="1:19" ht="15.75" customHeight="1" x14ac:dyDescent="0.2">
      <c r="A445" s="26" t="str">
        <f t="shared" si="27"/>
        <v xml:space="preserve"> </v>
      </c>
      <c r="B445" s="23"/>
      <c r="C445" s="23"/>
      <c r="D445" s="23"/>
      <c r="E445" s="23"/>
      <c r="F445" s="23"/>
      <c r="G445" s="26" t="str">
        <f>IF(D445="","",VLOOKUP(D445,'Liste des clubs'!A:B,2,FALSE))</f>
        <v/>
      </c>
      <c r="H445" s="29"/>
      <c r="I445" s="21" t="str">
        <f t="shared" si="22"/>
        <v/>
      </c>
      <c r="J445" s="31" t="str">
        <f t="array" ref="J445">IFERROR(INDEX(I$2:I$700,SMALL(IF(I$2:I$700&lt;&gt;"",ROW(I$2:I$700)-1),ROW(A444))),"")</f>
        <v/>
      </c>
      <c r="K445" s="21" t="str">
        <f t="shared" si="23"/>
        <v/>
      </c>
      <c r="L445" s="33" t="str">
        <f t="array" ref="L445">IFERROR(INDEX(K$2:K$700,SMALL(IF(K$2:K$700&lt;&gt;"",ROW(K$2:K$700)-1),ROW(F444))),"")</f>
        <v/>
      </c>
      <c r="M445" s="21" t="str">
        <f t="shared" si="24"/>
        <v/>
      </c>
      <c r="N445" s="31" t="str">
        <f t="array" ref="N445">IFERROR(INDEX(M$2:M$700,SMALL(IF(M$2:M$700&lt;&gt;"",ROW(M$2:M$700)-1),ROW(G444))),"")</f>
        <v/>
      </c>
      <c r="O445" s="21" t="str">
        <f t="shared" si="25"/>
        <v/>
      </c>
      <c r="P445" s="33" t="str">
        <f t="array" ref="P445">IFERROR(INDEX(O$2:O$700,SMALL(IF(O$2:O$700&lt;&gt;"",ROW(O$2:O$700)-1),ROW(I444))),"")</f>
        <v/>
      </c>
      <c r="Q445" s="22" t="str">
        <f t="shared" si="28"/>
        <v/>
      </c>
      <c r="R445" s="47" t="str">
        <f t="array" ref="R445">IFERROR(INDEX(Q$2:Q$212,SMALL(IF(Q$2:Q$212&lt;&gt;"",ROW(Q$2:Q$212)-1),ROW(I444))),"")</f>
        <v/>
      </c>
      <c r="S445" s="10"/>
    </row>
    <row r="446" spans="1:19" ht="15.75" customHeight="1" x14ac:dyDescent="0.2">
      <c r="A446" s="26" t="str">
        <f t="shared" si="27"/>
        <v xml:space="preserve"> </v>
      </c>
      <c r="B446" s="23"/>
      <c r="C446" s="23"/>
      <c r="D446" s="23"/>
      <c r="E446" s="23"/>
      <c r="F446" s="23"/>
      <c r="G446" s="26" t="str">
        <f>IF(D446="","",VLOOKUP(D446,'Liste des clubs'!A:B,2,FALSE))</f>
        <v/>
      </c>
      <c r="H446" s="29"/>
      <c r="I446" s="21" t="str">
        <f t="shared" si="22"/>
        <v/>
      </c>
      <c r="J446" s="31" t="str">
        <f t="array" ref="J446">IFERROR(INDEX(I$2:I$700,SMALL(IF(I$2:I$700&lt;&gt;"",ROW(I$2:I$700)-1),ROW(A445))),"")</f>
        <v/>
      </c>
      <c r="K446" s="21" t="str">
        <f t="shared" si="23"/>
        <v/>
      </c>
      <c r="L446" s="33" t="str">
        <f t="array" ref="L446">IFERROR(INDEX(K$2:K$700,SMALL(IF(K$2:K$700&lt;&gt;"",ROW(K$2:K$700)-1),ROW(F445))),"")</f>
        <v/>
      </c>
      <c r="M446" s="21" t="str">
        <f t="shared" si="24"/>
        <v/>
      </c>
      <c r="N446" s="31" t="str">
        <f t="array" ref="N446">IFERROR(INDEX(M$2:M$700,SMALL(IF(M$2:M$700&lt;&gt;"",ROW(M$2:M$700)-1),ROW(G445))),"")</f>
        <v/>
      </c>
      <c r="O446" s="21" t="str">
        <f t="shared" si="25"/>
        <v/>
      </c>
      <c r="P446" s="33" t="str">
        <f t="array" ref="P446">IFERROR(INDEX(O$2:O$700,SMALL(IF(O$2:O$700&lt;&gt;"",ROW(O$2:O$700)-1),ROW(I445))),"")</f>
        <v/>
      </c>
      <c r="Q446" s="22" t="str">
        <f t="shared" si="28"/>
        <v/>
      </c>
      <c r="R446" s="47" t="str">
        <f t="array" ref="R446">IFERROR(INDEX(Q$2:Q$212,SMALL(IF(Q$2:Q$212&lt;&gt;"",ROW(Q$2:Q$212)-1),ROW(I445))),"")</f>
        <v/>
      </c>
      <c r="S446" s="10"/>
    </row>
    <row r="447" spans="1:19" ht="15.75" customHeight="1" x14ac:dyDescent="0.2">
      <c r="A447" s="26" t="str">
        <f t="shared" si="27"/>
        <v xml:space="preserve"> </v>
      </c>
      <c r="B447" s="23"/>
      <c r="C447" s="23"/>
      <c r="D447" s="23"/>
      <c r="E447" s="23"/>
      <c r="F447" s="23"/>
      <c r="G447" s="26" t="str">
        <f>IF(D447="","",VLOOKUP(D447,'Liste des clubs'!A:B,2,FALSE))</f>
        <v/>
      </c>
      <c r="H447" s="29"/>
      <c r="I447" s="21" t="str">
        <f t="shared" si="22"/>
        <v/>
      </c>
      <c r="J447" s="31" t="str">
        <f t="array" ref="J447">IFERROR(INDEX(I$2:I$700,SMALL(IF(I$2:I$700&lt;&gt;"",ROW(I$2:I$700)-1),ROW(A446))),"")</f>
        <v/>
      </c>
      <c r="K447" s="21" t="str">
        <f t="shared" si="23"/>
        <v/>
      </c>
      <c r="L447" s="33" t="str">
        <f t="array" ref="L447">IFERROR(INDEX(K$2:K$700,SMALL(IF(K$2:K$700&lt;&gt;"",ROW(K$2:K$700)-1),ROW(F446))),"")</f>
        <v/>
      </c>
      <c r="M447" s="21" t="str">
        <f t="shared" si="24"/>
        <v/>
      </c>
      <c r="N447" s="31" t="str">
        <f t="array" ref="N447">IFERROR(INDEX(M$2:M$700,SMALL(IF(M$2:M$700&lt;&gt;"",ROW(M$2:M$700)-1),ROW(G446))),"")</f>
        <v/>
      </c>
      <c r="O447" s="21" t="str">
        <f t="shared" si="25"/>
        <v/>
      </c>
      <c r="P447" s="33" t="str">
        <f t="array" ref="P447">IFERROR(INDEX(O$2:O$700,SMALL(IF(O$2:O$700&lt;&gt;"",ROW(O$2:O$700)-1),ROW(I446))),"")</f>
        <v/>
      </c>
      <c r="Q447" s="22" t="str">
        <f t="shared" si="28"/>
        <v/>
      </c>
      <c r="R447" s="47" t="str">
        <f t="array" ref="R447">IFERROR(INDEX(Q$2:Q$212,SMALL(IF(Q$2:Q$212&lt;&gt;"",ROW(Q$2:Q$212)-1),ROW(I446))),"")</f>
        <v/>
      </c>
      <c r="S447" s="10"/>
    </row>
    <row r="448" spans="1:19" ht="15.75" customHeight="1" x14ac:dyDescent="0.2">
      <c r="A448" s="26" t="str">
        <f t="shared" si="27"/>
        <v xml:space="preserve"> </v>
      </c>
      <c r="B448" s="23"/>
      <c r="C448" s="23"/>
      <c r="D448" s="23"/>
      <c r="E448" s="23"/>
      <c r="F448" s="23"/>
      <c r="G448" s="26" t="str">
        <f>IF(D448="","",VLOOKUP(D448,'Liste des clubs'!A:B,2,FALSE))</f>
        <v/>
      </c>
      <c r="H448" s="29"/>
      <c r="I448" s="21" t="str">
        <f t="shared" si="22"/>
        <v/>
      </c>
      <c r="J448" s="31" t="str">
        <f t="array" ref="J448">IFERROR(INDEX(I$2:I$700,SMALL(IF(I$2:I$700&lt;&gt;"",ROW(I$2:I$700)-1),ROW(A447))),"")</f>
        <v/>
      </c>
      <c r="K448" s="21" t="str">
        <f t="shared" si="23"/>
        <v/>
      </c>
      <c r="L448" s="33" t="str">
        <f t="array" ref="L448">IFERROR(INDEX(K$2:K$700,SMALL(IF(K$2:K$700&lt;&gt;"",ROW(K$2:K$700)-1),ROW(F447))),"")</f>
        <v/>
      </c>
      <c r="M448" s="21" t="str">
        <f t="shared" si="24"/>
        <v/>
      </c>
      <c r="N448" s="31" t="str">
        <f t="array" ref="N448">IFERROR(INDEX(M$2:M$700,SMALL(IF(M$2:M$700&lt;&gt;"",ROW(M$2:M$700)-1),ROW(G447))),"")</f>
        <v/>
      </c>
      <c r="O448" s="21" t="str">
        <f t="shared" si="25"/>
        <v/>
      </c>
      <c r="P448" s="33" t="str">
        <f t="array" ref="P448">IFERROR(INDEX(O$2:O$700,SMALL(IF(O$2:O$700&lt;&gt;"",ROW(O$2:O$700)-1),ROW(I447))),"")</f>
        <v/>
      </c>
      <c r="Q448" s="22" t="str">
        <f t="shared" si="28"/>
        <v/>
      </c>
      <c r="R448" s="47" t="str">
        <f t="array" ref="R448">IFERROR(INDEX(Q$2:Q$212,SMALL(IF(Q$2:Q$212&lt;&gt;"",ROW(Q$2:Q$212)-1),ROW(I447))),"")</f>
        <v/>
      </c>
      <c r="S448" s="10"/>
    </row>
    <row r="449" spans="1:19" ht="15.75" customHeight="1" x14ac:dyDescent="0.2">
      <c r="A449" s="26" t="str">
        <f t="shared" si="27"/>
        <v xml:space="preserve"> </v>
      </c>
      <c r="B449" s="23"/>
      <c r="C449" s="23"/>
      <c r="D449" s="23"/>
      <c r="E449" s="23"/>
      <c r="F449" s="23"/>
      <c r="G449" s="26" t="str">
        <f>IF(D449="","",VLOOKUP(D449,'Liste des clubs'!A:B,2,FALSE))</f>
        <v/>
      </c>
      <c r="H449" s="29"/>
      <c r="I449" s="21" t="str">
        <f t="shared" ref="I449:I512" si="29">IF($H449=I$1,$A449,"")</f>
        <v/>
      </c>
      <c r="J449" s="31" t="str">
        <f t="array" ref="J449">IFERROR(INDEX(I$2:I$700,SMALL(IF(I$2:I$700&lt;&gt;"",ROW(I$2:I$700)-1),ROW(A448))),"")</f>
        <v/>
      </c>
      <c r="K449" s="21" t="str">
        <f t="shared" ref="K449:K512" si="30">IF($H449=K$1,$A449,"")</f>
        <v/>
      </c>
      <c r="L449" s="33" t="str">
        <f t="array" ref="L449">IFERROR(INDEX(K$2:K$700,SMALL(IF(K$2:K$700&lt;&gt;"",ROW(K$2:K$700)-1),ROW(F448))),"")</f>
        <v/>
      </c>
      <c r="M449" s="21" t="str">
        <f t="shared" ref="M449:M512" si="31">IF($H449=M$1,$A449,"")</f>
        <v/>
      </c>
      <c r="N449" s="31" t="str">
        <f t="array" ref="N449">IFERROR(INDEX(M$2:M$700,SMALL(IF(M$2:M$700&lt;&gt;"",ROW(M$2:M$700)-1),ROW(G448))),"")</f>
        <v/>
      </c>
      <c r="O449" s="21" t="str">
        <f t="shared" ref="O449:O512" si="32">IF($H449=O$1,$A449,"")</f>
        <v/>
      </c>
      <c r="P449" s="33" t="str">
        <f t="array" ref="P449">IFERROR(INDEX(O$2:O$700,SMALL(IF(O$2:O$700&lt;&gt;"",ROW(O$2:O$700)-1),ROW(I448))),"")</f>
        <v/>
      </c>
      <c r="Q449" s="22" t="str">
        <f t="shared" si="28"/>
        <v/>
      </c>
      <c r="R449" s="47" t="str">
        <f t="array" ref="R449">IFERROR(INDEX(Q$2:Q$212,SMALL(IF(Q$2:Q$212&lt;&gt;"",ROW(Q$2:Q$212)-1),ROW(I448))),"")</f>
        <v/>
      </c>
      <c r="S449" s="10"/>
    </row>
    <row r="450" spans="1:19" ht="15.75" customHeight="1" x14ac:dyDescent="0.2">
      <c r="A450" s="26" t="str">
        <f t="shared" si="27"/>
        <v xml:space="preserve"> </v>
      </c>
      <c r="B450" s="23"/>
      <c r="C450" s="23"/>
      <c r="D450" s="23"/>
      <c r="E450" s="23"/>
      <c r="F450" s="23"/>
      <c r="G450" s="26" t="str">
        <f>IF(D450="","",VLOOKUP(D450,'Liste des clubs'!A:B,2,FALSE))</f>
        <v/>
      </c>
      <c r="H450" s="29"/>
      <c r="I450" s="21" t="str">
        <f t="shared" si="29"/>
        <v/>
      </c>
      <c r="J450" s="31" t="str">
        <f t="array" ref="J450">IFERROR(INDEX(I$2:I$700,SMALL(IF(I$2:I$700&lt;&gt;"",ROW(I$2:I$700)-1),ROW(A449))),"")</f>
        <v/>
      </c>
      <c r="K450" s="21" t="str">
        <f t="shared" si="30"/>
        <v/>
      </c>
      <c r="L450" s="33" t="str">
        <f t="array" ref="L450">IFERROR(INDEX(K$2:K$700,SMALL(IF(K$2:K$700&lt;&gt;"",ROW(K$2:K$700)-1),ROW(F449))),"")</f>
        <v/>
      </c>
      <c r="M450" s="21" t="str">
        <f t="shared" si="31"/>
        <v/>
      </c>
      <c r="N450" s="31" t="str">
        <f t="array" ref="N450">IFERROR(INDEX(M$2:M$700,SMALL(IF(M$2:M$700&lt;&gt;"",ROW(M$2:M$700)-1),ROW(G449))),"")</f>
        <v/>
      </c>
      <c r="O450" s="21" t="str">
        <f t="shared" si="32"/>
        <v/>
      </c>
      <c r="P450" s="33" t="str">
        <f t="array" ref="P450">IFERROR(INDEX(O$2:O$700,SMALL(IF(O$2:O$700&lt;&gt;"",ROW(O$2:O$700)-1),ROW(I449))),"")</f>
        <v/>
      </c>
      <c r="Q450" s="22" t="str">
        <f t="shared" si="28"/>
        <v/>
      </c>
      <c r="R450" s="47" t="str">
        <f t="array" ref="R450">IFERROR(INDEX(Q$2:Q$212,SMALL(IF(Q$2:Q$212&lt;&gt;"",ROW(Q$2:Q$212)-1),ROW(I449))),"")</f>
        <v/>
      </c>
      <c r="S450" s="10"/>
    </row>
    <row r="451" spans="1:19" ht="15.75" customHeight="1" x14ac:dyDescent="0.2">
      <c r="A451" s="26" t="str">
        <f t="shared" ref="A451:A514" si="33">B451&amp;" "&amp;C451</f>
        <v xml:space="preserve"> </v>
      </c>
      <c r="B451" s="23"/>
      <c r="C451" s="23"/>
      <c r="D451" s="23"/>
      <c r="E451" s="23"/>
      <c r="F451" s="23"/>
      <c r="G451" s="26" t="str">
        <f>IF(D451="","",VLOOKUP(D451,'Liste des clubs'!A:B,2,FALSE))</f>
        <v/>
      </c>
      <c r="H451" s="29"/>
      <c r="I451" s="21" t="str">
        <f t="shared" si="29"/>
        <v/>
      </c>
      <c r="J451" s="31" t="str">
        <f t="array" ref="J451">IFERROR(INDEX(I$2:I$700,SMALL(IF(I$2:I$700&lt;&gt;"",ROW(I$2:I$700)-1),ROW(A450))),"")</f>
        <v/>
      </c>
      <c r="K451" s="21" t="str">
        <f t="shared" si="30"/>
        <v/>
      </c>
      <c r="L451" s="33" t="str">
        <f t="array" ref="L451">IFERROR(INDEX(K$2:K$700,SMALL(IF(K$2:K$700&lt;&gt;"",ROW(K$2:K$700)-1),ROW(F450))),"")</f>
        <v/>
      </c>
      <c r="M451" s="21" t="str">
        <f t="shared" si="31"/>
        <v/>
      </c>
      <c r="N451" s="31" t="str">
        <f t="array" ref="N451">IFERROR(INDEX(M$2:M$700,SMALL(IF(M$2:M$700&lt;&gt;"",ROW(M$2:M$700)-1),ROW(G450))),"")</f>
        <v/>
      </c>
      <c r="O451" s="21" t="str">
        <f t="shared" si="32"/>
        <v/>
      </c>
      <c r="P451" s="33" t="str">
        <f t="array" ref="P451">IFERROR(INDEX(O$2:O$700,SMALL(IF(O$2:O$700&lt;&gt;"",ROW(O$2:O$700)-1),ROW(I450))),"")</f>
        <v/>
      </c>
      <c r="Q451" s="22" t="str">
        <f t="shared" si="28"/>
        <v/>
      </c>
      <c r="R451" s="47" t="str">
        <f t="array" ref="R451">IFERROR(INDEX(Q$2:Q$212,SMALL(IF(Q$2:Q$212&lt;&gt;"",ROW(Q$2:Q$212)-1),ROW(I450))),"")</f>
        <v/>
      </c>
      <c r="S451" s="10"/>
    </row>
    <row r="452" spans="1:19" ht="15.75" customHeight="1" x14ac:dyDescent="0.2">
      <c r="A452" s="26" t="str">
        <f t="shared" si="33"/>
        <v xml:space="preserve"> </v>
      </c>
      <c r="B452" s="23"/>
      <c r="C452" s="23"/>
      <c r="D452" s="23"/>
      <c r="E452" s="23"/>
      <c r="F452" s="23"/>
      <c r="G452" s="26" t="str">
        <f>IF(D452="","",VLOOKUP(D452,'Liste des clubs'!A:B,2,FALSE))</f>
        <v/>
      </c>
      <c r="H452" s="29"/>
      <c r="I452" s="21" t="str">
        <f t="shared" si="29"/>
        <v/>
      </c>
      <c r="J452" s="31" t="str">
        <f t="array" ref="J452">IFERROR(INDEX(I$2:I$700,SMALL(IF(I$2:I$700&lt;&gt;"",ROW(I$2:I$700)-1),ROW(A451))),"")</f>
        <v/>
      </c>
      <c r="K452" s="21" t="str">
        <f t="shared" si="30"/>
        <v/>
      </c>
      <c r="L452" s="33" t="str">
        <f t="array" ref="L452">IFERROR(INDEX(K$2:K$700,SMALL(IF(K$2:K$700&lt;&gt;"",ROW(K$2:K$700)-1),ROW(F451))),"")</f>
        <v/>
      </c>
      <c r="M452" s="21" t="str">
        <f t="shared" si="31"/>
        <v/>
      </c>
      <c r="N452" s="31" t="str">
        <f t="array" ref="N452">IFERROR(INDEX(M$2:M$700,SMALL(IF(M$2:M$700&lt;&gt;"",ROW(M$2:M$700)-1),ROW(G451))),"")</f>
        <v/>
      </c>
      <c r="O452" s="21" t="str">
        <f t="shared" si="32"/>
        <v/>
      </c>
      <c r="P452" s="33" t="str">
        <f t="array" ref="P452">IFERROR(INDEX(O$2:O$700,SMALL(IF(O$2:O$700&lt;&gt;"",ROW(O$2:O$700)-1),ROW(I451))),"")</f>
        <v/>
      </c>
      <c r="Q452" s="22" t="str">
        <f t="shared" si="28"/>
        <v/>
      </c>
      <c r="R452" s="47" t="str">
        <f t="array" ref="R452">IFERROR(INDEX(Q$2:Q$212,SMALL(IF(Q$2:Q$212&lt;&gt;"",ROW(Q$2:Q$212)-1),ROW(I451))),"")</f>
        <v/>
      </c>
      <c r="S452" s="10"/>
    </row>
    <row r="453" spans="1:19" ht="15.75" customHeight="1" x14ac:dyDescent="0.2">
      <c r="A453" s="26" t="str">
        <f t="shared" si="33"/>
        <v xml:space="preserve"> </v>
      </c>
      <c r="B453" s="23"/>
      <c r="C453" s="23"/>
      <c r="D453" s="23"/>
      <c r="E453" s="23"/>
      <c r="F453" s="23"/>
      <c r="G453" s="26" t="str">
        <f>IF(D453="","",VLOOKUP(D453,'Liste des clubs'!A:B,2,FALSE))</f>
        <v/>
      </c>
      <c r="H453" s="29"/>
      <c r="I453" s="21" t="str">
        <f t="shared" si="29"/>
        <v/>
      </c>
      <c r="J453" s="31" t="str">
        <f t="array" ref="J453">IFERROR(INDEX(I$2:I$700,SMALL(IF(I$2:I$700&lt;&gt;"",ROW(I$2:I$700)-1),ROW(A452))),"")</f>
        <v/>
      </c>
      <c r="K453" s="21" t="str">
        <f t="shared" si="30"/>
        <v/>
      </c>
      <c r="L453" s="33" t="str">
        <f t="array" ref="L453">IFERROR(INDEX(K$2:K$700,SMALL(IF(K$2:K$700&lt;&gt;"",ROW(K$2:K$700)-1),ROW(F452))),"")</f>
        <v/>
      </c>
      <c r="M453" s="21" t="str">
        <f t="shared" si="31"/>
        <v/>
      </c>
      <c r="N453" s="31" t="str">
        <f t="array" ref="N453">IFERROR(INDEX(M$2:M$700,SMALL(IF(M$2:M$700&lt;&gt;"",ROW(M$2:M$700)-1),ROW(G452))),"")</f>
        <v/>
      </c>
      <c r="O453" s="21" t="str">
        <f t="shared" si="32"/>
        <v/>
      </c>
      <c r="P453" s="33" t="str">
        <f t="array" ref="P453">IFERROR(INDEX(O$2:O$700,SMALL(IF(O$2:O$700&lt;&gt;"",ROW(O$2:O$700)-1),ROW(I452))),"")</f>
        <v/>
      </c>
      <c r="Q453" s="22" t="str">
        <f t="shared" si="28"/>
        <v/>
      </c>
      <c r="R453" s="47" t="str">
        <f t="array" ref="R453">IFERROR(INDEX(Q$2:Q$212,SMALL(IF(Q$2:Q$212&lt;&gt;"",ROW(Q$2:Q$212)-1),ROW(I452))),"")</f>
        <v/>
      </c>
      <c r="S453" s="10"/>
    </row>
    <row r="454" spans="1:19" ht="15.75" customHeight="1" x14ac:dyDescent="0.2">
      <c r="A454" s="26" t="str">
        <f t="shared" si="33"/>
        <v xml:space="preserve"> </v>
      </c>
      <c r="B454" s="23"/>
      <c r="C454" s="23"/>
      <c r="D454" s="23"/>
      <c r="E454" s="23"/>
      <c r="F454" s="23"/>
      <c r="G454" s="26" t="str">
        <f>IF(D454="","",VLOOKUP(D454,'Liste des clubs'!A:B,2,FALSE))</f>
        <v/>
      </c>
      <c r="H454" s="29"/>
      <c r="I454" s="21" t="str">
        <f t="shared" si="29"/>
        <v/>
      </c>
      <c r="J454" s="31" t="str">
        <f t="array" ref="J454">IFERROR(INDEX(I$2:I$700,SMALL(IF(I$2:I$700&lt;&gt;"",ROW(I$2:I$700)-1),ROW(A453))),"")</f>
        <v/>
      </c>
      <c r="K454" s="21" t="str">
        <f t="shared" si="30"/>
        <v/>
      </c>
      <c r="L454" s="33" t="str">
        <f t="array" ref="L454">IFERROR(INDEX(K$2:K$700,SMALL(IF(K$2:K$700&lt;&gt;"",ROW(K$2:K$700)-1),ROW(F453))),"")</f>
        <v/>
      </c>
      <c r="M454" s="21" t="str">
        <f t="shared" si="31"/>
        <v/>
      </c>
      <c r="N454" s="31" t="str">
        <f t="array" ref="N454">IFERROR(INDEX(M$2:M$700,SMALL(IF(M$2:M$700&lt;&gt;"",ROW(M$2:M$700)-1),ROW(G453))),"")</f>
        <v/>
      </c>
      <c r="O454" s="21" t="str">
        <f t="shared" si="32"/>
        <v/>
      </c>
      <c r="P454" s="33" t="str">
        <f t="array" ref="P454">IFERROR(INDEX(O$2:O$700,SMALL(IF(O$2:O$700&lt;&gt;"",ROW(O$2:O$700)-1),ROW(I453))),"")</f>
        <v/>
      </c>
      <c r="Q454" s="22" t="str">
        <f t="shared" si="28"/>
        <v/>
      </c>
      <c r="R454" s="47" t="str">
        <f t="array" ref="R454">IFERROR(INDEX(Q$2:Q$212,SMALL(IF(Q$2:Q$212&lt;&gt;"",ROW(Q$2:Q$212)-1),ROW(I453))),"")</f>
        <v/>
      </c>
      <c r="S454" s="10"/>
    </row>
    <row r="455" spans="1:19" ht="15.75" customHeight="1" x14ac:dyDescent="0.2">
      <c r="A455" s="26" t="str">
        <f t="shared" si="33"/>
        <v xml:space="preserve"> </v>
      </c>
      <c r="B455" s="23"/>
      <c r="C455" s="23"/>
      <c r="D455" s="23"/>
      <c r="E455" s="23"/>
      <c r="F455" s="23"/>
      <c r="G455" s="26" t="str">
        <f>IF(D455="","",VLOOKUP(D455,'Liste des clubs'!A:B,2,FALSE))</f>
        <v/>
      </c>
      <c r="H455" s="29"/>
      <c r="I455" s="21" t="str">
        <f t="shared" si="29"/>
        <v/>
      </c>
      <c r="J455" s="31" t="str">
        <f t="array" ref="J455">IFERROR(INDEX(I$2:I$700,SMALL(IF(I$2:I$700&lt;&gt;"",ROW(I$2:I$700)-1),ROW(A454))),"")</f>
        <v/>
      </c>
      <c r="K455" s="21" t="str">
        <f t="shared" si="30"/>
        <v/>
      </c>
      <c r="L455" s="33" t="str">
        <f t="array" ref="L455">IFERROR(INDEX(K$2:K$700,SMALL(IF(K$2:K$700&lt;&gt;"",ROW(K$2:K$700)-1),ROW(F454))),"")</f>
        <v/>
      </c>
      <c r="M455" s="21" t="str">
        <f t="shared" si="31"/>
        <v/>
      </c>
      <c r="N455" s="31" t="str">
        <f t="array" ref="N455">IFERROR(INDEX(M$2:M$700,SMALL(IF(M$2:M$700&lt;&gt;"",ROW(M$2:M$700)-1),ROW(G454))),"")</f>
        <v/>
      </c>
      <c r="O455" s="21" t="str">
        <f t="shared" si="32"/>
        <v/>
      </c>
      <c r="P455" s="33" t="str">
        <f t="array" ref="P455">IFERROR(INDEX(O$2:O$700,SMALL(IF(O$2:O$700&lt;&gt;"",ROW(O$2:O$700)-1),ROW(I454))),"")</f>
        <v/>
      </c>
      <c r="Q455" s="22" t="str">
        <f t="shared" si="28"/>
        <v/>
      </c>
      <c r="R455" s="47" t="str">
        <f t="array" ref="R455">IFERROR(INDEX(Q$2:Q$212,SMALL(IF(Q$2:Q$212&lt;&gt;"",ROW(Q$2:Q$212)-1),ROW(I454))),"")</f>
        <v/>
      </c>
      <c r="S455" s="10"/>
    </row>
    <row r="456" spans="1:19" ht="15.75" customHeight="1" x14ac:dyDescent="0.2">
      <c r="A456" s="26" t="str">
        <f t="shared" si="33"/>
        <v xml:space="preserve"> </v>
      </c>
      <c r="B456" s="23"/>
      <c r="C456" s="23"/>
      <c r="D456" s="23"/>
      <c r="E456" s="23"/>
      <c r="F456" s="23"/>
      <c r="G456" s="26" t="str">
        <f>IF(D456="","",VLOOKUP(D456,'Liste des clubs'!A:B,2,FALSE))</f>
        <v/>
      </c>
      <c r="H456" s="29"/>
      <c r="I456" s="21" t="str">
        <f t="shared" si="29"/>
        <v/>
      </c>
      <c r="J456" s="31" t="str">
        <f t="array" ref="J456">IFERROR(INDEX(I$2:I$700,SMALL(IF(I$2:I$700&lt;&gt;"",ROW(I$2:I$700)-1),ROW(A455))),"")</f>
        <v/>
      </c>
      <c r="K456" s="21" t="str">
        <f t="shared" si="30"/>
        <v/>
      </c>
      <c r="L456" s="33" t="str">
        <f t="array" ref="L456">IFERROR(INDEX(K$2:K$700,SMALL(IF(K$2:K$700&lt;&gt;"",ROW(K$2:K$700)-1),ROW(F455))),"")</f>
        <v/>
      </c>
      <c r="M456" s="21" t="str">
        <f t="shared" si="31"/>
        <v/>
      </c>
      <c r="N456" s="31" t="str">
        <f t="array" ref="N456">IFERROR(INDEX(M$2:M$700,SMALL(IF(M$2:M$700&lt;&gt;"",ROW(M$2:M$700)-1),ROW(G455))),"")</f>
        <v/>
      </c>
      <c r="O456" s="21" t="str">
        <f t="shared" si="32"/>
        <v/>
      </c>
      <c r="P456" s="33" t="str">
        <f t="array" ref="P456">IFERROR(INDEX(O$2:O$700,SMALL(IF(O$2:O$700&lt;&gt;"",ROW(O$2:O$700)-1),ROW(I455))),"")</f>
        <v/>
      </c>
      <c r="Q456" s="22" t="str">
        <f t="shared" si="28"/>
        <v/>
      </c>
      <c r="R456" s="47" t="str">
        <f t="array" ref="R456">IFERROR(INDEX(Q$2:Q$212,SMALL(IF(Q$2:Q$212&lt;&gt;"",ROW(Q$2:Q$212)-1),ROW(I455))),"")</f>
        <v/>
      </c>
      <c r="S456" s="10"/>
    </row>
    <row r="457" spans="1:19" ht="15.75" customHeight="1" x14ac:dyDescent="0.2">
      <c r="A457" s="26" t="str">
        <f t="shared" si="33"/>
        <v xml:space="preserve"> </v>
      </c>
      <c r="B457" s="23"/>
      <c r="C457" s="23"/>
      <c r="D457" s="23"/>
      <c r="E457" s="23"/>
      <c r="F457" s="23"/>
      <c r="G457" s="26" t="str">
        <f>IF(D457="","",VLOOKUP(D457,'Liste des clubs'!A:B,2,FALSE))</f>
        <v/>
      </c>
      <c r="H457" s="29"/>
      <c r="I457" s="21" t="str">
        <f t="shared" si="29"/>
        <v/>
      </c>
      <c r="J457" s="31" t="str">
        <f t="array" ref="J457">IFERROR(INDEX(I$2:I$700,SMALL(IF(I$2:I$700&lt;&gt;"",ROW(I$2:I$700)-1),ROW(A456))),"")</f>
        <v/>
      </c>
      <c r="K457" s="21" t="str">
        <f t="shared" si="30"/>
        <v/>
      </c>
      <c r="L457" s="33" t="str">
        <f t="array" ref="L457">IFERROR(INDEX(K$2:K$700,SMALL(IF(K$2:K$700&lt;&gt;"",ROW(K$2:K$700)-1),ROW(F456))),"")</f>
        <v/>
      </c>
      <c r="M457" s="21" t="str">
        <f t="shared" si="31"/>
        <v/>
      </c>
      <c r="N457" s="31" t="str">
        <f t="array" ref="N457">IFERROR(INDEX(M$2:M$700,SMALL(IF(M$2:M$700&lt;&gt;"",ROW(M$2:M$700)-1),ROW(G456))),"")</f>
        <v/>
      </c>
      <c r="O457" s="21" t="str">
        <f t="shared" si="32"/>
        <v/>
      </c>
      <c r="P457" s="33" t="str">
        <f t="array" ref="P457">IFERROR(INDEX(O$2:O$700,SMALL(IF(O$2:O$700&lt;&gt;"",ROW(O$2:O$700)-1),ROW(I456))),"")</f>
        <v/>
      </c>
      <c r="Q457" s="22" t="str">
        <f t="shared" si="28"/>
        <v/>
      </c>
      <c r="R457" s="47" t="str">
        <f t="array" ref="R457">IFERROR(INDEX(Q$2:Q$212,SMALL(IF(Q$2:Q$212&lt;&gt;"",ROW(Q$2:Q$212)-1),ROW(I456))),"")</f>
        <v/>
      </c>
      <c r="S457" s="10"/>
    </row>
    <row r="458" spans="1:19" ht="15.75" customHeight="1" x14ac:dyDescent="0.2">
      <c r="A458" s="26" t="str">
        <f t="shared" si="33"/>
        <v xml:space="preserve"> </v>
      </c>
      <c r="B458" s="23"/>
      <c r="C458" s="23"/>
      <c r="D458" s="23"/>
      <c r="E458" s="23"/>
      <c r="F458" s="23"/>
      <c r="G458" s="26" t="str">
        <f>IF(D458="","",VLOOKUP(D458,'Liste des clubs'!A:B,2,FALSE))</f>
        <v/>
      </c>
      <c r="H458" s="29"/>
      <c r="I458" s="21" t="str">
        <f t="shared" si="29"/>
        <v/>
      </c>
      <c r="J458" s="31" t="str">
        <f t="array" ref="J458">IFERROR(INDEX(I$2:I$700,SMALL(IF(I$2:I$700&lt;&gt;"",ROW(I$2:I$700)-1),ROW(A457))),"")</f>
        <v/>
      </c>
      <c r="K458" s="21" t="str">
        <f t="shared" si="30"/>
        <v/>
      </c>
      <c r="L458" s="33" t="str">
        <f t="array" ref="L458">IFERROR(INDEX(K$2:K$700,SMALL(IF(K$2:K$700&lt;&gt;"",ROW(K$2:K$700)-1),ROW(F457))),"")</f>
        <v/>
      </c>
      <c r="M458" s="21" t="str">
        <f t="shared" si="31"/>
        <v/>
      </c>
      <c r="N458" s="31" t="str">
        <f t="array" ref="N458">IFERROR(INDEX(M$2:M$700,SMALL(IF(M$2:M$700&lt;&gt;"",ROW(M$2:M$700)-1),ROW(G457))),"")</f>
        <v/>
      </c>
      <c r="O458" s="21" t="str">
        <f t="shared" si="32"/>
        <v/>
      </c>
      <c r="P458" s="33" t="str">
        <f t="array" ref="P458">IFERROR(INDEX(O$2:O$700,SMALL(IF(O$2:O$700&lt;&gt;"",ROW(O$2:O$700)-1),ROW(I457))),"")</f>
        <v/>
      </c>
      <c r="Q458" s="22" t="str">
        <f t="shared" si="28"/>
        <v/>
      </c>
      <c r="R458" s="47" t="str">
        <f t="array" ref="R458">IFERROR(INDEX(Q$2:Q$212,SMALL(IF(Q$2:Q$212&lt;&gt;"",ROW(Q$2:Q$212)-1),ROW(I457))),"")</f>
        <v/>
      </c>
      <c r="S458" s="10"/>
    </row>
    <row r="459" spans="1:19" ht="15.75" customHeight="1" x14ac:dyDescent="0.2">
      <c r="A459" s="26" t="str">
        <f t="shared" si="33"/>
        <v xml:space="preserve"> </v>
      </c>
      <c r="B459" s="23"/>
      <c r="C459" s="23"/>
      <c r="D459" s="23"/>
      <c r="E459" s="23"/>
      <c r="F459" s="23"/>
      <c r="G459" s="26" t="str">
        <f>IF(D459="","",VLOOKUP(D459,'Liste des clubs'!A:B,2,FALSE))</f>
        <v/>
      </c>
      <c r="H459" s="29"/>
      <c r="I459" s="21" t="str">
        <f t="shared" si="29"/>
        <v/>
      </c>
      <c r="J459" s="31" t="str">
        <f t="array" ref="J459">IFERROR(INDEX(I$2:I$700,SMALL(IF(I$2:I$700&lt;&gt;"",ROW(I$2:I$700)-1),ROW(A458))),"")</f>
        <v/>
      </c>
      <c r="K459" s="21" t="str">
        <f t="shared" si="30"/>
        <v/>
      </c>
      <c r="L459" s="33" t="str">
        <f t="array" ref="L459">IFERROR(INDEX(K$2:K$700,SMALL(IF(K$2:K$700&lt;&gt;"",ROW(K$2:K$700)-1),ROW(F458))),"")</f>
        <v/>
      </c>
      <c r="M459" s="21" t="str">
        <f t="shared" si="31"/>
        <v/>
      </c>
      <c r="N459" s="31" t="str">
        <f t="array" ref="N459">IFERROR(INDEX(M$2:M$700,SMALL(IF(M$2:M$700&lt;&gt;"",ROW(M$2:M$700)-1),ROW(G458))),"")</f>
        <v/>
      </c>
      <c r="O459" s="21" t="str">
        <f t="shared" si="32"/>
        <v/>
      </c>
      <c r="P459" s="33" t="str">
        <f t="array" ref="P459">IFERROR(INDEX(O$2:O$700,SMALL(IF(O$2:O$700&lt;&gt;"",ROW(O$2:O$700)-1),ROW(I458))),"")</f>
        <v/>
      </c>
      <c r="Q459" s="22" t="str">
        <f t="shared" si="28"/>
        <v/>
      </c>
      <c r="R459" s="47" t="str">
        <f t="array" ref="R459">IFERROR(INDEX(Q$2:Q$212,SMALL(IF(Q$2:Q$212&lt;&gt;"",ROW(Q$2:Q$212)-1),ROW(I458))),"")</f>
        <v/>
      </c>
      <c r="S459" s="10"/>
    </row>
    <row r="460" spans="1:19" ht="15.75" customHeight="1" x14ac:dyDescent="0.2">
      <c r="A460" s="26" t="str">
        <f t="shared" si="33"/>
        <v xml:space="preserve"> </v>
      </c>
      <c r="B460" s="23"/>
      <c r="C460" s="23"/>
      <c r="D460" s="23"/>
      <c r="E460" s="23"/>
      <c r="F460" s="23"/>
      <c r="G460" s="26" t="str">
        <f>IF(D460="","",VLOOKUP(D460,'Liste des clubs'!A:B,2,FALSE))</f>
        <v/>
      </c>
      <c r="H460" s="29"/>
      <c r="I460" s="21" t="str">
        <f t="shared" si="29"/>
        <v/>
      </c>
      <c r="J460" s="31" t="str">
        <f t="array" ref="J460">IFERROR(INDEX(I$2:I$700,SMALL(IF(I$2:I$700&lt;&gt;"",ROW(I$2:I$700)-1),ROW(A459))),"")</f>
        <v/>
      </c>
      <c r="K460" s="21" t="str">
        <f t="shared" si="30"/>
        <v/>
      </c>
      <c r="L460" s="33" t="str">
        <f t="array" ref="L460">IFERROR(INDEX(K$2:K$700,SMALL(IF(K$2:K$700&lt;&gt;"",ROW(K$2:K$700)-1),ROW(F459))),"")</f>
        <v/>
      </c>
      <c r="M460" s="21" t="str">
        <f t="shared" si="31"/>
        <v/>
      </c>
      <c r="N460" s="31" t="str">
        <f t="array" ref="N460">IFERROR(INDEX(M$2:M$700,SMALL(IF(M$2:M$700&lt;&gt;"",ROW(M$2:M$700)-1),ROW(G459))),"")</f>
        <v/>
      </c>
      <c r="O460" s="21" t="str">
        <f t="shared" si="32"/>
        <v/>
      </c>
      <c r="P460" s="33" t="str">
        <f t="array" ref="P460">IFERROR(INDEX(O$2:O$700,SMALL(IF(O$2:O$700&lt;&gt;"",ROW(O$2:O$700)-1),ROW(I459))),"")</f>
        <v/>
      </c>
      <c r="Q460" s="22" t="str">
        <f t="shared" si="28"/>
        <v/>
      </c>
      <c r="R460" s="47" t="str">
        <f t="array" ref="R460">IFERROR(INDEX(Q$2:Q$212,SMALL(IF(Q$2:Q$212&lt;&gt;"",ROW(Q$2:Q$212)-1),ROW(I459))),"")</f>
        <v/>
      </c>
      <c r="S460" s="10"/>
    </row>
    <row r="461" spans="1:19" ht="15.75" customHeight="1" x14ac:dyDescent="0.2">
      <c r="A461" s="26" t="str">
        <f t="shared" si="33"/>
        <v xml:space="preserve"> </v>
      </c>
      <c r="B461" s="23"/>
      <c r="C461" s="23"/>
      <c r="D461" s="23"/>
      <c r="E461" s="23"/>
      <c r="F461" s="23"/>
      <c r="G461" s="26" t="str">
        <f>IF(D461="","",VLOOKUP(D461,'Liste des clubs'!A:B,2,FALSE))</f>
        <v/>
      </c>
      <c r="H461" s="29"/>
      <c r="I461" s="21" t="str">
        <f t="shared" si="29"/>
        <v/>
      </c>
      <c r="J461" s="31" t="str">
        <f t="array" ref="J461">IFERROR(INDEX(I$2:I$700,SMALL(IF(I$2:I$700&lt;&gt;"",ROW(I$2:I$700)-1),ROW(A460))),"")</f>
        <v/>
      </c>
      <c r="K461" s="21" t="str">
        <f t="shared" si="30"/>
        <v/>
      </c>
      <c r="L461" s="33" t="str">
        <f t="array" ref="L461">IFERROR(INDEX(K$2:K$700,SMALL(IF(K$2:K$700&lt;&gt;"",ROW(K$2:K$700)-1),ROW(F460))),"")</f>
        <v/>
      </c>
      <c r="M461" s="21" t="str">
        <f t="shared" si="31"/>
        <v/>
      </c>
      <c r="N461" s="31" t="str">
        <f t="array" ref="N461">IFERROR(INDEX(M$2:M$700,SMALL(IF(M$2:M$700&lt;&gt;"",ROW(M$2:M$700)-1),ROW(G460))),"")</f>
        <v/>
      </c>
      <c r="O461" s="21" t="str">
        <f t="shared" si="32"/>
        <v/>
      </c>
      <c r="P461" s="33" t="str">
        <f t="array" ref="P461">IFERROR(INDEX(O$2:O$700,SMALL(IF(O$2:O$700&lt;&gt;"",ROW(O$2:O$700)-1),ROW(I460))),"")</f>
        <v/>
      </c>
      <c r="Q461" s="22" t="str">
        <f t="shared" si="28"/>
        <v/>
      </c>
      <c r="R461" s="47" t="str">
        <f t="array" ref="R461">IFERROR(INDEX(Q$2:Q$212,SMALL(IF(Q$2:Q$212&lt;&gt;"",ROW(Q$2:Q$212)-1),ROW(I460))),"")</f>
        <v/>
      </c>
      <c r="S461" s="10"/>
    </row>
    <row r="462" spans="1:19" ht="15.75" customHeight="1" x14ac:dyDescent="0.2">
      <c r="A462" s="26" t="str">
        <f t="shared" si="33"/>
        <v xml:space="preserve"> </v>
      </c>
      <c r="B462" s="23"/>
      <c r="C462" s="23"/>
      <c r="D462" s="23"/>
      <c r="E462" s="23"/>
      <c r="F462" s="23"/>
      <c r="G462" s="26" t="str">
        <f>IF(D462="","",VLOOKUP(D462,'Liste des clubs'!A:B,2,FALSE))</f>
        <v/>
      </c>
      <c r="H462" s="29"/>
      <c r="I462" s="21" t="str">
        <f t="shared" si="29"/>
        <v/>
      </c>
      <c r="J462" s="31" t="str">
        <f t="array" ref="J462">IFERROR(INDEX(I$2:I$700,SMALL(IF(I$2:I$700&lt;&gt;"",ROW(I$2:I$700)-1),ROW(A461))),"")</f>
        <v/>
      </c>
      <c r="K462" s="21" t="str">
        <f t="shared" si="30"/>
        <v/>
      </c>
      <c r="L462" s="33" t="str">
        <f t="array" ref="L462">IFERROR(INDEX(K$2:K$700,SMALL(IF(K$2:K$700&lt;&gt;"",ROW(K$2:K$700)-1),ROW(F461))),"")</f>
        <v/>
      </c>
      <c r="M462" s="21" t="str">
        <f t="shared" si="31"/>
        <v/>
      </c>
      <c r="N462" s="31" t="str">
        <f t="array" ref="N462">IFERROR(INDEX(M$2:M$700,SMALL(IF(M$2:M$700&lt;&gt;"",ROW(M$2:M$700)-1),ROW(G461))),"")</f>
        <v/>
      </c>
      <c r="O462" s="21" t="str">
        <f t="shared" si="32"/>
        <v/>
      </c>
      <c r="P462" s="33" t="str">
        <f t="array" ref="P462">IFERROR(INDEX(O$2:O$700,SMALL(IF(O$2:O$700&lt;&gt;"",ROW(O$2:O$700)-1),ROW(I461))),"")</f>
        <v/>
      </c>
      <c r="Q462" s="22" t="str">
        <f t="shared" si="28"/>
        <v/>
      </c>
      <c r="R462" s="47" t="str">
        <f t="array" ref="R462">IFERROR(INDEX(Q$2:Q$212,SMALL(IF(Q$2:Q$212&lt;&gt;"",ROW(Q$2:Q$212)-1),ROW(I461))),"")</f>
        <v/>
      </c>
      <c r="S462" s="10"/>
    </row>
    <row r="463" spans="1:19" ht="15.75" customHeight="1" x14ac:dyDescent="0.2">
      <c r="A463" s="26" t="str">
        <f t="shared" si="33"/>
        <v xml:space="preserve"> </v>
      </c>
      <c r="B463" s="23"/>
      <c r="C463" s="23"/>
      <c r="D463" s="23"/>
      <c r="E463" s="23"/>
      <c r="F463" s="23"/>
      <c r="G463" s="26" t="str">
        <f>IF(D463="","",VLOOKUP(D463,'Liste des clubs'!A:B,2,FALSE))</f>
        <v/>
      </c>
      <c r="H463" s="29"/>
      <c r="I463" s="21" t="str">
        <f t="shared" si="29"/>
        <v/>
      </c>
      <c r="J463" s="31" t="str">
        <f t="array" ref="J463">IFERROR(INDEX(I$2:I$700,SMALL(IF(I$2:I$700&lt;&gt;"",ROW(I$2:I$700)-1),ROW(A462))),"")</f>
        <v/>
      </c>
      <c r="K463" s="21" t="str">
        <f t="shared" si="30"/>
        <v/>
      </c>
      <c r="L463" s="33" t="str">
        <f t="array" ref="L463">IFERROR(INDEX(K$2:K$700,SMALL(IF(K$2:K$700&lt;&gt;"",ROW(K$2:K$700)-1),ROW(F462))),"")</f>
        <v/>
      </c>
      <c r="M463" s="21" t="str">
        <f t="shared" si="31"/>
        <v/>
      </c>
      <c r="N463" s="31" t="str">
        <f t="array" ref="N463">IFERROR(INDEX(M$2:M$700,SMALL(IF(M$2:M$700&lt;&gt;"",ROW(M$2:M$700)-1),ROW(G462))),"")</f>
        <v/>
      </c>
      <c r="O463" s="21" t="str">
        <f t="shared" si="32"/>
        <v/>
      </c>
      <c r="P463" s="33" t="str">
        <f t="array" ref="P463">IFERROR(INDEX(O$2:O$700,SMALL(IF(O$2:O$700&lt;&gt;"",ROW(O$2:O$700)-1),ROW(I462))),"")</f>
        <v/>
      </c>
      <c r="Q463" s="22" t="str">
        <f t="shared" si="28"/>
        <v/>
      </c>
      <c r="R463" s="47" t="str">
        <f t="array" ref="R463">IFERROR(INDEX(Q$2:Q$212,SMALL(IF(Q$2:Q$212&lt;&gt;"",ROW(Q$2:Q$212)-1),ROW(I462))),"")</f>
        <v/>
      </c>
      <c r="S463" s="10"/>
    </row>
    <row r="464" spans="1:19" ht="15.75" customHeight="1" x14ac:dyDescent="0.2">
      <c r="A464" s="26" t="str">
        <f t="shared" si="33"/>
        <v xml:space="preserve"> </v>
      </c>
      <c r="B464" s="23"/>
      <c r="C464" s="23"/>
      <c r="D464" s="23"/>
      <c r="E464" s="23"/>
      <c r="F464" s="23"/>
      <c r="G464" s="26" t="str">
        <f>IF(D464="","",VLOOKUP(D464,'Liste des clubs'!A:B,2,FALSE))</f>
        <v/>
      </c>
      <c r="H464" s="29"/>
      <c r="I464" s="21" t="str">
        <f t="shared" si="29"/>
        <v/>
      </c>
      <c r="J464" s="31" t="str">
        <f t="array" ref="J464">IFERROR(INDEX(I$2:I$700,SMALL(IF(I$2:I$700&lt;&gt;"",ROW(I$2:I$700)-1),ROW(A463))),"")</f>
        <v/>
      </c>
      <c r="K464" s="21" t="str">
        <f t="shared" si="30"/>
        <v/>
      </c>
      <c r="L464" s="33" t="str">
        <f t="array" ref="L464">IFERROR(INDEX(K$2:K$700,SMALL(IF(K$2:K$700&lt;&gt;"",ROW(K$2:K$700)-1),ROW(F463))),"")</f>
        <v/>
      </c>
      <c r="M464" s="21" t="str">
        <f t="shared" si="31"/>
        <v/>
      </c>
      <c r="N464" s="31" t="str">
        <f t="array" ref="N464">IFERROR(INDEX(M$2:M$700,SMALL(IF(M$2:M$700&lt;&gt;"",ROW(M$2:M$700)-1),ROW(G463))),"")</f>
        <v/>
      </c>
      <c r="O464" s="21" t="str">
        <f t="shared" si="32"/>
        <v/>
      </c>
      <c r="P464" s="33" t="str">
        <f t="array" ref="P464">IFERROR(INDEX(O$2:O$700,SMALL(IF(O$2:O$700&lt;&gt;"",ROW(O$2:O$700)-1),ROW(I463))),"")</f>
        <v/>
      </c>
      <c r="Q464" s="22" t="str">
        <f t="shared" si="28"/>
        <v/>
      </c>
      <c r="R464" s="47" t="str">
        <f t="array" ref="R464">IFERROR(INDEX(Q$2:Q$212,SMALL(IF(Q$2:Q$212&lt;&gt;"",ROW(Q$2:Q$212)-1),ROW(I463))),"")</f>
        <v/>
      </c>
      <c r="S464" s="10"/>
    </row>
    <row r="465" spans="1:19" ht="15.75" customHeight="1" x14ac:dyDescent="0.2">
      <c r="A465" s="26" t="str">
        <f t="shared" si="33"/>
        <v xml:space="preserve"> </v>
      </c>
      <c r="B465" s="23"/>
      <c r="C465" s="23"/>
      <c r="D465" s="23"/>
      <c r="E465" s="23"/>
      <c r="F465" s="23"/>
      <c r="G465" s="26" t="str">
        <f>IF(D465="","",VLOOKUP(D465,'Liste des clubs'!A:B,2,FALSE))</f>
        <v/>
      </c>
      <c r="H465" s="29"/>
      <c r="I465" s="21" t="str">
        <f t="shared" si="29"/>
        <v/>
      </c>
      <c r="J465" s="31" t="str">
        <f t="array" ref="J465">IFERROR(INDEX(I$2:I$700,SMALL(IF(I$2:I$700&lt;&gt;"",ROW(I$2:I$700)-1),ROW(A464))),"")</f>
        <v/>
      </c>
      <c r="K465" s="21" t="str">
        <f t="shared" si="30"/>
        <v/>
      </c>
      <c r="L465" s="33" t="str">
        <f t="array" ref="L465">IFERROR(INDEX(K$2:K$700,SMALL(IF(K$2:K$700&lt;&gt;"",ROW(K$2:K$700)-1),ROW(F464))),"")</f>
        <v/>
      </c>
      <c r="M465" s="21" t="str">
        <f t="shared" si="31"/>
        <v/>
      </c>
      <c r="N465" s="31" t="str">
        <f t="array" ref="N465">IFERROR(INDEX(M$2:M$700,SMALL(IF(M$2:M$700&lt;&gt;"",ROW(M$2:M$700)-1),ROW(G464))),"")</f>
        <v/>
      </c>
      <c r="O465" s="21" t="str">
        <f t="shared" si="32"/>
        <v/>
      </c>
      <c r="P465" s="33" t="str">
        <f t="array" ref="P465">IFERROR(INDEX(O$2:O$700,SMALL(IF(O$2:O$700&lt;&gt;"",ROW(O$2:O$700)-1),ROW(I464))),"")</f>
        <v/>
      </c>
      <c r="Q465" s="22" t="str">
        <f t="shared" si="28"/>
        <v/>
      </c>
      <c r="R465" s="47" t="str">
        <f t="array" ref="R465">IFERROR(INDEX(Q$2:Q$212,SMALL(IF(Q$2:Q$212&lt;&gt;"",ROW(Q$2:Q$212)-1),ROW(I464))),"")</f>
        <v/>
      </c>
      <c r="S465" s="10"/>
    </row>
    <row r="466" spans="1:19" ht="15.75" customHeight="1" x14ac:dyDescent="0.2">
      <c r="A466" s="26" t="str">
        <f t="shared" si="33"/>
        <v xml:space="preserve"> </v>
      </c>
      <c r="B466" s="23"/>
      <c r="C466" s="23"/>
      <c r="D466" s="23"/>
      <c r="E466" s="23"/>
      <c r="F466" s="23"/>
      <c r="G466" s="26" t="str">
        <f>IF(D466="","",VLOOKUP(D466,'Liste des clubs'!A:B,2,FALSE))</f>
        <v/>
      </c>
      <c r="H466" s="29"/>
      <c r="I466" s="21" t="str">
        <f t="shared" si="29"/>
        <v/>
      </c>
      <c r="J466" s="31" t="str">
        <f t="array" ref="J466">IFERROR(INDEX(I$2:I$700,SMALL(IF(I$2:I$700&lt;&gt;"",ROW(I$2:I$700)-1),ROW(A465))),"")</f>
        <v/>
      </c>
      <c r="K466" s="21" t="str">
        <f t="shared" si="30"/>
        <v/>
      </c>
      <c r="L466" s="33" t="str">
        <f t="array" ref="L466">IFERROR(INDEX(K$2:K$700,SMALL(IF(K$2:K$700&lt;&gt;"",ROW(K$2:K$700)-1),ROW(F465))),"")</f>
        <v/>
      </c>
      <c r="M466" s="21" t="str">
        <f t="shared" si="31"/>
        <v/>
      </c>
      <c r="N466" s="31" t="str">
        <f t="array" ref="N466">IFERROR(INDEX(M$2:M$700,SMALL(IF(M$2:M$700&lt;&gt;"",ROW(M$2:M$700)-1),ROW(G465))),"")</f>
        <v/>
      </c>
      <c r="O466" s="21" t="str">
        <f t="shared" si="32"/>
        <v/>
      </c>
      <c r="P466" s="33" t="str">
        <f t="array" ref="P466">IFERROR(INDEX(O$2:O$700,SMALL(IF(O$2:O$700&lt;&gt;"",ROW(O$2:O$700)-1),ROW(I465))),"")</f>
        <v/>
      </c>
      <c r="Q466" s="22" t="str">
        <f t="shared" si="28"/>
        <v/>
      </c>
      <c r="R466" s="47" t="str">
        <f t="array" ref="R466">IFERROR(INDEX(Q$2:Q$212,SMALL(IF(Q$2:Q$212&lt;&gt;"",ROW(Q$2:Q$212)-1),ROW(I465))),"")</f>
        <v/>
      </c>
      <c r="S466" s="10"/>
    </row>
    <row r="467" spans="1:19" ht="15.75" customHeight="1" x14ac:dyDescent="0.2">
      <c r="A467" s="26" t="str">
        <f t="shared" si="33"/>
        <v xml:space="preserve"> </v>
      </c>
      <c r="B467" s="23"/>
      <c r="C467" s="23"/>
      <c r="D467" s="23"/>
      <c r="E467" s="23"/>
      <c r="F467" s="23"/>
      <c r="G467" s="26" t="str">
        <f>IF(D467="","",VLOOKUP(D467,'Liste des clubs'!A:B,2,FALSE))</f>
        <v/>
      </c>
      <c r="H467" s="29"/>
      <c r="I467" s="21" t="str">
        <f t="shared" si="29"/>
        <v/>
      </c>
      <c r="J467" s="31" t="str">
        <f t="array" ref="J467">IFERROR(INDEX(I$2:I$700,SMALL(IF(I$2:I$700&lt;&gt;"",ROW(I$2:I$700)-1),ROW(A466))),"")</f>
        <v/>
      </c>
      <c r="K467" s="21" t="str">
        <f t="shared" si="30"/>
        <v/>
      </c>
      <c r="L467" s="33" t="str">
        <f t="array" ref="L467">IFERROR(INDEX(K$2:K$700,SMALL(IF(K$2:K$700&lt;&gt;"",ROW(K$2:K$700)-1),ROW(F466))),"")</f>
        <v/>
      </c>
      <c r="M467" s="21" t="str">
        <f t="shared" si="31"/>
        <v/>
      </c>
      <c r="N467" s="31" t="str">
        <f t="array" ref="N467">IFERROR(INDEX(M$2:M$700,SMALL(IF(M$2:M$700&lt;&gt;"",ROW(M$2:M$700)-1),ROW(G466))),"")</f>
        <v/>
      </c>
      <c r="O467" s="21" t="str">
        <f t="shared" si="32"/>
        <v/>
      </c>
      <c r="P467" s="33" t="str">
        <f t="array" ref="P467">IFERROR(INDEX(O$2:O$700,SMALL(IF(O$2:O$700&lt;&gt;"",ROW(O$2:O$700)-1),ROW(I466))),"")</f>
        <v/>
      </c>
      <c r="Q467" s="22" t="str">
        <f t="shared" si="28"/>
        <v/>
      </c>
      <c r="R467" s="47" t="str">
        <f t="array" ref="R467">IFERROR(INDEX(Q$2:Q$212,SMALL(IF(Q$2:Q$212&lt;&gt;"",ROW(Q$2:Q$212)-1),ROW(I466))),"")</f>
        <v/>
      </c>
      <c r="S467" s="10"/>
    </row>
    <row r="468" spans="1:19" ht="15.75" customHeight="1" x14ac:dyDescent="0.2">
      <c r="A468" s="26" t="str">
        <f t="shared" si="33"/>
        <v xml:space="preserve"> </v>
      </c>
      <c r="B468" s="23"/>
      <c r="C468" s="23"/>
      <c r="D468" s="23"/>
      <c r="E468" s="23"/>
      <c r="F468" s="23"/>
      <c r="G468" s="26" t="str">
        <f>IF(D468="","",VLOOKUP(D468,'Liste des clubs'!A:B,2,FALSE))</f>
        <v/>
      </c>
      <c r="H468" s="29"/>
      <c r="I468" s="21" t="str">
        <f t="shared" si="29"/>
        <v/>
      </c>
      <c r="J468" s="31" t="str">
        <f t="array" ref="J468">IFERROR(INDEX(I$2:I$700,SMALL(IF(I$2:I$700&lt;&gt;"",ROW(I$2:I$700)-1),ROW(A467))),"")</f>
        <v/>
      </c>
      <c r="K468" s="21" t="str">
        <f t="shared" si="30"/>
        <v/>
      </c>
      <c r="L468" s="33" t="str">
        <f t="array" ref="L468">IFERROR(INDEX(K$2:K$700,SMALL(IF(K$2:K$700&lt;&gt;"",ROW(K$2:K$700)-1),ROW(F467))),"")</f>
        <v/>
      </c>
      <c r="M468" s="21" t="str">
        <f t="shared" si="31"/>
        <v/>
      </c>
      <c r="N468" s="31" t="str">
        <f t="array" ref="N468">IFERROR(INDEX(M$2:M$700,SMALL(IF(M$2:M$700&lt;&gt;"",ROW(M$2:M$700)-1),ROW(G467))),"")</f>
        <v/>
      </c>
      <c r="O468" s="21" t="str">
        <f t="shared" si="32"/>
        <v/>
      </c>
      <c r="P468" s="33" t="str">
        <f t="array" ref="P468">IFERROR(INDEX(O$2:O$700,SMALL(IF(O$2:O$700&lt;&gt;"",ROW(O$2:O$700)-1),ROW(I467))),"")</f>
        <v/>
      </c>
      <c r="Q468" s="22" t="str">
        <f t="shared" si="28"/>
        <v/>
      </c>
      <c r="R468" s="47" t="str">
        <f t="array" ref="R468">IFERROR(INDEX(Q$2:Q$212,SMALL(IF(Q$2:Q$212&lt;&gt;"",ROW(Q$2:Q$212)-1),ROW(I467))),"")</f>
        <v/>
      </c>
      <c r="S468" s="10"/>
    </row>
    <row r="469" spans="1:19" ht="15.75" customHeight="1" x14ac:dyDescent="0.2">
      <c r="A469" s="26" t="str">
        <f t="shared" si="33"/>
        <v xml:space="preserve"> </v>
      </c>
      <c r="B469" s="23"/>
      <c r="C469" s="23"/>
      <c r="D469" s="23"/>
      <c r="E469" s="23"/>
      <c r="F469" s="23"/>
      <c r="G469" s="26" t="str">
        <f>IF(D469="","",VLOOKUP(D469,'Liste des clubs'!A:B,2,FALSE))</f>
        <v/>
      </c>
      <c r="H469" s="29"/>
      <c r="I469" s="21" t="str">
        <f t="shared" si="29"/>
        <v/>
      </c>
      <c r="J469" s="31" t="str">
        <f t="array" ref="J469">IFERROR(INDEX(I$2:I$700,SMALL(IF(I$2:I$700&lt;&gt;"",ROW(I$2:I$700)-1),ROW(A468))),"")</f>
        <v/>
      </c>
      <c r="K469" s="21" t="str">
        <f t="shared" si="30"/>
        <v/>
      </c>
      <c r="L469" s="33" t="str">
        <f t="array" ref="L469">IFERROR(INDEX(K$2:K$700,SMALL(IF(K$2:K$700&lt;&gt;"",ROW(K$2:K$700)-1),ROW(F468))),"")</f>
        <v/>
      </c>
      <c r="M469" s="21" t="str">
        <f t="shared" si="31"/>
        <v/>
      </c>
      <c r="N469" s="31" t="str">
        <f t="array" ref="N469">IFERROR(INDEX(M$2:M$700,SMALL(IF(M$2:M$700&lt;&gt;"",ROW(M$2:M$700)-1),ROW(G468))),"")</f>
        <v/>
      </c>
      <c r="O469" s="21" t="str">
        <f t="shared" si="32"/>
        <v/>
      </c>
      <c r="P469" s="33" t="str">
        <f t="array" ref="P469">IFERROR(INDEX(O$2:O$700,SMALL(IF(O$2:O$700&lt;&gt;"",ROW(O$2:O$700)-1),ROW(I468))),"")</f>
        <v/>
      </c>
      <c r="Q469" s="22" t="str">
        <f t="shared" si="28"/>
        <v/>
      </c>
      <c r="R469" s="47" t="str">
        <f t="array" ref="R469">IFERROR(INDEX(Q$2:Q$212,SMALL(IF(Q$2:Q$212&lt;&gt;"",ROW(Q$2:Q$212)-1),ROW(I468))),"")</f>
        <v/>
      </c>
      <c r="S469" s="10"/>
    </row>
    <row r="470" spans="1:19" ht="15.75" customHeight="1" x14ac:dyDescent="0.2">
      <c r="A470" s="26" t="str">
        <f t="shared" si="33"/>
        <v xml:space="preserve"> </v>
      </c>
      <c r="B470" s="23"/>
      <c r="C470" s="23"/>
      <c r="D470" s="23"/>
      <c r="E470" s="23"/>
      <c r="F470" s="23"/>
      <c r="G470" s="26" t="str">
        <f>IF(D470="","",VLOOKUP(D470,'Liste des clubs'!A:B,2,FALSE))</f>
        <v/>
      </c>
      <c r="H470" s="29"/>
      <c r="I470" s="21" t="str">
        <f t="shared" si="29"/>
        <v/>
      </c>
      <c r="J470" s="31" t="str">
        <f t="array" ref="J470">IFERROR(INDEX(I$2:I$700,SMALL(IF(I$2:I$700&lt;&gt;"",ROW(I$2:I$700)-1),ROW(A469))),"")</f>
        <v/>
      </c>
      <c r="K470" s="21" t="str">
        <f t="shared" si="30"/>
        <v/>
      </c>
      <c r="L470" s="33" t="str">
        <f t="array" ref="L470">IFERROR(INDEX(K$2:K$700,SMALL(IF(K$2:K$700&lt;&gt;"",ROW(K$2:K$700)-1),ROW(F469))),"")</f>
        <v/>
      </c>
      <c r="M470" s="21" t="str">
        <f t="shared" si="31"/>
        <v/>
      </c>
      <c r="N470" s="31" t="str">
        <f t="array" ref="N470">IFERROR(INDEX(M$2:M$700,SMALL(IF(M$2:M$700&lt;&gt;"",ROW(M$2:M$700)-1),ROW(G469))),"")</f>
        <v/>
      </c>
      <c r="O470" s="21" t="str">
        <f t="shared" si="32"/>
        <v/>
      </c>
      <c r="P470" s="33" t="str">
        <f t="array" ref="P470">IFERROR(INDEX(O$2:O$700,SMALL(IF(O$2:O$700&lt;&gt;"",ROW(O$2:O$700)-1),ROW(I469))),"")</f>
        <v/>
      </c>
      <c r="Q470" s="22" t="str">
        <f t="shared" si="28"/>
        <v/>
      </c>
      <c r="R470" s="47" t="str">
        <f t="array" ref="R470">IFERROR(INDEX(Q$2:Q$212,SMALL(IF(Q$2:Q$212&lt;&gt;"",ROW(Q$2:Q$212)-1),ROW(I469))),"")</f>
        <v/>
      </c>
      <c r="S470" s="10"/>
    </row>
    <row r="471" spans="1:19" ht="15.75" customHeight="1" x14ac:dyDescent="0.2">
      <c r="A471" s="26" t="str">
        <f t="shared" si="33"/>
        <v xml:space="preserve"> </v>
      </c>
      <c r="B471" s="23"/>
      <c r="C471" s="23"/>
      <c r="D471" s="23"/>
      <c r="E471" s="23"/>
      <c r="F471" s="23"/>
      <c r="G471" s="26" t="str">
        <f>IF(D471="","",VLOOKUP(D471,'Liste des clubs'!A:B,2,FALSE))</f>
        <v/>
      </c>
      <c r="H471" s="29"/>
      <c r="I471" s="21" t="str">
        <f t="shared" si="29"/>
        <v/>
      </c>
      <c r="J471" s="31" t="str">
        <f t="array" ref="J471">IFERROR(INDEX(I$2:I$700,SMALL(IF(I$2:I$700&lt;&gt;"",ROW(I$2:I$700)-1),ROW(A470))),"")</f>
        <v/>
      </c>
      <c r="K471" s="21" t="str">
        <f t="shared" si="30"/>
        <v/>
      </c>
      <c r="L471" s="33" t="str">
        <f t="array" ref="L471">IFERROR(INDEX(K$2:K$700,SMALL(IF(K$2:K$700&lt;&gt;"",ROW(K$2:K$700)-1),ROW(F470))),"")</f>
        <v/>
      </c>
      <c r="M471" s="21" t="str">
        <f t="shared" si="31"/>
        <v/>
      </c>
      <c r="N471" s="31" t="str">
        <f t="array" ref="N471">IFERROR(INDEX(M$2:M$700,SMALL(IF(M$2:M$700&lt;&gt;"",ROW(M$2:M$700)-1),ROW(G470))),"")</f>
        <v/>
      </c>
      <c r="O471" s="21" t="str">
        <f t="shared" si="32"/>
        <v/>
      </c>
      <c r="P471" s="33" t="str">
        <f t="array" ref="P471">IFERROR(INDEX(O$2:O$700,SMALL(IF(O$2:O$700&lt;&gt;"",ROW(O$2:O$700)-1),ROW(I470))),"")</f>
        <v/>
      </c>
      <c r="Q471" s="22" t="str">
        <f t="shared" si="28"/>
        <v/>
      </c>
      <c r="R471" s="47" t="str">
        <f t="array" ref="R471">IFERROR(INDEX(Q$2:Q$212,SMALL(IF(Q$2:Q$212&lt;&gt;"",ROW(Q$2:Q$212)-1),ROW(I470))),"")</f>
        <v/>
      </c>
      <c r="S471" s="10"/>
    </row>
    <row r="472" spans="1:19" ht="15.75" customHeight="1" x14ac:dyDescent="0.2">
      <c r="A472" s="26" t="str">
        <f t="shared" si="33"/>
        <v xml:space="preserve"> </v>
      </c>
      <c r="B472" s="23"/>
      <c r="C472" s="23"/>
      <c r="D472" s="23"/>
      <c r="E472" s="23"/>
      <c r="F472" s="23"/>
      <c r="G472" s="26" t="str">
        <f>IF(D472="","",VLOOKUP(D472,'Liste des clubs'!A:B,2,FALSE))</f>
        <v/>
      </c>
      <c r="H472" s="29"/>
      <c r="I472" s="21" t="str">
        <f t="shared" si="29"/>
        <v/>
      </c>
      <c r="J472" s="31" t="str">
        <f t="array" ref="J472">IFERROR(INDEX(I$2:I$700,SMALL(IF(I$2:I$700&lt;&gt;"",ROW(I$2:I$700)-1),ROW(A471))),"")</f>
        <v/>
      </c>
      <c r="K472" s="21" t="str">
        <f t="shared" si="30"/>
        <v/>
      </c>
      <c r="L472" s="33" t="str">
        <f t="array" ref="L472">IFERROR(INDEX(K$2:K$700,SMALL(IF(K$2:K$700&lt;&gt;"",ROW(K$2:K$700)-1),ROW(F471))),"")</f>
        <v/>
      </c>
      <c r="M472" s="21" t="str">
        <f t="shared" si="31"/>
        <v/>
      </c>
      <c r="N472" s="31" t="str">
        <f t="array" ref="N472">IFERROR(INDEX(M$2:M$700,SMALL(IF(M$2:M$700&lt;&gt;"",ROW(M$2:M$700)-1),ROW(G471))),"")</f>
        <v/>
      </c>
      <c r="O472" s="21" t="str">
        <f t="shared" si="32"/>
        <v/>
      </c>
      <c r="P472" s="33" t="str">
        <f t="array" ref="P472">IFERROR(INDEX(O$2:O$700,SMALL(IF(O$2:O$700&lt;&gt;"",ROW(O$2:O$700)-1),ROW(I471))),"")</f>
        <v/>
      </c>
      <c r="Q472" s="22" t="str">
        <f t="shared" si="28"/>
        <v/>
      </c>
      <c r="R472" s="47" t="str">
        <f t="array" ref="R472">IFERROR(INDEX(Q$2:Q$212,SMALL(IF(Q$2:Q$212&lt;&gt;"",ROW(Q$2:Q$212)-1),ROW(I471))),"")</f>
        <v/>
      </c>
      <c r="S472" s="10"/>
    </row>
    <row r="473" spans="1:19" ht="15.75" customHeight="1" x14ac:dyDescent="0.2">
      <c r="A473" s="26" t="str">
        <f t="shared" si="33"/>
        <v xml:space="preserve"> </v>
      </c>
      <c r="B473" s="23"/>
      <c r="C473" s="23"/>
      <c r="D473" s="23"/>
      <c r="E473" s="23"/>
      <c r="F473" s="23"/>
      <c r="G473" s="26" t="str">
        <f>IF(D473="","",VLOOKUP(D473,'Liste des clubs'!A:B,2,FALSE))</f>
        <v/>
      </c>
      <c r="H473" s="29"/>
      <c r="I473" s="21" t="str">
        <f t="shared" si="29"/>
        <v/>
      </c>
      <c r="J473" s="31" t="str">
        <f t="array" ref="J473">IFERROR(INDEX(I$2:I$700,SMALL(IF(I$2:I$700&lt;&gt;"",ROW(I$2:I$700)-1),ROW(A472))),"")</f>
        <v/>
      </c>
      <c r="K473" s="21" t="str">
        <f t="shared" si="30"/>
        <v/>
      </c>
      <c r="L473" s="33" t="str">
        <f t="array" ref="L473">IFERROR(INDEX(K$2:K$700,SMALL(IF(K$2:K$700&lt;&gt;"",ROW(K$2:K$700)-1),ROW(F472))),"")</f>
        <v/>
      </c>
      <c r="M473" s="21" t="str">
        <f t="shared" si="31"/>
        <v/>
      </c>
      <c r="N473" s="31" t="str">
        <f t="array" ref="N473">IFERROR(INDEX(M$2:M$700,SMALL(IF(M$2:M$700&lt;&gt;"",ROW(M$2:M$700)-1),ROW(G472))),"")</f>
        <v/>
      </c>
      <c r="O473" s="21" t="str">
        <f t="shared" si="32"/>
        <v/>
      </c>
      <c r="P473" s="33" t="str">
        <f t="array" ref="P473">IFERROR(INDEX(O$2:O$700,SMALL(IF(O$2:O$700&lt;&gt;"",ROW(O$2:O$700)-1),ROW(I472))),"")</f>
        <v/>
      </c>
      <c r="Q473" s="22" t="str">
        <f t="shared" si="28"/>
        <v/>
      </c>
      <c r="R473" s="47" t="str">
        <f t="array" ref="R473">IFERROR(INDEX(Q$2:Q$212,SMALL(IF(Q$2:Q$212&lt;&gt;"",ROW(Q$2:Q$212)-1),ROW(I472))),"")</f>
        <v/>
      </c>
      <c r="S473" s="10"/>
    </row>
    <row r="474" spans="1:19" ht="15.75" customHeight="1" x14ac:dyDescent="0.2">
      <c r="A474" s="26" t="str">
        <f t="shared" si="33"/>
        <v xml:space="preserve"> </v>
      </c>
      <c r="B474" s="23"/>
      <c r="C474" s="23"/>
      <c r="D474" s="23"/>
      <c r="E474" s="23"/>
      <c r="F474" s="23"/>
      <c r="G474" s="26" t="str">
        <f>IF(D474="","",VLOOKUP(D474,'Liste des clubs'!A:B,2,FALSE))</f>
        <v/>
      </c>
      <c r="H474" s="29"/>
      <c r="I474" s="21" t="str">
        <f t="shared" si="29"/>
        <v/>
      </c>
      <c r="J474" s="31" t="str">
        <f t="array" ref="J474">IFERROR(INDEX(I$2:I$700,SMALL(IF(I$2:I$700&lt;&gt;"",ROW(I$2:I$700)-1),ROW(A473))),"")</f>
        <v/>
      </c>
      <c r="K474" s="21" t="str">
        <f t="shared" si="30"/>
        <v/>
      </c>
      <c r="L474" s="33" t="str">
        <f t="array" ref="L474">IFERROR(INDEX(K$2:K$700,SMALL(IF(K$2:K$700&lt;&gt;"",ROW(K$2:K$700)-1),ROW(F473))),"")</f>
        <v/>
      </c>
      <c r="M474" s="21" t="str">
        <f t="shared" si="31"/>
        <v/>
      </c>
      <c r="N474" s="31" t="str">
        <f t="array" ref="N474">IFERROR(INDEX(M$2:M$700,SMALL(IF(M$2:M$700&lt;&gt;"",ROW(M$2:M$700)-1),ROW(G473))),"")</f>
        <v/>
      </c>
      <c r="O474" s="21" t="str">
        <f t="shared" si="32"/>
        <v/>
      </c>
      <c r="P474" s="33" t="str">
        <f t="array" ref="P474">IFERROR(INDEX(O$2:O$700,SMALL(IF(O$2:O$700&lt;&gt;"",ROW(O$2:O$700)-1),ROW(I473))),"")</f>
        <v/>
      </c>
      <c r="Q474" s="22" t="str">
        <f t="shared" si="28"/>
        <v/>
      </c>
      <c r="R474" s="47" t="str">
        <f t="array" ref="R474">IFERROR(INDEX(Q$2:Q$212,SMALL(IF(Q$2:Q$212&lt;&gt;"",ROW(Q$2:Q$212)-1),ROW(I473))),"")</f>
        <v/>
      </c>
      <c r="S474" s="10"/>
    </row>
    <row r="475" spans="1:19" ht="15.75" customHeight="1" x14ac:dyDescent="0.2">
      <c r="A475" s="26" t="str">
        <f t="shared" si="33"/>
        <v xml:space="preserve"> </v>
      </c>
      <c r="B475" s="23"/>
      <c r="C475" s="23"/>
      <c r="D475" s="23"/>
      <c r="E475" s="23"/>
      <c r="F475" s="23"/>
      <c r="G475" s="26" t="str">
        <f>IF(D475="","",VLOOKUP(D475,'Liste des clubs'!A:B,2,FALSE))</f>
        <v/>
      </c>
      <c r="H475" s="29"/>
      <c r="I475" s="21" t="str">
        <f t="shared" si="29"/>
        <v/>
      </c>
      <c r="J475" s="31" t="str">
        <f t="array" ref="J475">IFERROR(INDEX(I$2:I$700,SMALL(IF(I$2:I$700&lt;&gt;"",ROW(I$2:I$700)-1),ROW(A474))),"")</f>
        <v/>
      </c>
      <c r="K475" s="21" t="str">
        <f t="shared" si="30"/>
        <v/>
      </c>
      <c r="L475" s="33" t="str">
        <f t="array" ref="L475">IFERROR(INDEX(K$2:K$700,SMALL(IF(K$2:K$700&lt;&gt;"",ROW(K$2:K$700)-1),ROW(F474))),"")</f>
        <v/>
      </c>
      <c r="M475" s="21" t="str">
        <f t="shared" si="31"/>
        <v/>
      </c>
      <c r="N475" s="31" t="str">
        <f t="array" ref="N475">IFERROR(INDEX(M$2:M$700,SMALL(IF(M$2:M$700&lt;&gt;"",ROW(M$2:M$700)-1),ROW(G474))),"")</f>
        <v/>
      </c>
      <c r="O475" s="21" t="str">
        <f t="shared" si="32"/>
        <v/>
      </c>
      <c r="P475" s="33" t="str">
        <f t="array" ref="P475">IFERROR(INDEX(O$2:O$700,SMALL(IF(O$2:O$700&lt;&gt;"",ROW(O$2:O$700)-1),ROW(I474))),"")</f>
        <v/>
      </c>
      <c r="Q475" s="22" t="str">
        <f t="shared" si="28"/>
        <v/>
      </c>
      <c r="R475" s="47" t="str">
        <f t="array" ref="R475">IFERROR(INDEX(Q$2:Q$212,SMALL(IF(Q$2:Q$212&lt;&gt;"",ROW(Q$2:Q$212)-1),ROW(I474))),"")</f>
        <v/>
      </c>
      <c r="S475" s="10"/>
    </row>
    <row r="476" spans="1:19" ht="15.75" customHeight="1" x14ac:dyDescent="0.2">
      <c r="A476" s="26" t="str">
        <f t="shared" si="33"/>
        <v xml:space="preserve"> </v>
      </c>
      <c r="B476" s="23"/>
      <c r="C476" s="23"/>
      <c r="D476" s="23"/>
      <c r="E476" s="23"/>
      <c r="F476" s="23"/>
      <c r="G476" s="26" t="str">
        <f>IF(D476="","",VLOOKUP(D476,'Liste des clubs'!A:B,2,FALSE))</f>
        <v/>
      </c>
      <c r="H476" s="29"/>
      <c r="I476" s="21" t="str">
        <f t="shared" si="29"/>
        <v/>
      </c>
      <c r="J476" s="31" t="str">
        <f t="array" ref="J476">IFERROR(INDEX(I$2:I$700,SMALL(IF(I$2:I$700&lt;&gt;"",ROW(I$2:I$700)-1),ROW(A475))),"")</f>
        <v/>
      </c>
      <c r="K476" s="21" t="str">
        <f t="shared" si="30"/>
        <v/>
      </c>
      <c r="L476" s="33" t="str">
        <f t="array" ref="L476">IFERROR(INDEX(K$2:K$700,SMALL(IF(K$2:K$700&lt;&gt;"",ROW(K$2:K$700)-1),ROW(F475))),"")</f>
        <v/>
      </c>
      <c r="M476" s="21" t="str">
        <f t="shared" si="31"/>
        <v/>
      </c>
      <c r="N476" s="31" t="str">
        <f t="array" ref="N476">IFERROR(INDEX(M$2:M$700,SMALL(IF(M$2:M$700&lt;&gt;"",ROW(M$2:M$700)-1),ROW(G475))),"")</f>
        <v/>
      </c>
      <c r="O476" s="21" t="str">
        <f t="shared" si="32"/>
        <v/>
      </c>
      <c r="P476" s="33" t="str">
        <f t="array" ref="P476">IFERROR(INDEX(O$2:O$700,SMALL(IF(O$2:O$700&lt;&gt;"",ROW(O$2:O$700)-1),ROW(I475))),"")</f>
        <v/>
      </c>
      <c r="Q476" s="22" t="str">
        <f t="shared" si="28"/>
        <v/>
      </c>
      <c r="R476" s="47" t="str">
        <f t="array" ref="R476">IFERROR(INDEX(Q$2:Q$212,SMALL(IF(Q$2:Q$212&lt;&gt;"",ROW(Q$2:Q$212)-1),ROW(I475))),"")</f>
        <v/>
      </c>
      <c r="S476" s="10"/>
    </row>
    <row r="477" spans="1:19" ht="15.75" customHeight="1" x14ac:dyDescent="0.2">
      <c r="A477" s="26" t="str">
        <f t="shared" si="33"/>
        <v xml:space="preserve"> </v>
      </c>
      <c r="B477" s="23"/>
      <c r="C477" s="23"/>
      <c r="D477" s="23"/>
      <c r="E477" s="23"/>
      <c r="F477" s="23"/>
      <c r="G477" s="26" t="str">
        <f>IF(D477="","",VLOOKUP(D477,'Liste des clubs'!A:B,2,FALSE))</f>
        <v/>
      </c>
      <c r="H477" s="29"/>
      <c r="I477" s="21" t="str">
        <f t="shared" si="29"/>
        <v/>
      </c>
      <c r="J477" s="31" t="str">
        <f t="array" ref="J477">IFERROR(INDEX(I$2:I$700,SMALL(IF(I$2:I$700&lt;&gt;"",ROW(I$2:I$700)-1),ROW(A476))),"")</f>
        <v/>
      </c>
      <c r="K477" s="21" t="str">
        <f t="shared" si="30"/>
        <v/>
      </c>
      <c r="L477" s="33" t="str">
        <f t="array" ref="L477">IFERROR(INDEX(K$2:K$700,SMALL(IF(K$2:K$700&lt;&gt;"",ROW(K$2:K$700)-1),ROW(F476))),"")</f>
        <v/>
      </c>
      <c r="M477" s="21" t="str">
        <f t="shared" si="31"/>
        <v/>
      </c>
      <c r="N477" s="31" t="str">
        <f t="array" ref="N477">IFERROR(INDEX(M$2:M$700,SMALL(IF(M$2:M$700&lt;&gt;"",ROW(M$2:M$700)-1),ROW(G476))),"")</f>
        <v/>
      </c>
      <c r="O477" s="21" t="str">
        <f t="shared" si="32"/>
        <v/>
      </c>
      <c r="P477" s="33" t="str">
        <f t="array" ref="P477">IFERROR(INDEX(O$2:O$700,SMALL(IF(O$2:O$700&lt;&gt;"",ROW(O$2:O$700)-1),ROW(I476))),"")</f>
        <v/>
      </c>
      <c r="Q477" s="22" t="str">
        <f t="shared" si="28"/>
        <v/>
      </c>
      <c r="R477" s="47" t="str">
        <f t="array" ref="R477">IFERROR(INDEX(Q$2:Q$212,SMALL(IF(Q$2:Q$212&lt;&gt;"",ROW(Q$2:Q$212)-1),ROW(I476))),"")</f>
        <v/>
      </c>
      <c r="S477" s="10"/>
    </row>
    <row r="478" spans="1:19" ht="15.75" customHeight="1" x14ac:dyDescent="0.2">
      <c r="A478" s="26" t="str">
        <f t="shared" si="33"/>
        <v xml:space="preserve"> </v>
      </c>
      <c r="B478" s="23"/>
      <c r="C478" s="23"/>
      <c r="D478" s="23"/>
      <c r="E478" s="23"/>
      <c r="F478" s="23"/>
      <c r="G478" s="26" t="str">
        <f>IF(D478="","",VLOOKUP(D478,'Liste des clubs'!A:B,2,FALSE))</f>
        <v/>
      </c>
      <c r="H478" s="29"/>
      <c r="I478" s="21" t="str">
        <f t="shared" si="29"/>
        <v/>
      </c>
      <c r="J478" s="31" t="str">
        <f t="array" ref="J478">IFERROR(INDEX(I$2:I$700,SMALL(IF(I$2:I$700&lt;&gt;"",ROW(I$2:I$700)-1),ROW(A477))),"")</f>
        <v/>
      </c>
      <c r="K478" s="21" t="str">
        <f t="shared" si="30"/>
        <v/>
      </c>
      <c r="L478" s="33" t="str">
        <f t="array" ref="L478">IFERROR(INDEX(K$2:K$700,SMALL(IF(K$2:K$700&lt;&gt;"",ROW(K$2:K$700)-1),ROW(F477))),"")</f>
        <v/>
      </c>
      <c r="M478" s="21" t="str">
        <f t="shared" si="31"/>
        <v/>
      </c>
      <c r="N478" s="31" t="str">
        <f t="array" ref="N478">IFERROR(INDEX(M$2:M$700,SMALL(IF(M$2:M$700&lt;&gt;"",ROW(M$2:M$700)-1),ROW(G477))),"")</f>
        <v/>
      </c>
      <c r="O478" s="21" t="str">
        <f t="shared" si="32"/>
        <v/>
      </c>
      <c r="P478" s="33" t="str">
        <f t="array" ref="P478">IFERROR(INDEX(O$2:O$700,SMALL(IF(O$2:O$700&lt;&gt;"",ROW(O$2:O$700)-1),ROW(I477))),"")</f>
        <v/>
      </c>
      <c r="Q478" s="22" t="str">
        <f t="shared" si="28"/>
        <v/>
      </c>
      <c r="R478" s="47" t="str">
        <f t="array" ref="R478">IFERROR(INDEX(Q$2:Q$212,SMALL(IF(Q$2:Q$212&lt;&gt;"",ROW(Q$2:Q$212)-1),ROW(I477))),"")</f>
        <v/>
      </c>
      <c r="S478" s="10"/>
    </row>
    <row r="479" spans="1:19" ht="15.75" customHeight="1" x14ac:dyDescent="0.2">
      <c r="A479" s="26" t="str">
        <f t="shared" si="33"/>
        <v xml:space="preserve"> </v>
      </c>
      <c r="B479" s="23"/>
      <c r="C479" s="23"/>
      <c r="D479" s="23"/>
      <c r="E479" s="23"/>
      <c r="F479" s="23"/>
      <c r="G479" s="26" t="str">
        <f>IF(D479="","",VLOOKUP(D479,'Liste des clubs'!A:B,2,FALSE))</f>
        <v/>
      </c>
      <c r="H479" s="29"/>
      <c r="I479" s="21" t="str">
        <f t="shared" si="29"/>
        <v/>
      </c>
      <c r="J479" s="31" t="str">
        <f t="array" ref="J479">IFERROR(INDEX(I$2:I$700,SMALL(IF(I$2:I$700&lt;&gt;"",ROW(I$2:I$700)-1),ROW(A478))),"")</f>
        <v/>
      </c>
      <c r="K479" s="21" t="str">
        <f t="shared" si="30"/>
        <v/>
      </c>
      <c r="L479" s="33" t="str">
        <f t="array" ref="L479">IFERROR(INDEX(K$2:K$700,SMALL(IF(K$2:K$700&lt;&gt;"",ROW(K$2:K$700)-1),ROW(F478))),"")</f>
        <v/>
      </c>
      <c r="M479" s="21" t="str">
        <f t="shared" si="31"/>
        <v/>
      </c>
      <c r="N479" s="31" t="str">
        <f t="array" ref="N479">IFERROR(INDEX(M$2:M$700,SMALL(IF(M$2:M$700&lt;&gt;"",ROW(M$2:M$700)-1),ROW(G478))),"")</f>
        <v/>
      </c>
      <c r="O479" s="21" t="str">
        <f t="shared" si="32"/>
        <v/>
      </c>
      <c r="P479" s="33" t="str">
        <f t="array" ref="P479">IFERROR(INDEX(O$2:O$700,SMALL(IF(O$2:O$700&lt;&gt;"",ROW(O$2:O$700)-1),ROW(I478))),"")</f>
        <v/>
      </c>
      <c r="Q479" s="22" t="str">
        <f t="shared" si="28"/>
        <v/>
      </c>
      <c r="R479" s="47" t="str">
        <f t="array" ref="R479">IFERROR(INDEX(Q$2:Q$212,SMALL(IF(Q$2:Q$212&lt;&gt;"",ROW(Q$2:Q$212)-1),ROW(I478))),"")</f>
        <v/>
      </c>
      <c r="S479" s="10"/>
    </row>
    <row r="480" spans="1:19" ht="15.75" customHeight="1" x14ac:dyDescent="0.2">
      <c r="A480" s="26" t="str">
        <f t="shared" si="33"/>
        <v xml:space="preserve"> </v>
      </c>
      <c r="B480" s="23"/>
      <c r="C480" s="23"/>
      <c r="D480" s="23"/>
      <c r="E480" s="23"/>
      <c r="F480" s="23"/>
      <c r="G480" s="26" t="str">
        <f>IF(D480="","",VLOOKUP(D480,'Liste des clubs'!A:B,2,FALSE))</f>
        <v/>
      </c>
      <c r="H480" s="29"/>
      <c r="I480" s="21" t="str">
        <f t="shared" si="29"/>
        <v/>
      </c>
      <c r="J480" s="31" t="str">
        <f t="array" ref="J480">IFERROR(INDEX(I$2:I$700,SMALL(IF(I$2:I$700&lt;&gt;"",ROW(I$2:I$700)-1),ROW(A479))),"")</f>
        <v/>
      </c>
      <c r="K480" s="21" t="str">
        <f t="shared" si="30"/>
        <v/>
      </c>
      <c r="L480" s="33" t="str">
        <f t="array" ref="L480">IFERROR(INDEX(K$2:K$700,SMALL(IF(K$2:K$700&lt;&gt;"",ROW(K$2:K$700)-1),ROW(F479))),"")</f>
        <v/>
      </c>
      <c r="M480" s="21" t="str">
        <f t="shared" si="31"/>
        <v/>
      </c>
      <c r="N480" s="31" t="str">
        <f t="array" ref="N480">IFERROR(INDEX(M$2:M$700,SMALL(IF(M$2:M$700&lt;&gt;"",ROW(M$2:M$700)-1),ROW(G479))),"")</f>
        <v/>
      </c>
      <c r="O480" s="21" t="str">
        <f t="shared" si="32"/>
        <v/>
      </c>
      <c r="P480" s="33" t="str">
        <f t="array" ref="P480">IFERROR(INDEX(O$2:O$700,SMALL(IF(O$2:O$700&lt;&gt;"",ROW(O$2:O$700)-1),ROW(I479))),"")</f>
        <v/>
      </c>
      <c r="Q480" s="22" t="str">
        <f t="shared" si="28"/>
        <v/>
      </c>
      <c r="R480" s="47" t="str">
        <f t="array" ref="R480">IFERROR(INDEX(Q$2:Q$212,SMALL(IF(Q$2:Q$212&lt;&gt;"",ROW(Q$2:Q$212)-1),ROW(I479))),"")</f>
        <v/>
      </c>
      <c r="S480" s="10"/>
    </row>
    <row r="481" spans="1:19" ht="15.75" customHeight="1" x14ac:dyDescent="0.2">
      <c r="A481" s="26" t="str">
        <f t="shared" si="33"/>
        <v xml:space="preserve"> </v>
      </c>
      <c r="B481" s="23"/>
      <c r="C481" s="23"/>
      <c r="D481" s="23"/>
      <c r="E481" s="23"/>
      <c r="F481" s="23"/>
      <c r="G481" s="26" t="str">
        <f>IF(D481="","",VLOOKUP(D481,'Liste des clubs'!A:B,2,FALSE))</f>
        <v/>
      </c>
      <c r="H481" s="29"/>
      <c r="I481" s="21" t="str">
        <f t="shared" si="29"/>
        <v/>
      </c>
      <c r="J481" s="31" t="str">
        <f t="array" ref="J481">IFERROR(INDEX(I$2:I$700,SMALL(IF(I$2:I$700&lt;&gt;"",ROW(I$2:I$700)-1),ROW(A480))),"")</f>
        <v/>
      </c>
      <c r="K481" s="21" t="str">
        <f t="shared" si="30"/>
        <v/>
      </c>
      <c r="L481" s="33" t="str">
        <f t="array" ref="L481">IFERROR(INDEX(K$2:K$700,SMALL(IF(K$2:K$700&lt;&gt;"",ROW(K$2:K$700)-1),ROW(F480))),"")</f>
        <v/>
      </c>
      <c r="M481" s="21" t="str">
        <f t="shared" si="31"/>
        <v/>
      </c>
      <c r="N481" s="31" t="str">
        <f t="array" ref="N481">IFERROR(INDEX(M$2:M$700,SMALL(IF(M$2:M$700&lt;&gt;"",ROW(M$2:M$700)-1),ROW(G480))),"")</f>
        <v/>
      </c>
      <c r="O481" s="21" t="str">
        <f t="shared" si="32"/>
        <v/>
      </c>
      <c r="P481" s="33" t="str">
        <f t="array" ref="P481">IFERROR(INDEX(O$2:O$700,SMALL(IF(O$2:O$700&lt;&gt;"",ROW(O$2:O$700)-1),ROW(I480))),"")</f>
        <v/>
      </c>
      <c r="Q481" s="22" t="str">
        <f t="shared" si="28"/>
        <v/>
      </c>
      <c r="R481" s="47" t="str">
        <f t="array" ref="R481">IFERROR(INDEX(Q$2:Q$212,SMALL(IF(Q$2:Q$212&lt;&gt;"",ROW(Q$2:Q$212)-1),ROW(I480))),"")</f>
        <v/>
      </c>
      <c r="S481" s="10"/>
    </row>
    <row r="482" spans="1:19" ht="15.75" customHeight="1" x14ac:dyDescent="0.2">
      <c r="A482" s="26" t="str">
        <f t="shared" si="33"/>
        <v xml:space="preserve"> </v>
      </c>
      <c r="B482" s="23"/>
      <c r="C482" s="23"/>
      <c r="D482" s="23"/>
      <c r="E482" s="23"/>
      <c r="F482" s="23"/>
      <c r="G482" s="26" t="str">
        <f>IF(D482="","",VLOOKUP(D482,'Liste des clubs'!A:B,2,FALSE))</f>
        <v/>
      </c>
      <c r="H482" s="29"/>
      <c r="I482" s="21" t="str">
        <f t="shared" si="29"/>
        <v/>
      </c>
      <c r="J482" s="31" t="str">
        <f t="array" ref="J482">IFERROR(INDEX(I$2:I$700,SMALL(IF(I$2:I$700&lt;&gt;"",ROW(I$2:I$700)-1),ROW(A481))),"")</f>
        <v/>
      </c>
      <c r="K482" s="21" t="str">
        <f t="shared" si="30"/>
        <v/>
      </c>
      <c r="L482" s="33" t="str">
        <f t="array" ref="L482">IFERROR(INDEX(K$2:K$700,SMALL(IF(K$2:K$700&lt;&gt;"",ROW(K$2:K$700)-1),ROW(F481))),"")</f>
        <v/>
      </c>
      <c r="M482" s="21" t="str">
        <f t="shared" si="31"/>
        <v/>
      </c>
      <c r="N482" s="31" t="str">
        <f t="array" ref="N482">IFERROR(INDEX(M$2:M$700,SMALL(IF(M$2:M$700&lt;&gt;"",ROW(M$2:M$700)-1),ROW(G481))),"")</f>
        <v/>
      </c>
      <c r="O482" s="21" t="str">
        <f t="shared" si="32"/>
        <v/>
      </c>
      <c r="P482" s="33" t="str">
        <f t="array" ref="P482">IFERROR(INDEX(O$2:O$700,SMALL(IF(O$2:O$700&lt;&gt;"",ROW(O$2:O$700)-1),ROW(I481))),"")</f>
        <v/>
      </c>
      <c r="Q482" s="22" t="str">
        <f t="shared" si="28"/>
        <v/>
      </c>
      <c r="R482" s="47" t="str">
        <f t="array" ref="R482">IFERROR(INDEX(Q$2:Q$212,SMALL(IF(Q$2:Q$212&lt;&gt;"",ROW(Q$2:Q$212)-1),ROW(I481))),"")</f>
        <v/>
      </c>
      <c r="S482" s="10"/>
    </row>
    <row r="483" spans="1:19" ht="15.75" customHeight="1" x14ac:dyDescent="0.2">
      <c r="A483" s="26" t="str">
        <f t="shared" si="33"/>
        <v xml:space="preserve"> </v>
      </c>
      <c r="B483" s="23"/>
      <c r="C483" s="23"/>
      <c r="D483" s="23"/>
      <c r="E483" s="23"/>
      <c r="F483" s="23"/>
      <c r="G483" s="26" t="str">
        <f>IF(D483="","",VLOOKUP(D483,'Liste des clubs'!A:B,2,FALSE))</f>
        <v/>
      </c>
      <c r="H483" s="29"/>
      <c r="I483" s="21" t="str">
        <f t="shared" si="29"/>
        <v/>
      </c>
      <c r="J483" s="31" t="str">
        <f t="array" ref="J483">IFERROR(INDEX(I$2:I$700,SMALL(IF(I$2:I$700&lt;&gt;"",ROW(I$2:I$700)-1),ROW(A482))),"")</f>
        <v/>
      </c>
      <c r="K483" s="21" t="str">
        <f t="shared" si="30"/>
        <v/>
      </c>
      <c r="L483" s="33" t="str">
        <f t="array" ref="L483">IFERROR(INDEX(K$2:K$700,SMALL(IF(K$2:K$700&lt;&gt;"",ROW(K$2:K$700)-1),ROW(F482))),"")</f>
        <v/>
      </c>
      <c r="M483" s="21" t="str">
        <f t="shared" si="31"/>
        <v/>
      </c>
      <c r="N483" s="31" t="str">
        <f t="array" ref="N483">IFERROR(INDEX(M$2:M$700,SMALL(IF(M$2:M$700&lt;&gt;"",ROW(M$2:M$700)-1),ROW(G482))),"")</f>
        <v/>
      </c>
      <c r="O483" s="21" t="str">
        <f t="shared" si="32"/>
        <v/>
      </c>
      <c r="P483" s="33" t="str">
        <f t="array" ref="P483">IFERROR(INDEX(O$2:O$700,SMALL(IF(O$2:O$700&lt;&gt;"",ROW(O$2:O$700)-1),ROW(I482))),"")</f>
        <v/>
      </c>
      <c r="Q483" s="22" t="str">
        <f t="shared" si="28"/>
        <v/>
      </c>
      <c r="R483" s="47" t="str">
        <f t="array" ref="R483">IFERROR(INDEX(Q$2:Q$212,SMALL(IF(Q$2:Q$212&lt;&gt;"",ROW(Q$2:Q$212)-1),ROW(I482))),"")</f>
        <v/>
      </c>
      <c r="S483" s="10"/>
    </row>
    <row r="484" spans="1:19" ht="15.75" customHeight="1" x14ac:dyDescent="0.2">
      <c r="A484" s="26" t="str">
        <f t="shared" si="33"/>
        <v xml:space="preserve"> </v>
      </c>
      <c r="B484" s="23"/>
      <c r="C484" s="23"/>
      <c r="D484" s="23"/>
      <c r="E484" s="23"/>
      <c r="F484" s="23"/>
      <c r="G484" s="26" t="str">
        <f>IF(D484="","",VLOOKUP(D484,'Liste des clubs'!A:B,2,FALSE))</f>
        <v/>
      </c>
      <c r="H484" s="29"/>
      <c r="I484" s="21" t="str">
        <f t="shared" si="29"/>
        <v/>
      </c>
      <c r="J484" s="31" t="str">
        <f t="array" ref="J484">IFERROR(INDEX(I$2:I$700,SMALL(IF(I$2:I$700&lt;&gt;"",ROW(I$2:I$700)-1),ROW(A483))),"")</f>
        <v/>
      </c>
      <c r="K484" s="21" t="str">
        <f t="shared" si="30"/>
        <v/>
      </c>
      <c r="L484" s="33" t="str">
        <f t="array" ref="L484">IFERROR(INDEX(K$2:K$700,SMALL(IF(K$2:K$700&lt;&gt;"",ROW(K$2:K$700)-1),ROW(F483))),"")</f>
        <v/>
      </c>
      <c r="M484" s="21" t="str">
        <f t="shared" si="31"/>
        <v/>
      </c>
      <c r="N484" s="31" t="str">
        <f t="array" ref="N484">IFERROR(INDEX(M$2:M$700,SMALL(IF(M$2:M$700&lt;&gt;"",ROW(M$2:M$700)-1),ROW(G483))),"")</f>
        <v/>
      </c>
      <c r="O484" s="21" t="str">
        <f t="shared" si="32"/>
        <v/>
      </c>
      <c r="P484" s="33" t="str">
        <f t="array" ref="P484">IFERROR(INDEX(O$2:O$700,SMALL(IF(O$2:O$700&lt;&gt;"",ROW(O$2:O$700)-1),ROW(I483))),"")</f>
        <v/>
      </c>
      <c r="Q484" s="22" t="str">
        <f t="shared" si="28"/>
        <v/>
      </c>
      <c r="R484" s="47" t="str">
        <f t="array" ref="R484">IFERROR(INDEX(Q$2:Q$212,SMALL(IF(Q$2:Q$212&lt;&gt;"",ROW(Q$2:Q$212)-1),ROW(I483))),"")</f>
        <v/>
      </c>
      <c r="S484" s="10"/>
    </row>
    <row r="485" spans="1:19" ht="15.75" customHeight="1" x14ac:dyDescent="0.2">
      <c r="A485" s="26" t="str">
        <f t="shared" si="33"/>
        <v xml:space="preserve"> </v>
      </c>
      <c r="B485" s="23"/>
      <c r="C485" s="23"/>
      <c r="D485" s="23"/>
      <c r="E485" s="23"/>
      <c r="F485" s="23"/>
      <c r="G485" s="26" t="str">
        <f>IF(D485="","",VLOOKUP(D485,'Liste des clubs'!A:B,2,FALSE))</f>
        <v/>
      </c>
      <c r="H485" s="29"/>
      <c r="I485" s="21" t="str">
        <f t="shared" si="29"/>
        <v/>
      </c>
      <c r="J485" s="31" t="str">
        <f t="array" ref="J485">IFERROR(INDEX(I$2:I$700,SMALL(IF(I$2:I$700&lt;&gt;"",ROW(I$2:I$700)-1),ROW(A484))),"")</f>
        <v/>
      </c>
      <c r="K485" s="21" t="str">
        <f t="shared" si="30"/>
        <v/>
      </c>
      <c r="L485" s="33" t="str">
        <f t="array" ref="L485">IFERROR(INDEX(K$2:K$700,SMALL(IF(K$2:K$700&lt;&gt;"",ROW(K$2:K$700)-1),ROW(F484))),"")</f>
        <v/>
      </c>
      <c r="M485" s="21" t="str">
        <f t="shared" si="31"/>
        <v/>
      </c>
      <c r="N485" s="31" t="str">
        <f t="array" ref="N485">IFERROR(INDEX(M$2:M$700,SMALL(IF(M$2:M$700&lt;&gt;"",ROW(M$2:M$700)-1),ROW(G484))),"")</f>
        <v/>
      </c>
      <c r="O485" s="21" t="str">
        <f t="shared" si="32"/>
        <v/>
      </c>
      <c r="P485" s="33" t="str">
        <f t="array" ref="P485">IFERROR(INDEX(O$2:O$700,SMALL(IF(O$2:O$700&lt;&gt;"",ROW(O$2:O$700)-1),ROW(I484))),"")</f>
        <v/>
      </c>
      <c r="Q485" s="22" t="str">
        <f t="shared" si="28"/>
        <v/>
      </c>
      <c r="R485" s="47" t="str">
        <f t="array" ref="R485">IFERROR(INDEX(Q$2:Q$212,SMALL(IF(Q$2:Q$212&lt;&gt;"",ROW(Q$2:Q$212)-1),ROW(I484))),"")</f>
        <v/>
      </c>
      <c r="S485" s="10"/>
    </row>
    <row r="486" spans="1:19" ht="15.75" customHeight="1" x14ac:dyDescent="0.2">
      <c r="A486" s="26" t="str">
        <f t="shared" si="33"/>
        <v xml:space="preserve"> </v>
      </c>
      <c r="B486" s="23"/>
      <c r="C486" s="23"/>
      <c r="D486" s="23"/>
      <c r="E486" s="23"/>
      <c r="F486" s="23"/>
      <c r="G486" s="26" t="str">
        <f>IF(D486="","",VLOOKUP(D486,'Liste des clubs'!A:B,2,FALSE))</f>
        <v/>
      </c>
      <c r="H486" s="29"/>
      <c r="I486" s="21" t="str">
        <f t="shared" si="29"/>
        <v/>
      </c>
      <c r="J486" s="31" t="str">
        <f t="array" ref="J486">IFERROR(INDEX(I$2:I$700,SMALL(IF(I$2:I$700&lt;&gt;"",ROW(I$2:I$700)-1),ROW(A485))),"")</f>
        <v/>
      </c>
      <c r="K486" s="21" t="str">
        <f t="shared" si="30"/>
        <v/>
      </c>
      <c r="L486" s="33" t="str">
        <f t="array" ref="L486">IFERROR(INDEX(K$2:K$700,SMALL(IF(K$2:K$700&lt;&gt;"",ROW(K$2:K$700)-1),ROW(F485))),"")</f>
        <v/>
      </c>
      <c r="M486" s="21" t="str">
        <f t="shared" si="31"/>
        <v/>
      </c>
      <c r="N486" s="31" t="str">
        <f t="array" ref="N486">IFERROR(INDEX(M$2:M$700,SMALL(IF(M$2:M$700&lt;&gt;"",ROW(M$2:M$700)-1),ROW(G485))),"")</f>
        <v/>
      </c>
      <c r="O486" s="21" t="str">
        <f t="shared" si="32"/>
        <v/>
      </c>
      <c r="P486" s="33" t="str">
        <f t="array" ref="P486">IFERROR(INDEX(O$2:O$700,SMALL(IF(O$2:O$700&lt;&gt;"",ROW(O$2:O$700)-1),ROW(I485))),"")</f>
        <v/>
      </c>
      <c r="Q486" s="22" t="str">
        <f t="shared" si="28"/>
        <v/>
      </c>
      <c r="R486" s="47" t="str">
        <f t="array" ref="R486">IFERROR(INDEX(Q$2:Q$212,SMALL(IF(Q$2:Q$212&lt;&gt;"",ROW(Q$2:Q$212)-1),ROW(I485))),"")</f>
        <v/>
      </c>
      <c r="S486" s="10"/>
    </row>
    <row r="487" spans="1:19" ht="15.75" customHeight="1" x14ac:dyDescent="0.2">
      <c r="A487" s="26" t="str">
        <f t="shared" si="33"/>
        <v xml:space="preserve"> </v>
      </c>
      <c r="B487" s="23"/>
      <c r="C487" s="23"/>
      <c r="D487" s="23"/>
      <c r="E487" s="23"/>
      <c r="F487" s="23"/>
      <c r="G487" s="26" t="str">
        <f>IF(D487="","",VLOOKUP(D487,'Liste des clubs'!A:B,2,FALSE))</f>
        <v/>
      </c>
      <c r="H487" s="29"/>
      <c r="I487" s="21" t="str">
        <f t="shared" si="29"/>
        <v/>
      </c>
      <c r="J487" s="31" t="str">
        <f t="array" ref="J487">IFERROR(INDEX(I$2:I$700,SMALL(IF(I$2:I$700&lt;&gt;"",ROW(I$2:I$700)-1),ROW(A486))),"")</f>
        <v/>
      </c>
      <c r="K487" s="21" t="str">
        <f t="shared" si="30"/>
        <v/>
      </c>
      <c r="L487" s="33" t="str">
        <f t="array" ref="L487">IFERROR(INDEX(K$2:K$700,SMALL(IF(K$2:K$700&lt;&gt;"",ROW(K$2:K$700)-1),ROW(F486))),"")</f>
        <v/>
      </c>
      <c r="M487" s="21" t="str">
        <f t="shared" si="31"/>
        <v/>
      </c>
      <c r="N487" s="31" t="str">
        <f t="array" ref="N487">IFERROR(INDEX(M$2:M$700,SMALL(IF(M$2:M$700&lt;&gt;"",ROW(M$2:M$700)-1),ROW(G486))),"")</f>
        <v/>
      </c>
      <c r="O487" s="21" t="str">
        <f t="shared" si="32"/>
        <v/>
      </c>
      <c r="P487" s="33" t="str">
        <f t="array" ref="P487">IFERROR(INDEX(O$2:O$700,SMALL(IF(O$2:O$700&lt;&gt;"",ROW(O$2:O$700)-1),ROW(I486))),"")</f>
        <v/>
      </c>
      <c r="Q487" s="22" t="str">
        <f t="shared" si="28"/>
        <v/>
      </c>
      <c r="R487" s="47" t="str">
        <f t="array" ref="R487">IFERROR(INDEX(Q$2:Q$212,SMALL(IF(Q$2:Q$212&lt;&gt;"",ROW(Q$2:Q$212)-1),ROW(I486))),"")</f>
        <v/>
      </c>
      <c r="S487" s="10"/>
    </row>
    <row r="488" spans="1:19" ht="15.75" customHeight="1" x14ac:dyDescent="0.2">
      <c r="A488" s="26" t="str">
        <f t="shared" si="33"/>
        <v xml:space="preserve"> </v>
      </c>
      <c r="B488" s="23"/>
      <c r="C488" s="23"/>
      <c r="D488" s="23"/>
      <c r="E488" s="23"/>
      <c r="F488" s="23"/>
      <c r="G488" s="26" t="str">
        <f>IF(D488="","",VLOOKUP(D488,'Liste des clubs'!A:B,2,FALSE))</f>
        <v/>
      </c>
      <c r="H488" s="29"/>
      <c r="I488" s="21" t="str">
        <f t="shared" si="29"/>
        <v/>
      </c>
      <c r="J488" s="31" t="str">
        <f t="array" ref="J488">IFERROR(INDEX(I$2:I$700,SMALL(IF(I$2:I$700&lt;&gt;"",ROW(I$2:I$700)-1),ROW(A487))),"")</f>
        <v/>
      </c>
      <c r="K488" s="21" t="str">
        <f t="shared" si="30"/>
        <v/>
      </c>
      <c r="L488" s="33" t="str">
        <f t="array" ref="L488">IFERROR(INDEX(K$2:K$700,SMALL(IF(K$2:K$700&lt;&gt;"",ROW(K$2:K$700)-1),ROW(F487))),"")</f>
        <v/>
      </c>
      <c r="M488" s="21" t="str">
        <f t="shared" si="31"/>
        <v/>
      </c>
      <c r="N488" s="31" t="str">
        <f t="array" ref="N488">IFERROR(INDEX(M$2:M$700,SMALL(IF(M$2:M$700&lt;&gt;"",ROW(M$2:M$700)-1),ROW(G487))),"")</f>
        <v/>
      </c>
      <c r="O488" s="21" t="str">
        <f t="shared" si="32"/>
        <v/>
      </c>
      <c r="P488" s="33" t="str">
        <f t="array" ref="P488">IFERROR(INDEX(O$2:O$700,SMALL(IF(O$2:O$700&lt;&gt;"",ROW(O$2:O$700)-1),ROW(I487))),"")</f>
        <v/>
      </c>
      <c r="Q488" s="22" t="str">
        <f t="shared" si="28"/>
        <v/>
      </c>
      <c r="R488" s="47" t="str">
        <f t="array" ref="R488">IFERROR(INDEX(Q$2:Q$212,SMALL(IF(Q$2:Q$212&lt;&gt;"",ROW(Q$2:Q$212)-1),ROW(I487))),"")</f>
        <v/>
      </c>
      <c r="S488" s="10"/>
    </row>
    <row r="489" spans="1:19" ht="15.75" customHeight="1" x14ac:dyDescent="0.2">
      <c r="A489" s="26" t="str">
        <f t="shared" si="33"/>
        <v xml:space="preserve"> </v>
      </c>
      <c r="B489" s="23"/>
      <c r="C489" s="23"/>
      <c r="D489" s="23"/>
      <c r="E489" s="23"/>
      <c r="F489" s="23"/>
      <c r="G489" s="26" t="str">
        <f>IF(D489="","",VLOOKUP(D489,'Liste des clubs'!A:B,2,FALSE))</f>
        <v/>
      </c>
      <c r="H489" s="29"/>
      <c r="I489" s="21" t="str">
        <f t="shared" si="29"/>
        <v/>
      </c>
      <c r="J489" s="31" t="str">
        <f t="array" ref="J489">IFERROR(INDEX(I$2:I$700,SMALL(IF(I$2:I$700&lt;&gt;"",ROW(I$2:I$700)-1),ROW(A488))),"")</f>
        <v/>
      </c>
      <c r="K489" s="21" t="str">
        <f t="shared" si="30"/>
        <v/>
      </c>
      <c r="L489" s="33" t="str">
        <f t="array" ref="L489">IFERROR(INDEX(K$2:K$700,SMALL(IF(K$2:K$700&lt;&gt;"",ROW(K$2:K$700)-1),ROW(F488))),"")</f>
        <v/>
      </c>
      <c r="M489" s="21" t="str">
        <f t="shared" si="31"/>
        <v/>
      </c>
      <c r="N489" s="31" t="str">
        <f t="array" ref="N489">IFERROR(INDEX(M$2:M$700,SMALL(IF(M$2:M$700&lt;&gt;"",ROW(M$2:M$700)-1),ROW(G488))),"")</f>
        <v/>
      </c>
      <c r="O489" s="21" t="str">
        <f t="shared" si="32"/>
        <v/>
      </c>
      <c r="P489" s="33" t="str">
        <f t="array" ref="P489">IFERROR(INDEX(O$2:O$700,SMALL(IF(O$2:O$700&lt;&gt;"",ROW(O$2:O$700)-1),ROW(I488))),"")</f>
        <v/>
      </c>
      <c r="Q489" s="22" t="str">
        <f t="shared" si="28"/>
        <v/>
      </c>
      <c r="R489" s="47" t="str">
        <f t="array" ref="R489">IFERROR(INDEX(Q$2:Q$212,SMALL(IF(Q$2:Q$212&lt;&gt;"",ROW(Q$2:Q$212)-1),ROW(I488))),"")</f>
        <v/>
      </c>
      <c r="S489" s="10"/>
    </row>
    <row r="490" spans="1:19" ht="15.75" customHeight="1" x14ac:dyDescent="0.2">
      <c r="A490" s="26" t="str">
        <f t="shared" si="33"/>
        <v xml:space="preserve"> </v>
      </c>
      <c r="B490" s="23"/>
      <c r="C490" s="23"/>
      <c r="D490" s="23"/>
      <c r="E490" s="23"/>
      <c r="F490" s="23"/>
      <c r="G490" s="26" t="str">
        <f>IF(D490="","",VLOOKUP(D490,'Liste des clubs'!A:B,2,FALSE))</f>
        <v/>
      </c>
      <c r="H490" s="29"/>
      <c r="I490" s="21" t="str">
        <f t="shared" si="29"/>
        <v/>
      </c>
      <c r="J490" s="31" t="str">
        <f t="array" ref="J490">IFERROR(INDEX(I$2:I$700,SMALL(IF(I$2:I$700&lt;&gt;"",ROW(I$2:I$700)-1),ROW(A489))),"")</f>
        <v/>
      </c>
      <c r="K490" s="21" t="str">
        <f t="shared" si="30"/>
        <v/>
      </c>
      <c r="L490" s="33" t="str">
        <f t="array" ref="L490">IFERROR(INDEX(K$2:K$700,SMALL(IF(K$2:K$700&lt;&gt;"",ROW(K$2:K$700)-1),ROW(F489))),"")</f>
        <v/>
      </c>
      <c r="M490" s="21" t="str">
        <f t="shared" si="31"/>
        <v/>
      </c>
      <c r="N490" s="31" t="str">
        <f t="array" ref="N490">IFERROR(INDEX(M$2:M$700,SMALL(IF(M$2:M$700&lt;&gt;"",ROW(M$2:M$700)-1),ROW(G489))),"")</f>
        <v/>
      </c>
      <c r="O490" s="21" t="str">
        <f t="shared" si="32"/>
        <v/>
      </c>
      <c r="P490" s="33" t="str">
        <f t="array" ref="P490">IFERROR(INDEX(O$2:O$700,SMALL(IF(O$2:O$700&lt;&gt;"",ROW(O$2:O$700)-1),ROW(I489))),"")</f>
        <v/>
      </c>
      <c r="Q490" s="22" t="str">
        <f t="shared" si="28"/>
        <v/>
      </c>
      <c r="R490" s="47" t="str">
        <f t="array" ref="R490">IFERROR(INDEX(Q$2:Q$212,SMALL(IF(Q$2:Q$212&lt;&gt;"",ROW(Q$2:Q$212)-1),ROW(I489))),"")</f>
        <v/>
      </c>
      <c r="S490" s="10"/>
    </row>
    <row r="491" spans="1:19" ht="15.75" customHeight="1" x14ac:dyDescent="0.2">
      <c r="A491" s="26" t="str">
        <f t="shared" si="33"/>
        <v xml:space="preserve"> </v>
      </c>
      <c r="B491" s="23"/>
      <c r="C491" s="23"/>
      <c r="D491" s="23"/>
      <c r="E491" s="23"/>
      <c r="F491" s="23"/>
      <c r="G491" s="26" t="str">
        <f>IF(D491="","",VLOOKUP(D491,'Liste des clubs'!A:B,2,FALSE))</f>
        <v/>
      </c>
      <c r="H491" s="29"/>
      <c r="I491" s="21" t="str">
        <f t="shared" si="29"/>
        <v/>
      </c>
      <c r="J491" s="31" t="str">
        <f t="array" ref="J491">IFERROR(INDEX(I$2:I$700,SMALL(IF(I$2:I$700&lt;&gt;"",ROW(I$2:I$700)-1),ROW(A490))),"")</f>
        <v/>
      </c>
      <c r="K491" s="21" t="str">
        <f t="shared" si="30"/>
        <v/>
      </c>
      <c r="L491" s="33" t="str">
        <f t="array" ref="L491">IFERROR(INDEX(K$2:K$700,SMALL(IF(K$2:K$700&lt;&gt;"",ROW(K$2:K$700)-1),ROW(F490))),"")</f>
        <v/>
      </c>
      <c r="M491" s="21" t="str">
        <f t="shared" si="31"/>
        <v/>
      </c>
      <c r="N491" s="31" t="str">
        <f t="array" ref="N491">IFERROR(INDEX(M$2:M$700,SMALL(IF(M$2:M$700&lt;&gt;"",ROW(M$2:M$700)-1),ROW(G490))),"")</f>
        <v/>
      </c>
      <c r="O491" s="21" t="str">
        <f t="shared" si="32"/>
        <v/>
      </c>
      <c r="P491" s="33" t="str">
        <f t="array" ref="P491">IFERROR(INDEX(O$2:O$700,SMALL(IF(O$2:O$700&lt;&gt;"",ROW(O$2:O$700)-1),ROW(I490))),"")</f>
        <v/>
      </c>
      <c r="Q491" s="22" t="str">
        <f t="shared" si="28"/>
        <v/>
      </c>
      <c r="R491" s="47" t="str">
        <f t="array" ref="R491">IFERROR(INDEX(Q$2:Q$212,SMALL(IF(Q$2:Q$212&lt;&gt;"",ROW(Q$2:Q$212)-1),ROW(I490))),"")</f>
        <v/>
      </c>
      <c r="S491" s="10"/>
    </row>
    <row r="492" spans="1:19" ht="15.75" customHeight="1" x14ac:dyDescent="0.2">
      <c r="A492" s="26" t="str">
        <f t="shared" si="33"/>
        <v xml:space="preserve"> </v>
      </c>
      <c r="B492" s="23"/>
      <c r="C492" s="23"/>
      <c r="D492" s="23"/>
      <c r="E492" s="23"/>
      <c r="F492" s="23"/>
      <c r="G492" s="26" t="str">
        <f>IF(D492="","",VLOOKUP(D492,'Liste des clubs'!A:B,2,FALSE))</f>
        <v/>
      </c>
      <c r="H492" s="29"/>
      <c r="I492" s="21" t="str">
        <f t="shared" si="29"/>
        <v/>
      </c>
      <c r="J492" s="31" t="str">
        <f t="array" ref="J492">IFERROR(INDEX(I$2:I$700,SMALL(IF(I$2:I$700&lt;&gt;"",ROW(I$2:I$700)-1),ROW(A491))),"")</f>
        <v/>
      </c>
      <c r="K492" s="21" t="str">
        <f t="shared" si="30"/>
        <v/>
      </c>
      <c r="L492" s="33" t="str">
        <f t="array" ref="L492">IFERROR(INDEX(K$2:K$700,SMALL(IF(K$2:K$700&lt;&gt;"",ROW(K$2:K$700)-1),ROW(F491))),"")</f>
        <v/>
      </c>
      <c r="M492" s="21" t="str">
        <f t="shared" si="31"/>
        <v/>
      </c>
      <c r="N492" s="31" t="str">
        <f t="array" ref="N492">IFERROR(INDEX(M$2:M$700,SMALL(IF(M$2:M$700&lt;&gt;"",ROW(M$2:M$700)-1),ROW(G491))),"")</f>
        <v/>
      </c>
      <c r="O492" s="21" t="str">
        <f t="shared" si="32"/>
        <v/>
      </c>
      <c r="P492" s="33" t="str">
        <f t="array" ref="P492">IFERROR(INDEX(O$2:O$700,SMALL(IF(O$2:O$700&lt;&gt;"",ROW(O$2:O$700)-1),ROW(I491))),"")</f>
        <v/>
      </c>
      <c r="Q492" s="22" t="str">
        <f t="shared" si="28"/>
        <v/>
      </c>
      <c r="R492" s="47" t="str">
        <f t="array" ref="R492">IFERROR(INDEX(Q$2:Q$212,SMALL(IF(Q$2:Q$212&lt;&gt;"",ROW(Q$2:Q$212)-1),ROW(I491))),"")</f>
        <v/>
      </c>
      <c r="S492" s="10"/>
    </row>
    <row r="493" spans="1:19" ht="15.75" customHeight="1" x14ac:dyDescent="0.2">
      <c r="A493" s="26" t="str">
        <f t="shared" si="33"/>
        <v xml:space="preserve"> </v>
      </c>
      <c r="B493" s="23"/>
      <c r="C493" s="23"/>
      <c r="D493" s="23"/>
      <c r="E493" s="23"/>
      <c r="F493" s="23"/>
      <c r="G493" s="26" t="str">
        <f>IF(D493="","",VLOOKUP(D493,'Liste des clubs'!A:B,2,FALSE))</f>
        <v/>
      </c>
      <c r="H493" s="29"/>
      <c r="I493" s="21" t="str">
        <f t="shared" si="29"/>
        <v/>
      </c>
      <c r="J493" s="31" t="str">
        <f t="array" ref="J493">IFERROR(INDEX(I$2:I$700,SMALL(IF(I$2:I$700&lt;&gt;"",ROW(I$2:I$700)-1),ROW(A492))),"")</f>
        <v/>
      </c>
      <c r="K493" s="21" t="str">
        <f t="shared" si="30"/>
        <v/>
      </c>
      <c r="L493" s="33" t="str">
        <f t="array" ref="L493">IFERROR(INDEX(K$2:K$700,SMALL(IF(K$2:K$700&lt;&gt;"",ROW(K$2:K$700)-1),ROW(F492))),"")</f>
        <v/>
      </c>
      <c r="M493" s="21" t="str">
        <f t="shared" si="31"/>
        <v/>
      </c>
      <c r="N493" s="31" t="str">
        <f t="array" ref="N493">IFERROR(INDEX(M$2:M$700,SMALL(IF(M$2:M$700&lt;&gt;"",ROW(M$2:M$700)-1),ROW(G492))),"")</f>
        <v/>
      </c>
      <c r="O493" s="21" t="str">
        <f t="shared" si="32"/>
        <v/>
      </c>
      <c r="P493" s="33" t="str">
        <f t="array" ref="P493">IFERROR(INDEX(O$2:O$700,SMALL(IF(O$2:O$700&lt;&gt;"",ROW(O$2:O$700)-1),ROW(I492))),"")</f>
        <v/>
      </c>
      <c r="Q493" s="22" t="str">
        <f t="shared" si="28"/>
        <v/>
      </c>
      <c r="R493" s="47" t="str">
        <f t="array" ref="R493">IFERROR(INDEX(Q$2:Q$212,SMALL(IF(Q$2:Q$212&lt;&gt;"",ROW(Q$2:Q$212)-1),ROW(I492))),"")</f>
        <v/>
      </c>
      <c r="S493" s="10"/>
    </row>
    <row r="494" spans="1:19" ht="15.75" customHeight="1" x14ac:dyDescent="0.2">
      <c r="A494" s="26" t="str">
        <f t="shared" si="33"/>
        <v xml:space="preserve"> </v>
      </c>
      <c r="B494" s="23"/>
      <c r="C494" s="23"/>
      <c r="D494" s="23"/>
      <c r="E494" s="23"/>
      <c r="F494" s="23"/>
      <c r="G494" s="26" t="str">
        <f>IF(D494="","",VLOOKUP(D494,'Liste des clubs'!A:B,2,FALSE))</f>
        <v/>
      </c>
      <c r="H494" s="29"/>
      <c r="I494" s="21" t="str">
        <f t="shared" si="29"/>
        <v/>
      </c>
      <c r="J494" s="31" t="str">
        <f t="array" ref="J494">IFERROR(INDEX(I$2:I$700,SMALL(IF(I$2:I$700&lt;&gt;"",ROW(I$2:I$700)-1),ROW(A493))),"")</f>
        <v/>
      </c>
      <c r="K494" s="21" t="str">
        <f t="shared" si="30"/>
        <v/>
      </c>
      <c r="L494" s="33" t="str">
        <f t="array" ref="L494">IFERROR(INDEX(K$2:K$700,SMALL(IF(K$2:K$700&lt;&gt;"",ROW(K$2:K$700)-1),ROW(F493))),"")</f>
        <v/>
      </c>
      <c r="M494" s="21" t="str">
        <f t="shared" si="31"/>
        <v/>
      </c>
      <c r="N494" s="31" t="str">
        <f t="array" ref="N494">IFERROR(INDEX(M$2:M$700,SMALL(IF(M$2:M$700&lt;&gt;"",ROW(M$2:M$700)-1),ROW(G493))),"")</f>
        <v/>
      </c>
      <c r="O494" s="21" t="str">
        <f t="shared" si="32"/>
        <v/>
      </c>
      <c r="P494" s="33" t="str">
        <f t="array" ref="P494">IFERROR(INDEX(O$2:O$700,SMALL(IF(O$2:O$700&lt;&gt;"",ROW(O$2:O$700)-1),ROW(I493))),"")</f>
        <v/>
      </c>
      <c r="Q494" s="22" t="str">
        <f t="shared" si="28"/>
        <v/>
      </c>
      <c r="R494" s="47" t="str">
        <f t="array" ref="R494">IFERROR(INDEX(Q$2:Q$212,SMALL(IF(Q$2:Q$212&lt;&gt;"",ROW(Q$2:Q$212)-1),ROW(I493))),"")</f>
        <v/>
      </c>
    </row>
    <row r="495" spans="1:19" ht="15.75" customHeight="1" x14ac:dyDescent="0.2">
      <c r="A495" s="26" t="str">
        <f t="shared" si="33"/>
        <v xml:space="preserve"> </v>
      </c>
      <c r="B495" s="23"/>
      <c r="C495" s="23"/>
      <c r="D495" s="23"/>
      <c r="E495" s="23"/>
      <c r="F495" s="23"/>
      <c r="G495" s="26" t="str">
        <f>IF(D495="","",VLOOKUP(D495,'Liste des clubs'!A:B,2,FALSE))</f>
        <v/>
      </c>
      <c r="H495" s="29"/>
      <c r="I495" s="21" t="str">
        <f t="shared" si="29"/>
        <v/>
      </c>
      <c r="J495" s="31" t="str">
        <f t="array" ref="J495">IFERROR(INDEX(I$2:I$700,SMALL(IF(I$2:I$700&lt;&gt;"",ROW(I$2:I$700)-1),ROW(A494))),"")</f>
        <v/>
      </c>
      <c r="K495" s="21" t="str">
        <f t="shared" si="30"/>
        <v/>
      </c>
      <c r="L495" s="33" t="str">
        <f t="array" ref="L495">IFERROR(INDEX(K$2:K$700,SMALL(IF(K$2:K$700&lt;&gt;"",ROW(K$2:K$700)-1),ROW(F494))),"")</f>
        <v/>
      </c>
      <c r="M495" s="21" t="str">
        <f t="shared" si="31"/>
        <v/>
      </c>
      <c r="N495" s="31" t="str">
        <f t="array" ref="N495">IFERROR(INDEX(M$2:M$700,SMALL(IF(M$2:M$700&lt;&gt;"",ROW(M$2:M$700)-1),ROW(G494))),"")</f>
        <v/>
      </c>
      <c r="O495" s="21" t="str">
        <f t="shared" si="32"/>
        <v/>
      </c>
      <c r="P495" s="33" t="str">
        <f t="array" ref="P495">IFERROR(INDEX(O$2:O$700,SMALL(IF(O$2:O$700&lt;&gt;"",ROW(O$2:O$700)-1),ROW(I494))),"")</f>
        <v/>
      </c>
      <c r="Q495" s="22" t="str">
        <f t="shared" si="28"/>
        <v/>
      </c>
      <c r="R495" s="47" t="str">
        <f t="array" ref="R495">IFERROR(INDEX(Q$2:Q$212,SMALL(IF(Q$2:Q$212&lt;&gt;"",ROW(Q$2:Q$212)-1),ROW(I494))),"")</f>
        <v/>
      </c>
    </row>
    <row r="496" spans="1:19" ht="15.75" customHeight="1" x14ac:dyDescent="0.2">
      <c r="A496" s="26" t="str">
        <f t="shared" si="33"/>
        <v xml:space="preserve"> </v>
      </c>
      <c r="B496" s="23"/>
      <c r="C496" s="23"/>
      <c r="D496" s="23"/>
      <c r="E496" s="23"/>
      <c r="F496" s="23"/>
      <c r="G496" s="26" t="str">
        <f>IF(D496="","",VLOOKUP(D496,'Liste des clubs'!A:B,2,FALSE))</f>
        <v/>
      </c>
      <c r="H496" s="29"/>
      <c r="I496" s="21" t="str">
        <f t="shared" si="29"/>
        <v/>
      </c>
      <c r="J496" s="31" t="str">
        <f t="array" ref="J496">IFERROR(INDEX(I$2:I$700,SMALL(IF(I$2:I$700&lt;&gt;"",ROW(I$2:I$700)-1),ROW(A495))),"")</f>
        <v/>
      </c>
      <c r="K496" s="21" t="str">
        <f t="shared" si="30"/>
        <v/>
      </c>
      <c r="L496" s="33" t="str">
        <f t="array" ref="L496">IFERROR(INDEX(K$2:K$700,SMALL(IF(K$2:K$700&lt;&gt;"",ROW(K$2:K$700)-1),ROW(F495))),"")</f>
        <v/>
      </c>
      <c r="M496" s="21" t="str">
        <f t="shared" si="31"/>
        <v/>
      </c>
      <c r="N496" s="31" t="str">
        <f t="array" ref="N496">IFERROR(INDEX(M$2:M$700,SMALL(IF(M$2:M$700&lt;&gt;"",ROW(M$2:M$700)-1),ROW(G495))),"")</f>
        <v/>
      </c>
      <c r="O496" s="21" t="str">
        <f t="shared" si="32"/>
        <v/>
      </c>
      <c r="P496" s="33" t="str">
        <f t="array" ref="P496">IFERROR(INDEX(O$2:O$700,SMALL(IF(O$2:O$700&lt;&gt;"",ROW(O$2:O$700)-1),ROW(I495))),"")</f>
        <v/>
      </c>
      <c r="Q496" s="22" t="str">
        <f t="shared" si="28"/>
        <v/>
      </c>
      <c r="R496" s="47" t="str">
        <f t="array" ref="R496">IFERROR(INDEX(Q$2:Q$212,SMALL(IF(Q$2:Q$212&lt;&gt;"",ROW(Q$2:Q$212)-1),ROW(I495))),"")</f>
        <v/>
      </c>
    </row>
    <row r="497" spans="1:18" ht="15.75" customHeight="1" x14ac:dyDescent="0.2">
      <c r="A497" s="26" t="str">
        <f t="shared" si="33"/>
        <v xml:space="preserve"> </v>
      </c>
      <c r="B497" s="23"/>
      <c r="C497" s="23"/>
      <c r="D497" s="23"/>
      <c r="E497" s="23"/>
      <c r="F497" s="23"/>
      <c r="G497" s="26" t="str">
        <f>IF(D497="","",VLOOKUP(D497,'Liste des clubs'!A:B,2,FALSE))</f>
        <v/>
      </c>
      <c r="H497" s="29"/>
      <c r="I497" s="21" t="str">
        <f t="shared" si="29"/>
        <v/>
      </c>
      <c r="J497" s="31" t="str">
        <f t="array" ref="J497">IFERROR(INDEX(I$2:I$700,SMALL(IF(I$2:I$700&lt;&gt;"",ROW(I$2:I$700)-1),ROW(A496))),"")</f>
        <v/>
      </c>
      <c r="K497" s="21" t="str">
        <f t="shared" si="30"/>
        <v/>
      </c>
      <c r="L497" s="33" t="str">
        <f t="array" ref="L497">IFERROR(INDEX(K$2:K$700,SMALL(IF(K$2:K$700&lt;&gt;"",ROW(K$2:K$700)-1),ROW(F496))),"")</f>
        <v/>
      </c>
      <c r="M497" s="21" t="str">
        <f t="shared" si="31"/>
        <v/>
      </c>
      <c r="N497" s="31" t="str">
        <f t="array" ref="N497">IFERROR(INDEX(M$2:M$700,SMALL(IF(M$2:M$700&lt;&gt;"",ROW(M$2:M$700)-1),ROW(G496))),"")</f>
        <v/>
      </c>
      <c r="O497" s="21" t="str">
        <f t="shared" si="32"/>
        <v/>
      </c>
      <c r="P497" s="33" t="str">
        <f t="array" ref="P497">IFERROR(INDEX(O$2:O$700,SMALL(IF(O$2:O$700&lt;&gt;"",ROW(O$2:O$700)-1),ROW(I496))),"")</f>
        <v/>
      </c>
      <c r="Q497" s="22" t="str">
        <f t="shared" si="28"/>
        <v/>
      </c>
      <c r="R497" s="47" t="str">
        <f t="array" ref="R497">IFERROR(INDEX(Q$2:Q$212,SMALL(IF(Q$2:Q$212&lt;&gt;"",ROW(Q$2:Q$212)-1),ROW(I496))),"")</f>
        <v/>
      </c>
    </row>
    <row r="498" spans="1:18" ht="15.75" customHeight="1" x14ac:dyDescent="0.2">
      <c r="A498" s="26" t="str">
        <f t="shared" si="33"/>
        <v xml:space="preserve"> </v>
      </c>
      <c r="B498" s="23"/>
      <c r="C498" s="23"/>
      <c r="D498" s="23"/>
      <c r="E498" s="23"/>
      <c r="F498" s="23"/>
      <c r="G498" s="26" t="str">
        <f>IF(D498="","",VLOOKUP(D498,'Liste des clubs'!A:B,2,FALSE))</f>
        <v/>
      </c>
      <c r="H498" s="29"/>
      <c r="I498" s="21" t="str">
        <f t="shared" si="29"/>
        <v/>
      </c>
      <c r="J498" s="31" t="str">
        <f t="array" ref="J498">IFERROR(INDEX(I$2:I$700,SMALL(IF(I$2:I$700&lt;&gt;"",ROW(I$2:I$700)-1),ROW(A497))),"")</f>
        <v/>
      </c>
      <c r="K498" s="21" t="str">
        <f t="shared" si="30"/>
        <v/>
      </c>
      <c r="L498" s="33" t="str">
        <f t="array" ref="L498">IFERROR(INDEX(K$2:K$700,SMALL(IF(K$2:K$700&lt;&gt;"",ROW(K$2:K$700)-1),ROW(F497))),"")</f>
        <v/>
      </c>
      <c r="M498" s="21" t="str">
        <f t="shared" si="31"/>
        <v/>
      </c>
      <c r="N498" s="31" t="str">
        <f t="array" ref="N498">IFERROR(INDEX(M$2:M$700,SMALL(IF(M$2:M$700&lt;&gt;"",ROW(M$2:M$700)-1),ROW(G497))),"")</f>
        <v/>
      </c>
      <c r="O498" s="21" t="str">
        <f t="shared" si="32"/>
        <v/>
      </c>
      <c r="P498" s="33" t="str">
        <f t="array" ref="P498">IFERROR(INDEX(O$2:O$700,SMALL(IF(O$2:O$700&lt;&gt;"",ROW(O$2:O$700)-1),ROW(I497))),"")</f>
        <v/>
      </c>
      <c r="Q498" s="22" t="str">
        <f t="shared" si="28"/>
        <v/>
      </c>
      <c r="R498" s="47" t="str">
        <f t="array" ref="R498">IFERROR(INDEX(Q$2:Q$212,SMALL(IF(Q$2:Q$212&lt;&gt;"",ROW(Q$2:Q$212)-1),ROW(I497))),"")</f>
        <v/>
      </c>
    </row>
    <row r="499" spans="1:18" ht="15.75" customHeight="1" x14ac:dyDescent="0.2">
      <c r="A499" s="26" t="str">
        <f t="shared" si="33"/>
        <v xml:space="preserve"> </v>
      </c>
      <c r="B499" s="23"/>
      <c r="C499" s="23"/>
      <c r="D499" s="23"/>
      <c r="E499" s="23"/>
      <c r="F499" s="23"/>
      <c r="G499" s="26" t="str">
        <f>IF(D499="","",VLOOKUP(D499,'Liste des clubs'!A:B,2,FALSE))</f>
        <v/>
      </c>
      <c r="H499" s="29"/>
      <c r="I499" s="21" t="str">
        <f t="shared" si="29"/>
        <v/>
      </c>
      <c r="J499" s="31" t="str">
        <f t="array" ref="J499">IFERROR(INDEX(I$2:I$700,SMALL(IF(I$2:I$700&lt;&gt;"",ROW(I$2:I$700)-1),ROW(A498))),"")</f>
        <v/>
      </c>
      <c r="K499" s="21" t="str">
        <f t="shared" si="30"/>
        <v/>
      </c>
      <c r="L499" s="33" t="str">
        <f t="array" ref="L499">IFERROR(INDEX(K$2:K$700,SMALL(IF(K$2:K$700&lt;&gt;"",ROW(K$2:K$700)-1),ROW(F498))),"")</f>
        <v/>
      </c>
      <c r="M499" s="21" t="str">
        <f t="shared" si="31"/>
        <v/>
      </c>
      <c r="N499" s="31" t="str">
        <f t="array" ref="N499">IFERROR(INDEX(M$2:M$700,SMALL(IF(M$2:M$700&lt;&gt;"",ROW(M$2:M$700)-1),ROW(G498))),"")</f>
        <v/>
      </c>
      <c r="O499" s="21" t="str">
        <f t="shared" si="32"/>
        <v/>
      </c>
      <c r="P499" s="33" t="str">
        <f t="array" ref="P499">IFERROR(INDEX(O$2:O$700,SMALL(IF(O$2:O$700&lt;&gt;"",ROW(O$2:O$700)-1),ROW(I498))),"")</f>
        <v/>
      </c>
      <c r="Q499" s="22" t="str">
        <f t="shared" ref="Q499:Q562" si="34">IF($H499=Q$1,$A499,"")</f>
        <v/>
      </c>
      <c r="R499" s="47" t="str">
        <f t="array" ref="R499">IFERROR(INDEX(Q$2:Q$212,SMALL(IF(Q$2:Q$212&lt;&gt;"",ROW(Q$2:Q$212)-1),ROW(I498))),"")</f>
        <v/>
      </c>
    </row>
    <row r="500" spans="1:18" ht="15.75" customHeight="1" x14ac:dyDescent="0.2">
      <c r="A500" s="26" t="str">
        <f t="shared" si="33"/>
        <v xml:space="preserve"> </v>
      </c>
      <c r="B500" s="23"/>
      <c r="C500" s="23"/>
      <c r="D500" s="23"/>
      <c r="E500" s="23"/>
      <c r="F500" s="23"/>
      <c r="G500" s="26" t="str">
        <f>IF(E500="","",VLOOKUP(E500,'Liste des clubs'!A:B,2,FALSE))</f>
        <v/>
      </c>
      <c r="H500" s="29"/>
      <c r="I500" s="21" t="str">
        <f t="shared" si="29"/>
        <v/>
      </c>
      <c r="J500" s="31" t="str">
        <f t="array" ref="J500">IFERROR(INDEX(I$2:I$700,SMALL(IF(I$2:I$700&lt;&gt;"",ROW(I$2:I$700)-1),ROW(A499))),"")</f>
        <v/>
      </c>
      <c r="K500" s="21" t="str">
        <f t="shared" si="30"/>
        <v/>
      </c>
      <c r="L500" s="33" t="str">
        <f t="array" ref="L500">IFERROR(INDEX(K$2:K$700,SMALL(IF(K$2:K$700&lt;&gt;"",ROW(K$2:K$700)-1),ROW(F499))),"")</f>
        <v/>
      </c>
      <c r="M500" s="21" t="str">
        <f t="shared" si="31"/>
        <v/>
      </c>
      <c r="N500" s="31" t="str">
        <f t="array" ref="N500">IFERROR(INDEX(M$2:M$700,SMALL(IF(M$2:M$700&lt;&gt;"",ROW(M$2:M$700)-1),ROW(G499))),"")</f>
        <v/>
      </c>
      <c r="O500" s="21" t="str">
        <f t="shared" si="32"/>
        <v/>
      </c>
      <c r="P500" s="33" t="str">
        <f t="array" ref="P500">IFERROR(INDEX(O$2:O$700,SMALL(IF(O$2:O$700&lt;&gt;"",ROW(O$2:O$700)-1),ROW(I499))),"")</f>
        <v/>
      </c>
      <c r="Q500" s="22" t="str">
        <f t="shared" si="34"/>
        <v/>
      </c>
      <c r="R500" s="47" t="str">
        <f t="array" ref="R500">IFERROR(INDEX(Q$2:Q$212,SMALL(IF(Q$2:Q$212&lt;&gt;"",ROW(Q$2:Q$212)-1),ROW(I499))),"")</f>
        <v/>
      </c>
    </row>
    <row r="501" spans="1:18" ht="15.75" customHeight="1" x14ac:dyDescent="0.2">
      <c r="A501" s="26" t="str">
        <f t="shared" si="33"/>
        <v xml:space="preserve"> </v>
      </c>
      <c r="B501" s="23"/>
      <c r="C501" s="23"/>
      <c r="D501" s="23"/>
      <c r="E501" s="23"/>
      <c r="F501" s="23"/>
      <c r="G501" s="26" t="str">
        <f>IF(E501="","",VLOOKUP(E501,'Liste des clubs'!A:B,2,FALSE))</f>
        <v/>
      </c>
      <c r="H501" s="29"/>
      <c r="I501" s="21" t="str">
        <f t="shared" si="29"/>
        <v/>
      </c>
      <c r="J501" s="31" t="str">
        <f t="array" ref="J501">IFERROR(INDEX(I$2:I$700,SMALL(IF(I$2:I$700&lt;&gt;"",ROW(I$2:I$700)-1),ROW(A500))),"")</f>
        <v/>
      </c>
      <c r="K501" s="21" t="str">
        <f t="shared" si="30"/>
        <v/>
      </c>
      <c r="L501" s="33" t="str">
        <f t="array" ref="L501">IFERROR(INDEX(K$2:K$700,SMALL(IF(K$2:K$700&lt;&gt;"",ROW(K$2:K$700)-1),ROW(F500))),"")</f>
        <v/>
      </c>
      <c r="M501" s="21" t="str">
        <f t="shared" si="31"/>
        <v/>
      </c>
      <c r="N501" s="31" t="str">
        <f t="array" ref="N501">IFERROR(INDEX(M$2:M$700,SMALL(IF(M$2:M$700&lt;&gt;"",ROW(M$2:M$700)-1),ROW(G500))),"")</f>
        <v/>
      </c>
      <c r="O501" s="21" t="str">
        <f t="shared" si="32"/>
        <v/>
      </c>
      <c r="P501" s="33" t="str">
        <f t="array" ref="P501">IFERROR(INDEX(O$2:O$700,SMALL(IF(O$2:O$700&lt;&gt;"",ROW(O$2:O$700)-1),ROW(I500))),"")</f>
        <v/>
      </c>
      <c r="Q501" s="22" t="str">
        <f t="shared" si="34"/>
        <v/>
      </c>
      <c r="R501" s="47" t="str">
        <f t="array" ref="R501">IFERROR(INDEX(Q$2:Q$212,SMALL(IF(Q$2:Q$212&lt;&gt;"",ROW(Q$2:Q$212)-1),ROW(I500))),"")</f>
        <v/>
      </c>
    </row>
    <row r="502" spans="1:18" ht="15.75" customHeight="1" x14ac:dyDescent="0.2">
      <c r="A502" s="26" t="str">
        <f t="shared" si="33"/>
        <v xml:space="preserve"> </v>
      </c>
      <c r="B502" s="23"/>
      <c r="C502" s="23"/>
      <c r="D502" s="23"/>
      <c r="E502" s="23"/>
      <c r="F502" s="23"/>
      <c r="G502" s="26" t="str">
        <f>IF(E502="","",VLOOKUP(E502,'Liste des clubs'!A:B,2,FALSE))</f>
        <v/>
      </c>
      <c r="H502" s="29"/>
      <c r="I502" s="21" t="str">
        <f t="shared" si="29"/>
        <v/>
      </c>
      <c r="J502" s="31" t="str">
        <f t="array" ref="J502">IFERROR(INDEX(I$2:I$700,SMALL(IF(I$2:I$700&lt;&gt;"",ROW(I$2:I$700)-1),ROW(A501))),"")</f>
        <v/>
      </c>
      <c r="K502" s="21" t="str">
        <f t="shared" si="30"/>
        <v/>
      </c>
      <c r="L502" s="33" t="str">
        <f t="array" ref="L502">IFERROR(INDEX(K$2:K$700,SMALL(IF(K$2:K$700&lt;&gt;"",ROW(K$2:K$700)-1),ROW(F501))),"")</f>
        <v/>
      </c>
      <c r="M502" s="21" t="str">
        <f t="shared" si="31"/>
        <v/>
      </c>
      <c r="N502" s="31" t="str">
        <f t="array" ref="N502">IFERROR(INDEX(M$2:M$700,SMALL(IF(M$2:M$700&lt;&gt;"",ROW(M$2:M$700)-1),ROW(G501))),"")</f>
        <v/>
      </c>
      <c r="O502" s="21" t="str">
        <f t="shared" si="32"/>
        <v/>
      </c>
      <c r="P502" s="33" t="str">
        <f t="array" ref="P502">IFERROR(INDEX(O$2:O$700,SMALL(IF(O$2:O$700&lt;&gt;"",ROW(O$2:O$700)-1),ROW(I501))),"")</f>
        <v/>
      </c>
      <c r="Q502" s="22" t="str">
        <f t="shared" si="34"/>
        <v/>
      </c>
      <c r="R502" s="47" t="str">
        <f t="array" ref="R502">IFERROR(INDEX(Q$2:Q$212,SMALL(IF(Q$2:Q$212&lt;&gt;"",ROW(Q$2:Q$212)-1),ROW(I501))),"")</f>
        <v/>
      </c>
    </row>
    <row r="503" spans="1:18" ht="15.75" customHeight="1" x14ac:dyDescent="0.2">
      <c r="A503" s="26" t="str">
        <f t="shared" si="33"/>
        <v xml:space="preserve"> </v>
      </c>
      <c r="B503" s="23"/>
      <c r="C503" s="23"/>
      <c r="D503" s="23"/>
      <c r="E503" s="23"/>
      <c r="F503" s="23"/>
      <c r="G503" s="26" t="str">
        <f>IF(E503="","",VLOOKUP(E503,'Liste des clubs'!A:B,2,FALSE))</f>
        <v/>
      </c>
      <c r="H503" s="29"/>
      <c r="I503" s="21" t="str">
        <f t="shared" si="29"/>
        <v/>
      </c>
      <c r="J503" s="31" t="str">
        <f t="array" ref="J503">IFERROR(INDEX(I$2:I$700,SMALL(IF(I$2:I$700&lt;&gt;"",ROW(I$2:I$700)-1),ROW(A502))),"")</f>
        <v/>
      </c>
      <c r="K503" s="21" t="str">
        <f t="shared" si="30"/>
        <v/>
      </c>
      <c r="L503" s="33" t="str">
        <f t="array" ref="L503">IFERROR(INDEX(K$2:K$700,SMALL(IF(K$2:K$700&lt;&gt;"",ROW(K$2:K$700)-1),ROW(F502))),"")</f>
        <v/>
      </c>
      <c r="M503" s="21" t="str">
        <f t="shared" si="31"/>
        <v/>
      </c>
      <c r="N503" s="31" t="str">
        <f t="array" ref="N503">IFERROR(INDEX(M$2:M$700,SMALL(IF(M$2:M$700&lt;&gt;"",ROW(M$2:M$700)-1),ROW(G502))),"")</f>
        <v/>
      </c>
      <c r="O503" s="21" t="str">
        <f t="shared" si="32"/>
        <v/>
      </c>
      <c r="P503" s="33" t="str">
        <f t="array" ref="P503">IFERROR(INDEX(O$2:O$700,SMALL(IF(O$2:O$700&lt;&gt;"",ROW(O$2:O$700)-1),ROW(I502))),"")</f>
        <v/>
      </c>
      <c r="Q503" s="22" t="str">
        <f t="shared" si="34"/>
        <v/>
      </c>
      <c r="R503" s="47" t="str">
        <f t="array" ref="R503">IFERROR(INDEX(Q$2:Q$212,SMALL(IF(Q$2:Q$212&lt;&gt;"",ROW(Q$2:Q$212)-1),ROW(I502))),"")</f>
        <v/>
      </c>
    </row>
    <row r="504" spans="1:18" ht="15.75" customHeight="1" x14ac:dyDescent="0.2">
      <c r="A504" s="26" t="str">
        <f t="shared" si="33"/>
        <v xml:space="preserve"> </v>
      </c>
      <c r="B504" s="23"/>
      <c r="C504" s="23"/>
      <c r="D504" s="23"/>
      <c r="E504" s="23"/>
      <c r="F504" s="23"/>
      <c r="G504" s="26" t="str">
        <f>IF(E504="","",VLOOKUP(E504,'Liste des clubs'!A:B,2,FALSE))</f>
        <v/>
      </c>
      <c r="H504" s="29"/>
      <c r="I504" s="21" t="str">
        <f t="shared" si="29"/>
        <v/>
      </c>
      <c r="J504" s="31" t="str">
        <f t="array" ref="J504">IFERROR(INDEX(I$2:I$700,SMALL(IF(I$2:I$700&lt;&gt;"",ROW(I$2:I$700)-1),ROW(A503))),"")</f>
        <v/>
      </c>
      <c r="K504" s="21" t="str">
        <f t="shared" si="30"/>
        <v/>
      </c>
      <c r="L504" s="33" t="str">
        <f t="array" ref="L504">IFERROR(INDEX(K$2:K$700,SMALL(IF(K$2:K$700&lt;&gt;"",ROW(K$2:K$700)-1),ROW(F503))),"")</f>
        <v/>
      </c>
      <c r="M504" s="21" t="str">
        <f t="shared" si="31"/>
        <v/>
      </c>
      <c r="N504" s="31" t="str">
        <f t="array" ref="N504">IFERROR(INDEX(M$2:M$700,SMALL(IF(M$2:M$700&lt;&gt;"",ROW(M$2:M$700)-1),ROW(G503))),"")</f>
        <v/>
      </c>
      <c r="O504" s="21" t="str">
        <f t="shared" si="32"/>
        <v/>
      </c>
      <c r="P504" s="33" t="str">
        <f t="array" ref="P504">IFERROR(INDEX(O$2:O$700,SMALL(IF(O$2:O$700&lt;&gt;"",ROW(O$2:O$700)-1),ROW(I503))),"")</f>
        <v/>
      </c>
      <c r="Q504" s="22" t="str">
        <f t="shared" si="34"/>
        <v/>
      </c>
      <c r="R504" s="47" t="str">
        <f t="array" ref="R504">IFERROR(INDEX(Q$2:Q$212,SMALL(IF(Q$2:Q$212&lt;&gt;"",ROW(Q$2:Q$212)-1),ROW(I503))),"")</f>
        <v/>
      </c>
    </row>
    <row r="505" spans="1:18" ht="15.75" customHeight="1" x14ac:dyDescent="0.2">
      <c r="A505" s="26" t="str">
        <f t="shared" si="33"/>
        <v xml:space="preserve"> </v>
      </c>
      <c r="B505" s="23"/>
      <c r="C505" s="23"/>
      <c r="D505" s="23"/>
      <c r="E505" s="23"/>
      <c r="F505" s="23"/>
      <c r="G505" s="26" t="str">
        <f>IF(E505="","",VLOOKUP(E505,'Liste des clubs'!A:B,2,FALSE))</f>
        <v/>
      </c>
      <c r="H505" s="29"/>
      <c r="I505" s="21" t="str">
        <f t="shared" si="29"/>
        <v/>
      </c>
      <c r="J505" s="31" t="str">
        <f t="array" ref="J505">IFERROR(INDEX(I$2:I$700,SMALL(IF(I$2:I$700&lt;&gt;"",ROW(I$2:I$700)-1),ROW(A504))),"")</f>
        <v/>
      </c>
      <c r="K505" s="21" t="str">
        <f t="shared" si="30"/>
        <v/>
      </c>
      <c r="L505" s="33" t="str">
        <f t="array" ref="L505">IFERROR(INDEX(K$2:K$700,SMALL(IF(K$2:K$700&lt;&gt;"",ROW(K$2:K$700)-1),ROW(F504))),"")</f>
        <v/>
      </c>
      <c r="M505" s="21" t="str">
        <f t="shared" si="31"/>
        <v/>
      </c>
      <c r="N505" s="31" t="str">
        <f t="array" ref="N505">IFERROR(INDEX(M$2:M$700,SMALL(IF(M$2:M$700&lt;&gt;"",ROW(M$2:M$700)-1),ROW(G504))),"")</f>
        <v/>
      </c>
      <c r="O505" s="21" t="str">
        <f t="shared" si="32"/>
        <v/>
      </c>
      <c r="P505" s="33" t="str">
        <f t="array" ref="P505">IFERROR(INDEX(O$2:O$700,SMALL(IF(O$2:O$700&lt;&gt;"",ROW(O$2:O$700)-1),ROW(I504))),"")</f>
        <v/>
      </c>
      <c r="Q505" s="22" t="str">
        <f t="shared" si="34"/>
        <v/>
      </c>
      <c r="R505" s="47" t="str">
        <f t="array" ref="R505">IFERROR(INDEX(Q$2:Q$212,SMALL(IF(Q$2:Q$212&lt;&gt;"",ROW(Q$2:Q$212)-1),ROW(I504))),"")</f>
        <v/>
      </c>
    </row>
    <row r="506" spans="1:18" ht="15.75" customHeight="1" x14ac:dyDescent="0.2">
      <c r="A506" s="26" t="str">
        <f t="shared" si="33"/>
        <v xml:space="preserve"> </v>
      </c>
      <c r="B506" s="23"/>
      <c r="C506" s="23"/>
      <c r="D506" s="23"/>
      <c r="E506" s="23"/>
      <c r="F506" s="23"/>
      <c r="G506" s="26" t="str">
        <f>IF(E506="","",VLOOKUP(E506,'Liste des clubs'!A:B,2,FALSE))</f>
        <v/>
      </c>
      <c r="H506" s="29"/>
      <c r="I506" s="21" t="str">
        <f t="shared" si="29"/>
        <v/>
      </c>
      <c r="J506" s="31" t="str">
        <f t="array" ref="J506">IFERROR(INDEX(I$2:I$700,SMALL(IF(I$2:I$700&lt;&gt;"",ROW(I$2:I$700)-1),ROW(A505))),"")</f>
        <v/>
      </c>
      <c r="K506" s="21" t="str">
        <f t="shared" si="30"/>
        <v/>
      </c>
      <c r="L506" s="33" t="str">
        <f t="array" ref="L506">IFERROR(INDEX(K$2:K$700,SMALL(IF(K$2:K$700&lt;&gt;"",ROW(K$2:K$700)-1),ROW(F505))),"")</f>
        <v/>
      </c>
      <c r="M506" s="21" t="str">
        <f t="shared" si="31"/>
        <v/>
      </c>
      <c r="N506" s="31" t="str">
        <f t="array" ref="N506">IFERROR(INDEX(M$2:M$700,SMALL(IF(M$2:M$700&lt;&gt;"",ROW(M$2:M$700)-1),ROW(G505))),"")</f>
        <v/>
      </c>
      <c r="O506" s="21" t="str">
        <f t="shared" si="32"/>
        <v/>
      </c>
      <c r="P506" s="33" t="str">
        <f t="array" ref="P506">IFERROR(INDEX(O$2:O$700,SMALL(IF(O$2:O$700&lt;&gt;"",ROW(O$2:O$700)-1),ROW(I505))),"")</f>
        <v/>
      </c>
      <c r="Q506" s="22" t="str">
        <f t="shared" si="34"/>
        <v/>
      </c>
      <c r="R506" s="47" t="str">
        <f t="array" ref="R506">IFERROR(INDEX(Q$2:Q$212,SMALL(IF(Q$2:Q$212&lt;&gt;"",ROW(Q$2:Q$212)-1),ROW(I505))),"")</f>
        <v/>
      </c>
    </row>
    <row r="507" spans="1:18" ht="15.75" customHeight="1" x14ac:dyDescent="0.2">
      <c r="A507" s="26" t="str">
        <f t="shared" si="33"/>
        <v xml:space="preserve"> </v>
      </c>
      <c r="B507" s="23"/>
      <c r="C507" s="23"/>
      <c r="D507" s="23"/>
      <c r="E507" s="23"/>
      <c r="F507" s="23"/>
      <c r="G507" s="26" t="str">
        <f>IF(E507="","",VLOOKUP(E507,'Liste des clubs'!A:B,2,FALSE))</f>
        <v/>
      </c>
      <c r="H507" s="29"/>
      <c r="I507" s="21" t="str">
        <f t="shared" si="29"/>
        <v/>
      </c>
      <c r="J507" s="31" t="str">
        <f t="array" ref="J507">IFERROR(INDEX(I$2:I$700,SMALL(IF(I$2:I$700&lt;&gt;"",ROW(I$2:I$700)-1),ROW(A506))),"")</f>
        <v/>
      </c>
      <c r="K507" s="21" t="str">
        <f t="shared" si="30"/>
        <v/>
      </c>
      <c r="L507" s="33" t="str">
        <f t="array" ref="L507">IFERROR(INDEX(K$2:K$700,SMALL(IF(K$2:K$700&lt;&gt;"",ROW(K$2:K$700)-1),ROW(F506))),"")</f>
        <v/>
      </c>
      <c r="M507" s="21" t="str">
        <f t="shared" si="31"/>
        <v/>
      </c>
      <c r="N507" s="31" t="str">
        <f t="array" ref="N507">IFERROR(INDEX(M$2:M$700,SMALL(IF(M$2:M$700&lt;&gt;"",ROW(M$2:M$700)-1),ROW(G506))),"")</f>
        <v/>
      </c>
      <c r="O507" s="21" t="str">
        <f t="shared" si="32"/>
        <v/>
      </c>
      <c r="P507" s="33" t="str">
        <f t="array" ref="P507">IFERROR(INDEX(O$2:O$700,SMALL(IF(O$2:O$700&lt;&gt;"",ROW(O$2:O$700)-1),ROW(I506))),"")</f>
        <v/>
      </c>
      <c r="Q507" s="22" t="str">
        <f t="shared" si="34"/>
        <v/>
      </c>
      <c r="R507" s="47" t="str">
        <f t="array" ref="R507">IFERROR(INDEX(Q$2:Q$212,SMALL(IF(Q$2:Q$212&lt;&gt;"",ROW(Q$2:Q$212)-1),ROW(I506))),"")</f>
        <v/>
      </c>
    </row>
    <row r="508" spans="1:18" ht="15.75" customHeight="1" x14ac:dyDescent="0.2">
      <c r="A508" s="26" t="str">
        <f t="shared" si="33"/>
        <v xml:space="preserve"> </v>
      </c>
      <c r="B508" s="23"/>
      <c r="C508" s="23"/>
      <c r="D508" s="23"/>
      <c r="E508" s="23"/>
      <c r="F508" s="23"/>
      <c r="G508" s="26" t="str">
        <f>IF(E508="","",VLOOKUP(E508,'Liste des clubs'!A:B,2,FALSE))</f>
        <v/>
      </c>
      <c r="H508" s="29"/>
      <c r="I508" s="21" t="str">
        <f t="shared" si="29"/>
        <v/>
      </c>
      <c r="J508" s="31" t="str">
        <f t="array" ref="J508">IFERROR(INDEX(I$2:I$700,SMALL(IF(I$2:I$700&lt;&gt;"",ROW(I$2:I$700)-1),ROW(A507))),"")</f>
        <v/>
      </c>
      <c r="K508" s="21" t="str">
        <f t="shared" si="30"/>
        <v/>
      </c>
      <c r="L508" s="33" t="str">
        <f t="array" ref="L508">IFERROR(INDEX(K$2:K$700,SMALL(IF(K$2:K$700&lt;&gt;"",ROW(K$2:K$700)-1),ROW(F507))),"")</f>
        <v/>
      </c>
      <c r="M508" s="21" t="str">
        <f t="shared" si="31"/>
        <v/>
      </c>
      <c r="N508" s="31" t="str">
        <f t="array" ref="N508">IFERROR(INDEX(M$2:M$700,SMALL(IF(M$2:M$700&lt;&gt;"",ROW(M$2:M$700)-1),ROW(G507))),"")</f>
        <v/>
      </c>
      <c r="O508" s="21" t="str">
        <f t="shared" si="32"/>
        <v/>
      </c>
      <c r="P508" s="33" t="str">
        <f t="array" ref="P508">IFERROR(INDEX(O$2:O$700,SMALL(IF(O$2:O$700&lt;&gt;"",ROW(O$2:O$700)-1),ROW(I507))),"")</f>
        <v/>
      </c>
      <c r="Q508" s="22" t="str">
        <f t="shared" si="34"/>
        <v/>
      </c>
      <c r="R508" s="47" t="str">
        <f t="array" ref="R508">IFERROR(INDEX(Q$2:Q$212,SMALL(IF(Q$2:Q$212&lt;&gt;"",ROW(Q$2:Q$212)-1),ROW(I507))),"")</f>
        <v/>
      </c>
    </row>
    <row r="509" spans="1:18" ht="15.75" customHeight="1" x14ac:dyDescent="0.2">
      <c r="A509" s="26" t="str">
        <f t="shared" si="33"/>
        <v xml:space="preserve"> </v>
      </c>
      <c r="B509" s="23"/>
      <c r="C509" s="23"/>
      <c r="D509" s="23"/>
      <c r="E509" s="23"/>
      <c r="F509" s="23"/>
      <c r="G509" s="26" t="str">
        <f>IF(E509="","",VLOOKUP(E509,'Liste des clubs'!A:B,2,FALSE))</f>
        <v/>
      </c>
      <c r="H509" s="29"/>
      <c r="I509" s="21" t="str">
        <f t="shared" si="29"/>
        <v/>
      </c>
      <c r="J509" s="31" t="str">
        <f t="array" ref="J509">IFERROR(INDEX(I$2:I$700,SMALL(IF(I$2:I$700&lt;&gt;"",ROW(I$2:I$700)-1),ROW(A508))),"")</f>
        <v/>
      </c>
      <c r="K509" s="21" t="str">
        <f t="shared" si="30"/>
        <v/>
      </c>
      <c r="L509" s="33" t="str">
        <f t="array" ref="L509">IFERROR(INDEX(K$2:K$700,SMALL(IF(K$2:K$700&lt;&gt;"",ROW(K$2:K$700)-1),ROW(F508))),"")</f>
        <v/>
      </c>
      <c r="M509" s="21" t="str">
        <f t="shared" si="31"/>
        <v/>
      </c>
      <c r="N509" s="31" t="str">
        <f t="array" ref="N509">IFERROR(INDEX(M$2:M$700,SMALL(IF(M$2:M$700&lt;&gt;"",ROW(M$2:M$700)-1),ROW(G508))),"")</f>
        <v/>
      </c>
      <c r="O509" s="21" t="str">
        <f t="shared" si="32"/>
        <v/>
      </c>
      <c r="P509" s="33" t="str">
        <f t="array" ref="P509">IFERROR(INDEX(O$2:O$700,SMALL(IF(O$2:O$700&lt;&gt;"",ROW(O$2:O$700)-1),ROW(I508))),"")</f>
        <v/>
      </c>
      <c r="Q509" s="22" t="str">
        <f t="shared" si="34"/>
        <v/>
      </c>
      <c r="R509" s="47" t="str">
        <f t="array" ref="R509">IFERROR(INDEX(Q$2:Q$212,SMALL(IF(Q$2:Q$212&lt;&gt;"",ROW(Q$2:Q$212)-1),ROW(I508))),"")</f>
        <v/>
      </c>
    </row>
    <row r="510" spans="1:18" ht="15.75" customHeight="1" x14ac:dyDescent="0.2">
      <c r="A510" s="26" t="str">
        <f t="shared" si="33"/>
        <v xml:space="preserve"> </v>
      </c>
      <c r="B510" s="23"/>
      <c r="C510" s="23"/>
      <c r="D510" s="23"/>
      <c r="E510" s="23"/>
      <c r="F510" s="23"/>
      <c r="G510" s="26" t="str">
        <f>IF(E510="","",VLOOKUP(E510,'Liste des clubs'!A:B,2,FALSE))</f>
        <v/>
      </c>
      <c r="H510" s="29"/>
      <c r="I510" s="21" t="str">
        <f t="shared" si="29"/>
        <v/>
      </c>
      <c r="J510" s="31" t="str">
        <f t="array" ref="J510">IFERROR(INDEX(I$2:I$700,SMALL(IF(I$2:I$700&lt;&gt;"",ROW(I$2:I$700)-1),ROW(A509))),"")</f>
        <v/>
      </c>
      <c r="K510" s="21" t="str">
        <f t="shared" si="30"/>
        <v/>
      </c>
      <c r="L510" s="33" t="str">
        <f t="array" ref="L510">IFERROR(INDEX(K$2:K$700,SMALL(IF(K$2:K$700&lt;&gt;"",ROW(K$2:K$700)-1),ROW(F509))),"")</f>
        <v/>
      </c>
      <c r="M510" s="21" t="str">
        <f t="shared" si="31"/>
        <v/>
      </c>
      <c r="N510" s="31" t="str">
        <f t="array" ref="N510">IFERROR(INDEX(M$2:M$700,SMALL(IF(M$2:M$700&lt;&gt;"",ROW(M$2:M$700)-1),ROW(G509))),"")</f>
        <v/>
      </c>
      <c r="O510" s="21" t="str">
        <f t="shared" si="32"/>
        <v/>
      </c>
      <c r="P510" s="33" t="str">
        <f t="array" ref="P510">IFERROR(INDEX(O$2:O$700,SMALL(IF(O$2:O$700&lt;&gt;"",ROW(O$2:O$700)-1),ROW(I509))),"")</f>
        <v/>
      </c>
      <c r="Q510" s="22" t="str">
        <f t="shared" si="34"/>
        <v/>
      </c>
      <c r="R510" s="47" t="str">
        <f t="array" ref="R510">IFERROR(INDEX(Q$2:Q$212,SMALL(IF(Q$2:Q$212&lt;&gt;"",ROW(Q$2:Q$212)-1),ROW(I509))),"")</f>
        <v/>
      </c>
    </row>
    <row r="511" spans="1:18" ht="15.75" customHeight="1" x14ac:dyDescent="0.2">
      <c r="A511" s="26" t="str">
        <f t="shared" si="33"/>
        <v xml:space="preserve"> </v>
      </c>
      <c r="B511" s="23"/>
      <c r="C511" s="23"/>
      <c r="D511" s="23"/>
      <c r="E511" s="23"/>
      <c r="F511" s="23"/>
      <c r="G511" s="26" t="str">
        <f>IF(E511="","",VLOOKUP(E511,'Liste des clubs'!A:B,2,FALSE))</f>
        <v/>
      </c>
      <c r="H511" s="29"/>
      <c r="I511" s="21" t="str">
        <f t="shared" si="29"/>
        <v/>
      </c>
      <c r="J511" s="31" t="str">
        <f t="array" ref="J511">IFERROR(INDEX(I$2:I$700,SMALL(IF(I$2:I$700&lt;&gt;"",ROW(I$2:I$700)-1),ROW(A510))),"")</f>
        <v/>
      </c>
      <c r="K511" s="21" t="str">
        <f t="shared" si="30"/>
        <v/>
      </c>
      <c r="L511" s="33" t="str">
        <f t="array" ref="L511">IFERROR(INDEX(K$2:K$700,SMALL(IF(K$2:K$700&lt;&gt;"",ROW(K$2:K$700)-1),ROW(F510))),"")</f>
        <v/>
      </c>
      <c r="M511" s="21" t="str">
        <f t="shared" si="31"/>
        <v/>
      </c>
      <c r="N511" s="31" t="str">
        <f t="array" ref="N511">IFERROR(INDEX(M$2:M$700,SMALL(IF(M$2:M$700&lt;&gt;"",ROW(M$2:M$700)-1),ROW(G510))),"")</f>
        <v/>
      </c>
      <c r="O511" s="21" t="str">
        <f t="shared" si="32"/>
        <v/>
      </c>
      <c r="P511" s="33" t="str">
        <f t="array" ref="P511">IFERROR(INDEX(O$2:O$700,SMALL(IF(O$2:O$700&lt;&gt;"",ROW(O$2:O$700)-1),ROW(I510))),"")</f>
        <v/>
      </c>
      <c r="Q511" s="22" t="str">
        <f t="shared" si="34"/>
        <v/>
      </c>
      <c r="R511" s="47" t="str">
        <f t="array" ref="R511">IFERROR(INDEX(Q$2:Q$212,SMALL(IF(Q$2:Q$212&lt;&gt;"",ROW(Q$2:Q$212)-1),ROW(I510))),"")</f>
        <v/>
      </c>
    </row>
    <row r="512" spans="1:18" ht="15.75" customHeight="1" x14ac:dyDescent="0.2">
      <c r="A512" s="26" t="str">
        <f t="shared" si="33"/>
        <v xml:space="preserve"> </v>
      </c>
      <c r="B512" s="23"/>
      <c r="C512" s="23"/>
      <c r="D512" s="23"/>
      <c r="E512" s="23"/>
      <c r="F512" s="23"/>
      <c r="G512" s="26" t="str">
        <f>IF(E512="","",VLOOKUP(E512,'Liste des clubs'!A:B,2,FALSE))</f>
        <v/>
      </c>
      <c r="H512" s="29"/>
      <c r="I512" s="21" t="str">
        <f t="shared" si="29"/>
        <v/>
      </c>
      <c r="J512" s="31" t="str">
        <f t="array" ref="J512">IFERROR(INDEX(I$2:I$700,SMALL(IF(I$2:I$700&lt;&gt;"",ROW(I$2:I$700)-1),ROW(A511))),"")</f>
        <v/>
      </c>
      <c r="K512" s="21" t="str">
        <f t="shared" si="30"/>
        <v/>
      </c>
      <c r="L512" s="33" t="str">
        <f t="array" ref="L512">IFERROR(INDEX(K$2:K$700,SMALL(IF(K$2:K$700&lt;&gt;"",ROW(K$2:K$700)-1),ROW(F511))),"")</f>
        <v/>
      </c>
      <c r="M512" s="21" t="str">
        <f t="shared" si="31"/>
        <v/>
      </c>
      <c r="N512" s="31" t="str">
        <f t="array" ref="N512">IFERROR(INDEX(M$2:M$700,SMALL(IF(M$2:M$700&lt;&gt;"",ROW(M$2:M$700)-1),ROW(G511))),"")</f>
        <v/>
      </c>
      <c r="O512" s="21" t="str">
        <f t="shared" si="32"/>
        <v/>
      </c>
      <c r="P512" s="33" t="str">
        <f t="array" ref="P512">IFERROR(INDEX(O$2:O$700,SMALL(IF(O$2:O$700&lt;&gt;"",ROW(O$2:O$700)-1),ROW(I511))),"")</f>
        <v/>
      </c>
      <c r="Q512" s="22" t="str">
        <f t="shared" si="34"/>
        <v/>
      </c>
      <c r="R512" s="47" t="str">
        <f t="array" ref="R512">IFERROR(INDEX(Q$2:Q$212,SMALL(IF(Q$2:Q$212&lt;&gt;"",ROW(Q$2:Q$212)-1),ROW(I511))),"")</f>
        <v/>
      </c>
    </row>
    <row r="513" spans="1:18" ht="15.75" customHeight="1" x14ac:dyDescent="0.2">
      <c r="A513" s="26" t="str">
        <f t="shared" si="33"/>
        <v xml:space="preserve"> </v>
      </c>
      <c r="B513" s="23"/>
      <c r="C513" s="23"/>
      <c r="D513" s="23"/>
      <c r="E513" s="23"/>
      <c r="F513" s="23"/>
      <c r="G513" s="26" t="str">
        <f>IF(E513="","",VLOOKUP(E513,'Liste des clubs'!A:B,2,FALSE))</f>
        <v/>
      </c>
      <c r="H513" s="29"/>
      <c r="I513" s="21" t="str">
        <f t="shared" ref="I513:I576" si="35">IF($H513=I$1,$A513,"")</f>
        <v/>
      </c>
      <c r="J513" s="31" t="str">
        <f t="array" ref="J513">IFERROR(INDEX(I$2:I$700,SMALL(IF(I$2:I$700&lt;&gt;"",ROW(I$2:I$700)-1),ROW(A512))),"")</f>
        <v/>
      </c>
      <c r="K513" s="21" t="str">
        <f t="shared" ref="K513:K576" si="36">IF($H513=K$1,$A513,"")</f>
        <v/>
      </c>
      <c r="L513" s="33" t="str">
        <f t="array" ref="L513">IFERROR(INDEX(K$2:K$700,SMALL(IF(K$2:K$700&lt;&gt;"",ROW(K$2:K$700)-1),ROW(F512))),"")</f>
        <v/>
      </c>
      <c r="M513" s="21" t="str">
        <f t="shared" ref="M513:M576" si="37">IF($H513=M$1,$A513,"")</f>
        <v/>
      </c>
      <c r="N513" s="31" t="str">
        <f t="array" ref="N513">IFERROR(INDEX(M$2:M$700,SMALL(IF(M$2:M$700&lt;&gt;"",ROW(M$2:M$700)-1),ROW(G512))),"")</f>
        <v/>
      </c>
      <c r="O513" s="21" t="str">
        <f t="shared" ref="O513:O576" si="38">IF($H513=O$1,$A513,"")</f>
        <v/>
      </c>
      <c r="P513" s="33" t="str">
        <f t="array" ref="P513">IFERROR(INDEX(O$2:O$700,SMALL(IF(O$2:O$700&lt;&gt;"",ROW(O$2:O$700)-1),ROW(I512))),"")</f>
        <v/>
      </c>
      <c r="Q513" s="22" t="str">
        <f t="shared" si="34"/>
        <v/>
      </c>
      <c r="R513" s="47" t="str">
        <f t="array" ref="R513">IFERROR(INDEX(Q$2:Q$212,SMALL(IF(Q$2:Q$212&lt;&gt;"",ROW(Q$2:Q$212)-1),ROW(I512))),"")</f>
        <v/>
      </c>
    </row>
    <row r="514" spans="1:18" ht="15.75" customHeight="1" x14ac:dyDescent="0.2">
      <c r="A514" s="26" t="str">
        <f t="shared" si="33"/>
        <v xml:space="preserve"> </v>
      </c>
      <c r="B514" s="23"/>
      <c r="C514" s="23"/>
      <c r="D514" s="23"/>
      <c r="E514" s="23"/>
      <c r="F514" s="23"/>
      <c r="G514" s="26" t="str">
        <f>IF(E514="","",VLOOKUP(E514,'Liste des clubs'!A:B,2,FALSE))</f>
        <v/>
      </c>
      <c r="H514" s="29"/>
      <c r="I514" s="21" t="str">
        <f t="shared" si="35"/>
        <v/>
      </c>
      <c r="J514" s="31" t="str">
        <f t="array" ref="J514">IFERROR(INDEX(I$2:I$700,SMALL(IF(I$2:I$700&lt;&gt;"",ROW(I$2:I$700)-1),ROW(A513))),"")</f>
        <v/>
      </c>
      <c r="K514" s="21" t="str">
        <f t="shared" si="36"/>
        <v/>
      </c>
      <c r="L514" s="33" t="str">
        <f t="array" ref="L514">IFERROR(INDEX(K$2:K$700,SMALL(IF(K$2:K$700&lt;&gt;"",ROW(K$2:K$700)-1),ROW(F513))),"")</f>
        <v/>
      </c>
      <c r="M514" s="21" t="str">
        <f t="shared" si="37"/>
        <v/>
      </c>
      <c r="N514" s="31" t="str">
        <f t="array" ref="N514">IFERROR(INDEX(M$2:M$700,SMALL(IF(M$2:M$700&lt;&gt;"",ROW(M$2:M$700)-1),ROW(G513))),"")</f>
        <v/>
      </c>
      <c r="O514" s="21" t="str">
        <f t="shared" si="38"/>
        <v/>
      </c>
      <c r="P514" s="33" t="str">
        <f t="array" ref="P514">IFERROR(INDEX(O$2:O$700,SMALL(IF(O$2:O$700&lt;&gt;"",ROW(O$2:O$700)-1),ROW(I513))),"")</f>
        <v/>
      </c>
      <c r="Q514" s="22" t="str">
        <f t="shared" si="34"/>
        <v/>
      </c>
      <c r="R514" s="47" t="str">
        <f t="array" ref="R514">IFERROR(INDEX(Q$2:Q$212,SMALL(IF(Q$2:Q$212&lt;&gt;"",ROW(Q$2:Q$212)-1),ROW(I513))),"")</f>
        <v/>
      </c>
    </row>
    <row r="515" spans="1:18" ht="15.75" customHeight="1" x14ac:dyDescent="0.2">
      <c r="A515" s="26" t="str">
        <f t="shared" ref="A515:A578" si="39">B515&amp;" "&amp;C515</f>
        <v xml:space="preserve"> </v>
      </c>
      <c r="B515" s="23"/>
      <c r="C515" s="23"/>
      <c r="D515" s="23"/>
      <c r="E515" s="23"/>
      <c r="F515" s="23"/>
      <c r="G515" s="26" t="str">
        <f>IF(E515="","",VLOOKUP(E515,'Liste des clubs'!A:B,2,FALSE))</f>
        <v/>
      </c>
      <c r="H515" s="29"/>
      <c r="I515" s="21" t="str">
        <f t="shared" si="35"/>
        <v/>
      </c>
      <c r="J515" s="31" t="str">
        <f t="array" ref="J515">IFERROR(INDEX(I$2:I$700,SMALL(IF(I$2:I$700&lt;&gt;"",ROW(I$2:I$700)-1),ROW(A514))),"")</f>
        <v/>
      </c>
      <c r="K515" s="21" t="str">
        <f t="shared" si="36"/>
        <v/>
      </c>
      <c r="L515" s="33" t="str">
        <f t="array" ref="L515">IFERROR(INDEX(K$2:K$700,SMALL(IF(K$2:K$700&lt;&gt;"",ROW(K$2:K$700)-1),ROW(F514))),"")</f>
        <v/>
      </c>
      <c r="M515" s="21" t="str">
        <f t="shared" si="37"/>
        <v/>
      </c>
      <c r="N515" s="31" t="str">
        <f t="array" ref="N515">IFERROR(INDEX(M$2:M$700,SMALL(IF(M$2:M$700&lt;&gt;"",ROW(M$2:M$700)-1),ROW(G514))),"")</f>
        <v/>
      </c>
      <c r="O515" s="21" t="str">
        <f t="shared" si="38"/>
        <v/>
      </c>
      <c r="P515" s="33" t="str">
        <f t="array" ref="P515">IFERROR(INDEX(O$2:O$700,SMALL(IF(O$2:O$700&lt;&gt;"",ROW(O$2:O$700)-1),ROW(I514))),"")</f>
        <v/>
      </c>
      <c r="Q515" s="22" t="str">
        <f t="shared" si="34"/>
        <v/>
      </c>
      <c r="R515" s="47" t="str">
        <f t="array" ref="R515">IFERROR(INDEX(Q$2:Q$212,SMALL(IF(Q$2:Q$212&lt;&gt;"",ROW(Q$2:Q$212)-1),ROW(I514))),"")</f>
        <v/>
      </c>
    </row>
    <row r="516" spans="1:18" ht="15.75" customHeight="1" x14ac:dyDescent="0.2">
      <c r="A516" s="26" t="str">
        <f t="shared" si="39"/>
        <v xml:space="preserve"> </v>
      </c>
      <c r="B516" s="23"/>
      <c r="C516" s="23"/>
      <c r="D516" s="23"/>
      <c r="E516" s="23"/>
      <c r="F516" s="23"/>
      <c r="G516" s="26" t="str">
        <f>IF(E516="","",VLOOKUP(E516,'Liste des clubs'!A:B,2,FALSE))</f>
        <v/>
      </c>
      <c r="H516" s="29"/>
      <c r="I516" s="21" t="str">
        <f t="shared" si="35"/>
        <v/>
      </c>
      <c r="J516" s="31" t="str">
        <f t="array" ref="J516">IFERROR(INDEX(I$2:I$700,SMALL(IF(I$2:I$700&lt;&gt;"",ROW(I$2:I$700)-1),ROW(A515))),"")</f>
        <v/>
      </c>
      <c r="K516" s="21" t="str">
        <f t="shared" si="36"/>
        <v/>
      </c>
      <c r="L516" s="33" t="str">
        <f t="array" ref="L516">IFERROR(INDEX(K$2:K$700,SMALL(IF(K$2:K$700&lt;&gt;"",ROW(K$2:K$700)-1),ROW(F515))),"")</f>
        <v/>
      </c>
      <c r="M516" s="21" t="str">
        <f t="shared" si="37"/>
        <v/>
      </c>
      <c r="N516" s="31" t="str">
        <f t="array" ref="N516">IFERROR(INDEX(M$2:M$700,SMALL(IF(M$2:M$700&lt;&gt;"",ROW(M$2:M$700)-1),ROW(G515))),"")</f>
        <v/>
      </c>
      <c r="O516" s="21" t="str">
        <f t="shared" si="38"/>
        <v/>
      </c>
      <c r="P516" s="33" t="str">
        <f t="array" ref="P516">IFERROR(INDEX(O$2:O$700,SMALL(IF(O$2:O$700&lt;&gt;"",ROW(O$2:O$700)-1),ROW(I515))),"")</f>
        <v/>
      </c>
      <c r="Q516" s="22" t="str">
        <f t="shared" si="34"/>
        <v/>
      </c>
      <c r="R516" s="47" t="str">
        <f t="array" ref="R516">IFERROR(INDEX(Q$2:Q$212,SMALL(IF(Q$2:Q$212&lt;&gt;"",ROW(Q$2:Q$212)-1),ROW(I515))),"")</f>
        <v/>
      </c>
    </row>
    <row r="517" spans="1:18" ht="15.75" customHeight="1" x14ac:dyDescent="0.2">
      <c r="A517" s="26" t="str">
        <f t="shared" si="39"/>
        <v xml:space="preserve"> </v>
      </c>
      <c r="B517" s="23"/>
      <c r="C517" s="23"/>
      <c r="D517" s="23"/>
      <c r="E517" s="23"/>
      <c r="F517" s="23"/>
      <c r="G517" s="26" t="str">
        <f>IF(E517="","",VLOOKUP(E517,'Liste des clubs'!A:B,2,FALSE))</f>
        <v/>
      </c>
      <c r="H517" s="29"/>
      <c r="I517" s="21" t="str">
        <f t="shared" si="35"/>
        <v/>
      </c>
      <c r="J517" s="31" t="str">
        <f t="array" ref="J517">IFERROR(INDEX(I$2:I$700,SMALL(IF(I$2:I$700&lt;&gt;"",ROW(I$2:I$700)-1),ROW(A516))),"")</f>
        <v/>
      </c>
      <c r="K517" s="21" t="str">
        <f t="shared" si="36"/>
        <v/>
      </c>
      <c r="L517" s="33" t="str">
        <f t="array" ref="L517">IFERROR(INDEX(K$2:K$700,SMALL(IF(K$2:K$700&lt;&gt;"",ROW(K$2:K$700)-1),ROW(F516))),"")</f>
        <v/>
      </c>
      <c r="M517" s="21" t="str">
        <f t="shared" si="37"/>
        <v/>
      </c>
      <c r="N517" s="31" t="str">
        <f t="array" ref="N517">IFERROR(INDEX(M$2:M$700,SMALL(IF(M$2:M$700&lt;&gt;"",ROW(M$2:M$700)-1),ROW(G516))),"")</f>
        <v/>
      </c>
      <c r="O517" s="21" t="str">
        <f t="shared" si="38"/>
        <v/>
      </c>
      <c r="P517" s="33" t="str">
        <f t="array" ref="P517">IFERROR(INDEX(O$2:O$700,SMALL(IF(O$2:O$700&lt;&gt;"",ROW(O$2:O$700)-1),ROW(I516))),"")</f>
        <v/>
      </c>
      <c r="Q517" s="22" t="str">
        <f t="shared" si="34"/>
        <v/>
      </c>
      <c r="R517" s="47" t="str">
        <f t="array" ref="R517">IFERROR(INDEX(Q$2:Q$212,SMALL(IF(Q$2:Q$212&lt;&gt;"",ROW(Q$2:Q$212)-1),ROW(I516))),"")</f>
        <v/>
      </c>
    </row>
    <row r="518" spans="1:18" ht="15.75" customHeight="1" x14ac:dyDescent="0.2">
      <c r="A518" s="26" t="str">
        <f t="shared" si="39"/>
        <v xml:space="preserve"> </v>
      </c>
      <c r="B518" s="23"/>
      <c r="C518" s="23"/>
      <c r="D518" s="23"/>
      <c r="E518" s="23"/>
      <c r="F518" s="23"/>
      <c r="G518" s="26" t="str">
        <f>IF(E518="","",VLOOKUP(E518,'Liste des clubs'!A:B,2,FALSE))</f>
        <v/>
      </c>
      <c r="H518" s="29"/>
      <c r="I518" s="21" t="str">
        <f t="shared" si="35"/>
        <v/>
      </c>
      <c r="J518" s="31" t="str">
        <f t="array" ref="J518">IFERROR(INDEX(I$2:I$700,SMALL(IF(I$2:I$700&lt;&gt;"",ROW(I$2:I$700)-1),ROW(A517))),"")</f>
        <v/>
      </c>
      <c r="K518" s="21" t="str">
        <f t="shared" si="36"/>
        <v/>
      </c>
      <c r="L518" s="33" t="str">
        <f t="array" ref="L518">IFERROR(INDEX(K$2:K$700,SMALL(IF(K$2:K$700&lt;&gt;"",ROW(K$2:K$700)-1),ROW(F517))),"")</f>
        <v/>
      </c>
      <c r="M518" s="21" t="str">
        <f t="shared" si="37"/>
        <v/>
      </c>
      <c r="N518" s="31" t="str">
        <f t="array" ref="N518">IFERROR(INDEX(M$2:M$700,SMALL(IF(M$2:M$700&lt;&gt;"",ROW(M$2:M$700)-1),ROW(G517))),"")</f>
        <v/>
      </c>
      <c r="O518" s="21" t="str">
        <f t="shared" si="38"/>
        <v/>
      </c>
      <c r="P518" s="33" t="str">
        <f t="array" ref="P518">IFERROR(INDEX(O$2:O$700,SMALL(IF(O$2:O$700&lt;&gt;"",ROW(O$2:O$700)-1),ROW(I517))),"")</f>
        <v/>
      </c>
      <c r="Q518" s="22" t="str">
        <f t="shared" si="34"/>
        <v/>
      </c>
      <c r="R518" s="47" t="str">
        <f t="array" ref="R518">IFERROR(INDEX(Q$2:Q$212,SMALL(IF(Q$2:Q$212&lt;&gt;"",ROW(Q$2:Q$212)-1),ROW(I517))),"")</f>
        <v/>
      </c>
    </row>
    <row r="519" spans="1:18" ht="15.75" customHeight="1" x14ac:dyDescent="0.2">
      <c r="A519" s="26" t="str">
        <f t="shared" si="39"/>
        <v xml:space="preserve"> </v>
      </c>
      <c r="B519" s="23"/>
      <c r="C519" s="23"/>
      <c r="D519" s="23"/>
      <c r="E519" s="23"/>
      <c r="F519" s="23"/>
      <c r="G519" s="26" t="str">
        <f>IF(E519="","",VLOOKUP(E519,'Liste des clubs'!A:B,2,FALSE))</f>
        <v/>
      </c>
      <c r="H519" s="29"/>
      <c r="I519" s="21" t="str">
        <f t="shared" si="35"/>
        <v/>
      </c>
      <c r="J519" s="31" t="str">
        <f t="array" ref="J519">IFERROR(INDEX(I$2:I$700,SMALL(IF(I$2:I$700&lt;&gt;"",ROW(I$2:I$700)-1),ROW(A518))),"")</f>
        <v/>
      </c>
      <c r="K519" s="21" t="str">
        <f t="shared" si="36"/>
        <v/>
      </c>
      <c r="L519" s="33" t="str">
        <f t="array" ref="L519">IFERROR(INDEX(K$2:K$700,SMALL(IF(K$2:K$700&lt;&gt;"",ROW(K$2:K$700)-1),ROW(F518))),"")</f>
        <v/>
      </c>
      <c r="M519" s="21" t="str">
        <f t="shared" si="37"/>
        <v/>
      </c>
      <c r="N519" s="31" t="str">
        <f t="array" ref="N519">IFERROR(INDEX(M$2:M$700,SMALL(IF(M$2:M$700&lt;&gt;"",ROW(M$2:M$700)-1),ROW(G518))),"")</f>
        <v/>
      </c>
      <c r="O519" s="21" t="str">
        <f t="shared" si="38"/>
        <v/>
      </c>
      <c r="P519" s="33" t="str">
        <f t="array" ref="P519">IFERROR(INDEX(O$2:O$700,SMALL(IF(O$2:O$700&lt;&gt;"",ROW(O$2:O$700)-1),ROW(I518))),"")</f>
        <v/>
      </c>
      <c r="Q519" s="22" t="str">
        <f t="shared" si="34"/>
        <v/>
      </c>
      <c r="R519" s="47" t="str">
        <f t="array" ref="R519">IFERROR(INDEX(Q$2:Q$212,SMALL(IF(Q$2:Q$212&lt;&gt;"",ROW(Q$2:Q$212)-1),ROW(I518))),"")</f>
        <v/>
      </c>
    </row>
    <row r="520" spans="1:18" ht="15.75" customHeight="1" x14ac:dyDescent="0.2">
      <c r="A520" s="26" t="str">
        <f t="shared" si="39"/>
        <v xml:space="preserve"> </v>
      </c>
      <c r="B520" s="23"/>
      <c r="C520" s="23"/>
      <c r="D520" s="23"/>
      <c r="E520" s="23"/>
      <c r="F520" s="23"/>
      <c r="G520" s="26" t="str">
        <f>IF(E520="","",VLOOKUP(E520,'Liste des clubs'!A:B,2,FALSE))</f>
        <v/>
      </c>
      <c r="H520" s="29"/>
      <c r="I520" s="21" t="str">
        <f t="shared" si="35"/>
        <v/>
      </c>
      <c r="J520" s="31" t="str">
        <f t="array" ref="J520">IFERROR(INDEX(I$2:I$700,SMALL(IF(I$2:I$700&lt;&gt;"",ROW(I$2:I$700)-1),ROW(A519))),"")</f>
        <v/>
      </c>
      <c r="K520" s="21" t="str">
        <f t="shared" si="36"/>
        <v/>
      </c>
      <c r="L520" s="33" t="str">
        <f t="array" ref="L520">IFERROR(INDEX(K$2:K$700,SMALL(IF(K$2:K$700&lt;&gt;"",ROW(K$2:K$700)-1),ROW(F519))),"")</f>
        <v/>
      </c>
      <c r="M520" s="21" t="str">
        <f t="shared" si="37"/>
        <v/>
      </c>
      <c r="N520" s="31" t="str">
        <f t="array" ref="N520">IFERROR(INDEX(M$2:M$700,SMALL(IF(M$2:M$700&lt;&gt;"",ROW(M$2:M$700)-1),ROW(G519))),"")</f>
        <v/>
      </c>
      <c r="O520" s="21" t="str">
        <f t="shared" si="38"/>
        <v/>
      </c>
      <c r="P520" s="33" t="str">
        <f t="array" ref="P520">IFERROR(INDEX(O$2:O$700,SMALL(IF(O$2:O$700&lt;&gt;"",ROW(O$2:O$700)-1),ROW(I519))),"")</f>
        <v/>
      </c>
      <c r="Q520" s="22" t="str">
        <f t="shared" si="34"/>
        <v/>
      </c>
      <c r="R520" s="47" t="str">
        <f t="array" ref="R520">IFERROR(INDEX(Q$2:Q$212,SMALL(IF(Q$2:Q$212&lt;&gt;"",ROW(Q$2:Q$212)-1),ROW(I519))),"")</f>
        <v/>
      </c>
    </row>
    <row r="521" spans="1:18" ht="15.75" customHeight="1" x14ac:dyDescent="0.2">
      <c r="A521" s="26" t="str">
        <f t="shared" si="39"/>
        <v xml:space="preserve"> </v>
      </c>
      <c r="B521" s="23"/>
      <c r="C521" s="23"/>
      <c r="D521" s="23"/>
      <c r="E521" s="23"/>
      <c r="F521" s="23"/>
      <c r="G521" s="26" t="str">
        <f>IF(E521="","",VLOOKUP(E521,'Liste des clubs'!A:B,2,FALSE))</f>
        <v/>
      </c>
      <c r="H521" s="29"/>
      <c r="I521" s="21" t="str">
        <f t="shared" si="35"/>
        <v/>
      </c>
      <c r="J521" s="31" t="str">
        <f t="array" ref="J521">IFERROR(INDEX(I$2:I$700,SMALL(IF(I$2:I$700&lt;&gt;"",ROW(I$2:I$700)-1),ROW(A520))),"")</f>
        <v/>
      </c>
      <c r="K521" s="21" t="str">
        <f t="shared" si="36"/>
        <v/>
      </c>
      <c r="L521" s="33" t="str">
        <f t="array" ref="L521">IFERROR(INDEX(K$2:K$700,SMALL(IF(K$2:K$700&lt;&gt;"",ROW(K$2:K$700)-1),ROW(F520))),"")</f>
        <v/>
      </c>
      <c r="M521" s="21" t="str">
        <f t="shared" si="37"/>
        <v/>
      </c>
      <c r="N521" s="31" t="str">
        <f t="array" ref="N521">IFERROR(INDEX(M$2:M$700,SMALL(IF(M$2:M$700&lt;&gt;"",ROW(M$2:M$700)-1),ROW(G520))),"")</f>
        <v/>
      </c>
      <c r="O521" s="21" t="str">
        <f t="shared" si="38"/>
        <v/>
      </c>
      <c r="P521" s="33" t="str">
        <f t="array" ref="P521">IFERROR(INDEX(O$2:O$700,SMALL(IF(O$2:O$700&lt;&gt;"",ROW(O$2:O$700)-1),ROW(I520))),"")</f>
        <v/>
      </c>
      <c r="Q521" s="22" t="str">
        <f t="shared" si="34"/>
        <v/>
      </c>
      <c r="R521" s="47" t="str">
        <f t="array" ref="R521">IFERROR(INDEX(Q$2:Q$212,SMALL(IF(Q$2:Q$212&lt;&gt;"",ROW(Q$2:Q$212)-1),ROW(I520))),"")</f>
        <v/>
      </c>
    </row>
    <row r="522" spans="1:18" ht="15.75" customHeight="1" x14ac:dyDescent="0.2">
      <c r="A522" s="26" t="str">
        <f t="shared" si="39"/>
        <v xml:space="preserve"> </v>
      </c>
      <c r="B522" s="23"/>
      <c r="C522" s="23"/>
      <c r="D522" s="23"/>
      <c r="E522" s="23"/>
      <c r="F522" s="23"/>
      <c r="G522" s="26" t="str">
        <f>IF(E522="","",VLOOKUP(E522,'Liste des clubs'!A:B,2,FALSE))</f>
        <v/>
      </c>
      <c r="H522" s="29"/>
      <c r="I522" s="21" t="str">
        <f t="shared" si="35"/>
        <v/>
      </c>
      <c r="J522" s="31" t="str">
        <f t="array" ref="J522">IFERROR(INDEX(I$2:I$700,SMALL(IF(I$2:I$700&lt;&gt;"",ROW(I$2:I$700)-1),ROW(A521))),"")</f>
        <v/>
      </c>
      <c r="K522" s="21" t="str">
        <f t="shared" si="36"/>
        <v/>
      </c>
      <c r="L522" s="33" t="str">
        <f t="array" ref="L522">IFERROR(INDEX(K$2:K$700,SMALL(IF(K$2:K$700&lt;&gt;"",ROW(K$2:K$700)-1),ROW(F521))),"")</f>
        <v/>
      </c>
      <c r="M522" s="21" t="str">
        <f t="shared" si="37"/>
        <v/>
      </c>
      <c r="N522" s="31" t="str">
        <f t="array" ref="N522">IFERROR(INDEX(M$2:M$700,SMALL(IF(M$2:M$700&lt;&gt;"",ROW(M$2:M$700)-1),ROW(G521))),"")</f>
        <v/>
      </c>
      <c r="O522" s="21" t="str">
        <f t="shared" si="38"/>
        <v/>
      </c>
      <c r="P522" s="33" t="str">
        <f t="array" ref="P522">IFERROR(INDEX(O$2:O$700,SMALL(IF(O$2:O$700&lt;&gt;"",ROW(O$2:O$700)-1),ROW(I521))),"")</f>
        <v/>
      </c>
      <c r="Q522" s="22" t="str">
        <f t="shared" si="34"/>
        <v/>
      </c>
      <c r="R522" s="47" t="str">
        <f t="array" ref="R522">IFERROR(INDEX(Q$2:Q$212,SMALL(IF(Q$2:Q$212&lt;&gt;"",ROW(Q$2:Q$212)-1),ROW(I521))),"")</f>
        <v/>
      </c>
    </row>
    <row r="523" spans="1:18" ht="15.75" customHeight="1" x14ac:dyDescent="0.2">
      <c r="A523" s="26" t="str">
        <f t="shared" si="39"/>
        <v xml:space="preserve"> </v>
      </c>
      <c r="B523" s="23"/>
      <c r="C523" s="23"/>
      <c r="D523" s="23"/>
      <c r="E523" s="23"/>
      <c r="F523" s="23"/>
      <c r="G523" s="26" t="str">
        <f>IF(E523="","",VLOOKUP(E523,'Liste des clubs'!A:B,2,FALSE))</f>
        <v/>
      </c>
      <c r="H523" s="29"/>
      <c r="I523" s="21" t="str">
        <f t="shared" si="35"/>
        <v/>
      </c>
      <c r="J523" s="31" t="str">
        <f t="array" ref="J523">IFERROR(INDEX(I$2:I$700,SMALL(IF(I$2:I$700&lt;&gt;"",ROW(I$2:I$700)-1),ROW(A522))),"")</f>
        <v/>
      </c>
      <c r="K523" s="21" t="str">
        <f t="shared" si="36"/>
        <v/>
      </c>
      <c r="L523" s="33" t="str">
        <f t="array" ref="L523">IFERROR(INDEX(K$2:K$700,SMALL(IF(K$2:K$700&lt;&gt;"",ROW(K$2:K$700)-1),ROW(F522))),"")</f>
        <v/>
      </c>
      <c r="M523" s="21" t="str">
        <f t="shared" si="37"/>
        <v/>
      </c>
      <c r="N523" s="31" t="str">
        <f t="array" ref="N523">IFERROR(INDEX(M$2:M$700,SMALL(IF(M$2:M$700&lt;&gt;"",ROW(M$2:M$700)-1),ROW(G522))),"")</f>
        <v/>
      </c>
      <c r="O523" s="21" t="str">
        <f t="shared" si="38"/>
        <v/>
      </c>
      <c r="P523" s="33" t="str">
        <f t="array" ref="P523">IFERROR(INDEX(O$2:O$700,SMALL(IF(O$2:O$700&lt;&gt;"",ROW(O$2:O$700)-1),ROW(I522))),"")</f>
        <v/>
      </c>
      <c r="Q523" s="22" t="str">
        <f t="shared" si="34"/>
        <v/>
      </c>
      <c r="R523" s="47" t="str">
        <f t="array" ref="R523">IFERROR(INDEX(Q$2:Q$212,SMALL(IF(Q$2:Q$212&lt;&gt;"",ROW(Q$2:Q$212)-1),ROW(I522))),"")</f>
        <v/>
      </c>
    </row>
    <row r="524" spans="1:18" ht="15.75" customHeight="1" x14ac:dyDescent="0.2">
      <c r="A524" s="26" t="str">
        <f t="shared" si="39"/>
        <v xml:space="preserve"> </v>
      </c>
      <c r="B524" s="23"/>
      <c r="C524" s="23"/>
      <c r="D524" s="23"/>
      <c r="E524" s="23"/>
      <c r="F524" s="23"/>
      <c r="G524" s="26" t="str">
        <f>IF(E524="","",VLOOKUP(E524,'Liste des clubs'!A:B,2,FALSE))</f>
        <v/>
      </c>
      <c r="H524" s="29"/>
      <c r="I524" s="21" t="str">
        <f t="shared" si="35"/>
        <v/>
      </c>
      <c r="J524" s="31" t="str">
        <f t="array" ref="J524">IFERROR(INDEX(I$2:I$700,SMALL(IF(I$2:I$700&lt;&gt;"",ROW(I$2:I$700)-1),ROW(A523))),"")</f>
        <v/>
      </c>
      <c r="K524" s="21" t="str">
        <f t="shared" si="36"/>
        <v/>
      </c>
      <c r="L524" s="33" t="str">
        <f t="array" ref="L524">IFERROR(INDEX(K$2:K$700,SMALL(IF(K$2:K$700&lt;&gt;"",ROW(K$2:K$700)-1),ROW(F523))),"")</f>
        <v/>
      </c>
      <c r="M524" s="21" t="str">
        <f t="shared" si="37"/>
        <v/>
      </c>
      <c r="N524" s="31" t="str">
        <f t="array" ref="N524">IFERROR(INDEX(M$2:M$700,SMALL(IF(M$2:M$700&lt;&gt;"",ROW(M$2:M$700)-1),ROW(G523))),"")</f>
        <v/>
      </c>
      <c r="O524" s="21" t="str">
        <f t="shared" si="38"/>
        <v/>
      </c>
      <c r="P524" s="33" t="str">
        <f t="array" ref="P524">IFERROR(INDEX(O$2:O$700,SMALL(IF(O$2:O$700&lt;&gt;"",ROW(O$2:O$700)-1),ROW(I523))),"")</f>
        <v/>
      </c>
      <c r="Q524" s="22" t="str">
        <f t="shared" si="34"/>
        <v/>
      </c>
      <c r="R524" s="47" t="str">
        <f t="array" ref="R524">IFERROR(INDEX(Q$2:Q$212,SMALL(IF(Q$2:Q$212&lt;&gt;"",ROW(Q$2:Q$212)-1),ROW(I523))),"")</f>
        <v/>
      </c>
    </row>
    <row r="525" spans="1:18" ht="15.75" customHeight="1" x14ac:dyDescent="0.2">
      <c r="A525" s="26" t="str">
        <f t="shared" si="39"/>
        <v xml:space="preserve"> </v>
      </c>
      <c r="B525" s="23"/>
      <c r="C525" s="23"/>
      <c r="D525" s="23"/>
      <c r="E525" s="23"/>
      <c r="F525" s="23"/>
      <c r="G525" s="26" t="str">
        <f>IF(E525="","",VLOOKUP(E525,'Liste des clubs'!A:B,2,FALSE))</f>
        <v/>
      </c>
      <c r="H525" s="29"/>
      <c r="I525" s="21" t="str">
        <f t="shared" si="35"/>
        <v/>
      </c>
      <c r="J525" s="31" t="str">
        <f t="array" ref="J525">IFERROR(INDEX(I$2:I$700,SMALL(IF(I$2:I$700&lt;&gt;"",ROW(I$2:I$700)-1),ROW(A524))),"")</f>
        <v/>
      </c>
      <c r="K525" s="21" t="str">
        <f t="shared" si="36"/>
        <v/>
      </c>
      <c r="L525" s="33" t="str">
        <f t="array" ref="L525">IFERROR(INDEX(K$2:K$700,SMALL(IF(K$2:K$700&lt;&gt;"",ROW(K$2:K$700)-1),ROW(F524))),"")</f>
        <v/>
      </c>
      <c r="M525" s="21" t="str">
        <f t="shared" si="37"/>
        <v/>
      </c>
      <c r="N525" s="31" t="str">
        <f t="array" ref="N525">IFERROR(INDEX(M$2:M$700,SMALL(IF(M$2:M$700&lt;&gt;"",ROW(M$2:M$700)-1),ROW(G524))),"")</f>
        <v/>
      </c>
      <c r="O525" s="21" t="str">
        <f t="shared" si="38"/>
        <v/>
      </c>
      <c r="P525" s="33" t="str">
        <f t="array" ref="P525">IFERROR(INDEX(O$2:O$700,SMALL(IF(O$2:O$700&lt;&gt;"",ROW(O$2:O$700)-1),ROW(I524))),"")</f>
        <v/>
      </c>
      <c r="Q525" s="22" t="str">
        <f t="shared" si="34"/>
        <v/>
      </c>
      <c r="R525" s="47" t="str">
        <f t="array" ref="R525">IFERROR(INDEX(Q$2:Q$212,SMALL(IF(Q$2:Q$212&lt;&gt;"",ROW(Q$2:Q$212)-1),ROW(I524))),"")</f>
        <v/>
      </c>
    </row>
    <row r="526" spans="1:18" ht="15.75" customHeight="1" x14ac:dyDescent="0.2">
      <c r="A526" s="26" t="str">
        <f t="shared" si="39"/>
        <v xml:space="preserve"> </v>
      </c>
      <c r="B526" s="23"/>
      <c r="C526" s="23"/>
      <c r="D526" s="23"/>
      <c r="E526" s="23"/>
      <c r="F526" s="23"/>
      <c r="G526" s="26" t="str">
        <f>IF(E526="","",VLOOKUP(E526,'Liste des clubs'!A:B,2,FALSE))</f>
        <v/>
      </c>
      <c r="H526" s="29"/>
      <c r="I526" s="21" t="str">
        <f t="shared" si="35"/>
        <v/>
      </c>
      <c r="J526" s="31" t="str">
        <f t="array" ref="J526">IFERROR(INDEX(I$2:I$700,SMALL(IF(I$2:I$700&lt;&gt;"",ROW(I$2:I$700)-1),ROW(A525))),"")</f>
        <v/>
      </c>
      <c r="K526" s="21" t="str">
        <f t="shared" si="36"/>
        <v/>
      </c>
      <c r="L526" s="33" t="str">
        <f t="array" ref="L526">IFERROR(INDEX(K$2:K$700,SMALL(IF(K$2:K$700&lt;&gt;"",ROW(K$2:K$700)-1),ROW(F525))),"")</f>
        <v/>
      </c>
      <c r="M526" s="21" t="str">
        <f t="shared" si="37"/>
        <v/>
      </c>
      <c r="N526" s="31" t="str">
        <f t="array" ref="N526">IFERROR(INDEX(M$2:M$700,SMALL(IF(M$2:M$700&lt;&gt;"",ROW(M$2:M$700)-1),ROW(G525))),"")</f>
        <v/>
      </c>
      <c r="O526" s="21" t="str">
        <f t="shared" si="38"/>
        <v/>
      </c>
      <c r="P526" s="33" t="str">
        <f t="array" ref="P526">IFERROR(INDEX(O$2:O$700,SMALL(IF(O$2:O$700&lt;&gt;"",ROW(O$2:O$700)-1),ROW(I525))),"")</f>
        <v/>
      </c>
      <c r="Q526" s="22" t="str">
        <f t="shared" si="34"/>
        <v/>
      </c>
      <c r="R526" s="47" t="str">
        <f t="array" ref="R526">IFERROR(INDEX(Q$2:Q$212,SMALL(IF(Q$2:Q$212&lt;&gt;"",ROW(Q$2:Q$212)-1),ROW(I525))),"")</f>
        <v/>
      </c>
    </row>
    <row r="527" spans="1:18" ht="15.75" customHeight="1" x14ac:dyDescent="0.2">
      <c r="A527" s="26" t="str">
        <f t="shared" si="39"/>
        <v xml:space="preserve"> </v>
      </c>
      <c r="B527" s="23"/>
      <c r="C527" s="23"/>
      <c r="D527" s="23"/>
      <c r="E527" s="23"/>
      <c r="F527" s="23"/>
      <c r="G527" s="26" t="str">
        <f>IF(E527="","",VLOOKUP(E527,'Liste des clubs'!A:B,2,FALSE))</f>
        <v/>
      </c>
      <c r="H527" s="29"/>
      <c r="I527" s="21" t="str">
        <f t="shared" si="35"/>
        <v/>
      </c>
      <c r="J527" s="31" t="str">
        <f t="array" ref="J527">IFERROR(INDEX(I$2:I$700,SMALL(IF(I$2:I$700&lt;&gt;"",ROW(I$2:I$700)-1),ROW(A526))),"")</f>
        <v/>
      </c>
      <c r="K527" s="21" t="str">
        <f t="shared" si="36"/>
        <v/>
      </c>
      <c r="L527" s="33" t="str">
        <f t="array" ref="L527">IFERROR(INDEX(K$2:K$700,SMALL(IF(K$2:K$700&lt;&gt;"",ROW(K$2:K$700)-1),ROW(F526))),"")</f>
        <v/>
      </c>
      <c r="M527" s="21" t="str">
        <f t="shared" si="37"/>
        <v/>
      </c>
      <c r="N527" s="31" t="str">
        <f t="array" ref="N527">IFERROR(INDEX(M$2:M$700,SMALL(IF(M$2:M$700&lt;&gt;"",ROW(M$2:M$700)-1),ROW(G526))),"")</f>
        <v/>
      </c>
      <c r="O527" s="21" t="str">
        <f t="shared" si="38"/>
        <v/>
      </c>
      <c r="P527" s="33" t="str">
        <f t="array" ref="P527">IFERROR(INDEX(O$2:O$700,SMALL(IF(O$2:O$700&lt;&gt;"",ROW(O$2:O$700)-1),ROW(I526))),"")</f>
        <v/>
      </c>
      <c r="Q527" s="22" t="str">
        <f t="shared" si="34"/>
        <v/>
      </c>
      <c r="R527" s="47" t="str">
        <f t="array" ref="R527">IFERROR(INDEX(Q$2:Q$212,SMALL(IF(Q$2:Q$212&lt;&gt;"",ROW(Q$2:Q$212)-1),ROW(I526))),"")</f>
        <v/>
      </c>
    </row>
    <row r="528" spans="1:18" ht="15.75" customHeight="1" x14ac:dyDescent="0.2">
      <c r="A528" s="26" t="str">
        <f t="shared" si="39"/>
        <v xml:space="preserve"> </v>
      </c>
      <c r="B528" s="23"/>
      <c r="C528" s="23"/>
      <c r="D528" s="23"/>
      <c r="E528" s="23"/>
      <c r="F528" s="23"/>
      <c r="G528" s="26" t="str">
        <f>IF(E528="","",VLOOKUP(E528,'Liste des clubs'!A:B,2,FALSE))</f>
        <v/>
      </c>
      <c r="H528" s="29"/>
      <c r="I528" s="21" t="str">
        <f t="shared" si="35"/>
        <v/>
      </c>
      <c r="J528" s="31" t="str">
        <f t="array" ref="J528">IFERROR(INDEX(I$2:I$700,SMALL(IF(I$2:I$700&lt;&gt;"",ROW(I$2:I$700)-1),ROW(A527))),"")</f>
        <v/>
      </c>
      <c r="K528" s="21" t="str">
        <f t="shared" si="36"/>
        <v/>
      </c>
      <c r="L528" s="33" t="str">
        <f t="array" ref="L528">IFERROR(INDEX(K$2:K$700,SMALL(IF(K$2:K$700&lt;&gt;"",ROW(K$2:K$700)-1),ROW(F527))),"")</f>
        <v/>
      </c>
      <c r="M528" s="21" t="str">
        <f t="shared" si="37"/>
        <v/>
      </c>
      <c r="N528" s="31" t="str">
        <f t="array" ref="N528">IFERROR(INDEX(M$2:M$700,SMALL(IF(M$2:M$700&lt;&gt;"",ROW(M$2:M$700)-1),ROW(G527))),"")</f>
        <v/>
      </c>
      <c r="O528" s="21" t="str">
        <f t="shared" si="38"/>
        <v/>
      </c>
      <c r="P528" s="33" t="str">
        <f t="array" ref="P528">IFERROR(INDEX(O$2:O$700,SMALL(IF(O$2:O$700&lt;&gt;"",ROW(O$2:O$700)-1),ROW(I527))),"")</f>
        <v/>
      </c>
      <c r="Q528" s="22" t="str">
        <f t="shared" si="34"/>
        <v/>
      </c>
      <c r="R528" s="47" t="str">
        <f t="array" ref="R528">IFERROR(INDEX(Q$2:Q$212,SMALL(IF(Q$2:Q$212&lt;&gt;"",ROW(Q$2:Q$212)-1),ROW(I527))),"")</f>
        <v/>
      </c>
    </row>
    <row r="529" spans="1:18" ht="15.75" customHeight="1" x14ac:dyDescent="0.2">
      <c r="A529" s="26" t="str">
        <f t="shared" si="39"/>
        <v xml:space="preserve"> </v>
      </c>
      <c r="B529" s="23"/>
      <c r="C529" s="23"/>
      <c r="D529" s="23"/>
      <c r="E529" s="23"/>
      <c r="F529" s="23"/>
      <c r="G529" s="26" t="str">
        <f>IF(E529="","",VLOOKUP(E529,'Liste des clubs'!A:B,2,FALSE))</f>
        <v/>
      </c>
      <c r="H529" s="29"/>
      <c r="I529" s="21" t="str">
        <f t="shared" si="35"/>
        <v/>
      </c>
      <c r="J529" s="31" t="str">
        <f t="array" ref="J529">IFERROR(INDEX(I$2:I$700,SMALL(IF(I$2:I$700&lt;&gt;"",ROW(I$2:I$700)-1),ROW(A528))),"")</f>
        <v/>
      </c>
      <c r="K529" s="21" t="str">
        <f t="shared" si="36"/>
        <v/>
      </c>
      <c r="L529" s="33" t="str">
        <f t="array" ref="L529">IFERROR(INDEX(K$2:K$700,SMALL(IF(K$2:K$700&lt;&gt;"",ROW(K$2:K$700)-1),ROW(F528))),"")</f>
        <v/>
      </c>
      <c r="M529" s="21" t="str">
        <f t="shared" si="37"/>
        <v/>
      </c>
      <c r="N529" s="31" t="str">
        <f t="array" ref="N529">IFERROR(INDEX(M$2:M$700,SMALL(IF(M$2:M$700&lt;&gt;"",ROW(M$2:M$700)-1),ROW(G528))),"")</f>
        <v/>
      </c>
      <c r="O529" s="21" t="str">
        <f t="shared" si="38"/>
        <v/>
      </c>
      <c r="P529" s="33" t="str">
        <f t="array" ref="P529">IFERROR(INDEX(O$2:O$700,SMALL(IF(O$2:O$700&lt;&gt;"",ROW(O$2:O$700)-1),ROW(I528))),"")</f>
        <v/>
      </c>
      <c r="Q529" s="22" t="str">
        <f t="shared" si="34"/>
        <v/>
      </c>
      <c r="R529" s="47" t="str">
        <f t="array" ref="R529">IFERROR(INDEX(Q$2:Q$212,SMALL(IF(Q$2:Q$212&lt;&gt;"",ROW(Q$2:Q$212)-1),ROW(I528))),"")</f>
        <v/>
      </c>
    </row>
    <row r="530" spans="1:18" ht="15.75" customHeight="1" x14ac:dyDescent="0.2">
      <c r="A530" s="26" t="str">
        <f t="shared" si="39"/>
        <v xml:space="preserve"> </v>
      </c>
      <c r="B530" s="23"/>
      <c r="C530" s="23"/>
      <c r="D530" s="23"/>
      <c r="E530" s="23"/>
      <c r="F530" s="23"/>
      <c r="G530" s="26" t="str">
        <f>IF(E530="","",VLOOKUP(E530,'Liste des clubs'!A:B,2,FALSE))</f>
        <v/>
      </c>
      <c r="H530" s="29"/>
      <c r="I530" s="21" t="str">
        <f t="shared" si="35"/>
        <v/>
      </c>
      <c r="J530" s="31" t="str">
        <f t="array" ref="J530">IFERROR(INDEX(I$2:I$700,SMALL(IF(I$2:I$700&lt;&gt;"",ROW(I$2:I$700)-1),ROW(A529))),"")</f>
        <v/>
      </c>
      <c r="K530" s="21" t="str">
        <f t="shared" si="36"/>
        <v/>
      </c>
      <c r="L530" s="33" t="str">
        <f t="array" ref="L530">IFERROR(INDEX(K$2:K$700,SMALL(IF(K$2:K$700&lt;&gt;"",ROW(K$2:K$700)-1),ROW(F529))),"")</f>
        <v/>
      </c>
      <c r="M530" s="21" t="str">
        <f t="shared" si="37"/>
        <v/>
      </c>
      <c r="N530" s="31" t="str">
        <f t="array" ref="N530">IFERROR(INDEX(M$2:M$700,SMALL(IF(M$2:M$700&lt;&gt;"",ROW(M$2:M$700)-1),ROW(G529))),"")</f>
        <v/>
      </c>
      <c r="O530" s="21" t="str">
        <f t="shared" si="38"/>
        <v/>
      </c>
      <c r="P530" s="33" t="str">
        <f t="array" ref="P530">IFERROR(INDEX(O$2:O$700,SMALL(IF(O$2:O$700&lt;&gt;"",ROW(O$2:O$700)-1),ROW(I529))),"")</f>
        <v/>
      </c>
      <c r="Q530" s="22" t="str">
        <f t="shared" si="34"/>
        <v/>
      </c>
      <c r="R530" s="47" t="str">
        <f t="array" ref="R530">IFERROR(INDEX(Q$2:Q$212,SMALL(IF(Q$2:Q$212&lt;&gt;"",ROW(Q$2:Q$212)-1),ROW(I529))),"")</f>
        <v/>
      </c>
    </row>
    <row r="531" spans="1:18" ht="15.75" customHeight="1" x14ac:dyDescent="0.2">
      <c r="A531" s="26" t="str">
        <f t="shared" si="39"/>
        <v xml:space="preserve"> </v>
      </c>
      <c r="B531" s="23"/>
      <c r="C531" s="23"/>
      <c r="D531" s="23"/>
      <c r="E531" s="23"/>
      <c r="F531" s="23"/>
      <c r="G531" s="26" t="str">
        <f>IF(E531="","",VLOOKUP(E531,'Liste des clubs'!A:B,2,FALSE))</f>
        <v/>
      </c>
      <c r="H531" s="29"/>
      <c r="I531" s="21" t="str">
        <f t="shared" si="35"/>
        <v/>
      </c>
      <c r="J531" s="31" t="str">
        <f t="array" ref="J531">IFERROR(INDEX(I$2:I$700,SMALL(IF(I$2:I$700&lt;&gt;"",ROW(I$2:I$700)-1),ROW(A530))),"")</f>
        <v/>
      </c>
      <c r="K531" s="21" t="str">
        <f t="shared" si="36"/>
        <v/>
      </c>
      <c r="L531" s="33" t="str">
        <f t="array" ref="L531">IFERROR(INDEX(K$2:K$700,SMALL(IF(K$2:K$700&lt;&gt;"",ROW(K$2:K$700)-1),ROW(F530))),"")</f>
        <v/>
      </c>
      <c r="M531" s="21" t="str">
        <f t="shared" si="37"/>
        <v/>
      </c>
      <c r="N531" s="31" t="str">
        <f t="array" ref="N531">IFERROR(INDEX(M$2:M$700,SMALL(IF(M$2:M$700&lt;&gt;"",ROW(M$2:M$700)-1),ROW(G530))),"")</f>
        <v/>
      </c>
      <c r="O531" s="21" t="str">
        <f t="shared" si="38"/>
        <v/>
      </c>
      <c r="P531" s="33" t="str">
        <f t="array" ref="P531">IFERROR(INDEX(O$2:O$700,SMALL(IF(O$2:O$700&lt;&gt;"",ROW(O$2:O$700)-1),ROW(I530))),"")</f>
        <v/>
      </c>
      <c r="Q531" s="22" t="str">
        <f t="shared" si="34"/>
        <v/>
      </c>
      <c r="R531" s="47" t="str">
        <f t="array" ref="R531">IFERROR(INDEX(Q$2:Q$212,SMALL(IF(Q$2:Q$212&lt;&gt;"",ROW(Q$2:Q$212)-1),ROW(I530))),"")</f>
        <v/>
      </c>
    </row>
    <row r="532" spans="1:18" ht="15.75" customHeight="1" x14ac:dyDescent="0.2">
      <c r="A532" s="26" t="str">
        <f t="shared" si="39"/>
        <v xml:space="preserve"> </v>
      </c>
      <c r="B532" s="23"/>
      <c r="C532" s="23"/>
      <c r="D532" s="23"/>
      <c r="E532" s="23"/>
      <c r="F532" s="23"/>
      <c r="G532" s="26" t="str">
        <f>IF(E532="","",VLOOKUP(E532,'Liste des clubs'!A:B,2,FALSE))</f>
        <v/>
      </c>
      <c r="H532" s="29"/>
      <c r="I532" s="21" t="str">
        <f t="shared" si="35"/>
        <v/>
      </c>
      <c r="J532" s="31" t="str">
        <f t="array" ref="J532">IFERROR(INDEX(I$2:I$700,SMALL(IF(I$2:I$700&lt;&gt;"",ROW(I$2:I$700)-1),ROW(A531))),"")</f>
        <v/>
      </c>
      <c r="K532" s="21" t="str">
        <f t="shared" si="36"/>
        <v/>
      </c>
      <c r="L532" s="33" t="str">
        <f t="array" ref="L532">IFERROR(INDEX(K$2:K$700,SMALL(IF(K$2:K$700&lt;&gt;"",ROW(K$2:K$700)-1),ROW(F531))),"")</f>
        <v/>
      </c>
      <c r="M532" s="21" t="str">
        <f t="shared" si="37"/>
        <v/>
      </c>
      <c r="N532" s="31" t="str">
        <f t="array" ref="N532">IFERROR(INDEX(M$2:M$700,SMALL(IF(M$2:M$700&lt;&gt;"",ROW(M$2:M$700)-1),ROW(G531))),"")</f>
        <v/>
      </c>
      <c r="O532" s="21" t="str">
        <f t="shared" si="38"/>
        <v/>
      </c>
      <c r="P532" s="33" t="str">
        <f t="array" ref="P532">IFERROR(INDEX(O$2:O$700,SMALL(IF(O$2:O$700&lt;&gt;"",ROW(O$2:O$700)-1),ROW(I531))),"")</f>
        <v/>
      </c>
      <c r="Q532" s="22" t="str">
        <f t="shared" si="34"/>
        <v/>
      </c>
      <c r="R532" s="47" t="str">
        <f t="array" ref="R532">IFERROR(INDEX(Q$2:Q$212,SMALL(IF(Q$2:Q$212&lt;&gt;"",ROW(Q$2:Q$212)-1),ROW(I531))),"")</f>
        <v/>
      </c>
    </row>
    <row r="533" spans="1:18" ht="15.75" customHeight="1" x14ac:dyDescent="0.2">
      <c r="A533" s="26" t="str">
        <f t="shared" si="39"/>
        <v xml:space="preserve"> </v>
      </c>
      <c r="B533" s="23"/>
      <c r="C533" s="23"/>
      <c r="D533" s="23"/>
      <c r="E533" s="23"/>
      <c r="F533" s="23"/>
      <c r="G533" s="26" t="str">
        <f>IF(E533="","",VLOOKUP(E533,'Liste des clubs'!A:B,2,FALSE))</f>
        <v/>
      </c>
      <c r="H533" s="29"/>
      <c r="I533" s="21" t="str">
        <f t="shared" si="35"/>
        <v/>
      </c>
      <c r="J533" s="31" t="str">
        <f t="array" ref="J533">IFERROR(INDEX(I$2:I$700,SMALL(IF(I$2:I$700&lt;&gt;"",ROW(I$2:I$700)-1),ROW(A532))),"")</f>
        <v/>
      </c>
      <c r="K533" s="21" t="str">
        <f t="shared" si="36"/>
        <v/>
      </c>
      <c r="L533" s="33" t="str">
        <f t="array" ref="L533">IFERROR(INDEX(K$2:K$700,SMALL(IF(K$2:K$700&lt;&gt;"",ROW(K$2:K$700)-1),ROW(F532))),"")</f>
        <v/>
      </c>
      <c r="M533" s="21" t="str">
        <f t="shared" si="37"/>
        <v/>
      </c>
      <c r="N533" s="31" t="str">
        <f t="array" ref="N533">IFERROR(INDEX(M$2:M$700,SMALL(IF(M$2:M$700&lt;&gt;"",ROW(M$2:M$700)-1),ROW(G532))),"")</f>
        <v/>
      </c>
      <c r="O533" s="21" t="str">
        <f t="shared" si="38"/>
        <v/>
      </c>
      <c r="P533" s="33" t="str">
        <f t="array" ref="P533">IFERROR(INDEX(O$2:O$700,SMALL(IF(O$2:O$700&lt;&gt;"",ROW(O$2:O$700)-1),ROW(I532))),"")</f>
        <v/>
      </c>
      <c r="Q533" s="22" t="str">
        <f t="shared" si="34"/>
        <v/>
      </c>
      <c r="R533" s="47" t="str">
        <f t="array" ref="R533">IFERROR(INDEX(Q$2:Q$212,SMALL(IF(Q$2:Q$212&lt;&gt;"",ROW(Q$2:Q$212)-1),ROW(I532))),"")</f>
        <v/>
      </c>
    </row>
    <row r="534" spans="1:18" ht="15.75" customHeight="1" x14ac:dyDescent="0.2">
      <c r="A534" s="26" t="str">
        <f t="shared" si="39"/>
        <v xml:space="preserve"> </v>
      </c>
      <c r="B534" s="23"/>
      <c r="C534" s="23"/>
      <c r="D534" s="23"/>
      <c r="E534" s="23"/>
      <c r="F534" s="23"/>
      <c r="G534" s="26" t="str">
        <f>IF(E534="","",VLOOKUP(E534,'Liste des clubs'!A:B,2,FALSE))</f>
        <v/>
      </c>
      <c r="H534" s="29"/>
      <c r="I534" s="21" t="str">
        <f t="shared" si="35"/>
        <v/>
      </c>
      <c r="J534" s="31" t="str">
        <f t="array" ref="J534">IFERROR(INDEX(I$2:I$700,SMALL(IF(I$2:I$700&lt;&gt;"",ROW(I$2:I$700)-1),ROW(A533))),"")</f>
        <v/>
      </c>
      <c r="K534" s="21" t="str">
        <f t="shared" si="36"/>
        <v/>
      </c>
      <c r="L534" s="33" t="str">
        <f t="array" ref="L534">IFERROR(INDEX(K$2:K$700,SMALL(IF(K$2:K$700&lt;&gt;"",ROW(K$2:K$700)-1),ROW(F533))),"")</f>
        <v/>
      </c>
      <c r="M534" s="21" t="str">
        <f t="shared" si="37"/>
        <v/>
      </c>
      <c r="N534" s="31" t="str">
        <f t="array" ref="N534">IFERROR(INDEX(M$2:M$700,SMALL(IF(M$2:M$700&lt;&gt;"",ROW(M$2:M$700)-1),ROW(G533))),"")</f>
        <v/>
      </c>
      <c r="O534" s="21" t="str">
        <f t="shared" si="38"/>
        <v/>
      </c>
      <c r="P534" s="33" t="str">
        <f t="array" ref="P534">IFERROR(INDEX(O$2:O$700,SMALL(IF(O$2:O$700&lt;&gt;"",ROW(O$2:O$700)-1),ROW(I533))),"")</f>
        <v/>
      </c>
      <c r="Q534" s="22" t="str">
        <f t="shared" si="34"/>
        <v/>
      </c>
      <c r="R534" s="47" t="str">
        <f t="array" ref="R534">IFERROR(INDEX(Q$2:Q$212,SMALL(IF(Q$2:Q$212&lt;&gt;"",ROW(Q$2:Q$212)-1),ROW(I533))),"")</f>
        <v/>
      </c>
    </row>
    <row r="535" spans="1:18" ht="15.75" customHeight="1" x14ac:dyDescent="0.2">
      <c r="A535" s="26" t="str">
        <f t="shared" si="39"/>
        <v xml:space="preserve"> </v>
      </c>
      <c r="B535" s="23"/>
      <c r="C535" s="23"/>
      <c r="D535" s="23"/>
      <c r="E535" s="23"/>
      <c r="F535" s="23"/>
      <c r="G535" s="26" t="str">
        <f>IF(E535="","",VLOOKUP(E535,'Liste des clubs'!A:B,2,FALSE))</f>
        <v/>
      </c>
      <c r="H535" s="29"/>
      <c r="I535" s="21" t="str">
        <f t="shared" si="35"/>
        <v/>
      </c>
      <c r="J535" s="31" t="str">
        <f t="array" ref="J535">IFERROR(INDEX(I$2:I$700,SMALL(IF(I$2:I$700&lt;&gt;"",ROW(I$2:I$700)-1),ROW(A534))),"")</f>
        <v/>
      </c>
      <c r="K535" s="21" t="str">
        <f t="shared" si="36"/>
        <v/>
      </c>
      <c r="L535" s="33" t="str">
        <f t="array" ref="L535">IFERROR(INDEX(K$2:K$700,SMALL(IF(K$2:K$700&lt;&gt;"",ROW(K$2:K$700)-1),ROW(F534))),"")</f>
        <v/>
      </c>
      <c r="M535" s="21" t="str">
        <f t="shared" si="37"/>
        <v/>
      </c>
      <c r="N535" s="31" t="str">
        <f t="array" ref="N535">IFERROR(INDEX(M$2:M$700,SMALL(IF(M$2:M$700&lt;&gt;"",ROW(M$2:M$700)-1),ROW(G534))),"")</f>
        <v/>
      </c>
      <c r="O535" s="21" t="str">
        <f t="shared" si="38"/>
        <v/>
      </c>
      <c r="P535" s="33" t="str">
        <f t="array" ref="P535">IFERROR(INDEX(O$2:O$700,SMALL(IF(O$2:O$700&lt;&gt;"",ROW(O$2:O$700)-1),ROW(I534))),"")</f>
        <v/>
      </c>
      <c r="Q535" s="22" t="str">
        <f t="shared" si="34"/>
        <v/>
      </c>
      <c r="R535" s="47" t="str">
        <f t="array" ref="R535">IFERROR(INDEX(Q$2:Q$212,SMALL(IF(Q$2:Q$212&lt;&gt;"",ROW(Q$2:Q$212)-1),ROW(I534))),"")</f>
        <v/>
      </c>
    </row>
    <row r="536" spans="1:18" ht="15.75" customHeight="1" x14ac:dyDescent="0.2">
      <c r="A536" s="26" t="str">
        <f t="shared" si="39"/>
        <v xml:space="preserve"> </v>
      </c>
      <c r="B536" s="23"/>
      <c r="C536" s="23"/>
      <c r="D536" s="23"/>
      <c r="E536" s="23"/>
      <c r="F536" s="23"/>
      <c r="G536" s="26" t="str">
        <f>IF(E536="","",VLOOKUP(E536,'Liste des clubs'!A:B,2,FALSE))</f>
        <v/>
      </c>
      <c r="H536" s="29"/>
      <c r="I536" s="21" t="str">
        <f t="shared" si="35"/>
        <v/>
      </c>
      <c r="J536" s="31" t="str">
        <f t="array" ref="J536">IFERROR(INDEX(I$2:I$700,SMALL(IF(I$2:I$700&lt;&gt;"",ROW(I$2:I$700)-1),ROW(A535))),"")</f>
        <v/>
      </c>
      <c r="K536" s="21" t="str">
        <f t="shared" si="36"/>
        <v/>
      </c>
      <c r="L536" s="33" t="str">
        <f t="array" ref="L536">IFERROR(INDEX(K$2:K$700,SMALL(IF(K$2:K$700&lt;&gt;"",ROW(K$2:K$700)-1),ROW(F535))),"")</f>
        <v/>
      </c>
      <c r="M536" s="21" t="str">
        <f t="shared" si="37"/>
        <v/>
      </c>
      <c r="N536" s="31" t="str">
        <f t="array" ref="N536">IFERROR(INDEX(M$2:M$700,SMALL(IF(M$2:M$700&lt;&gt;"",ROW(M$2:M$700)-1),ROW(G535))),"")</f>
        <v/>
      </c>
      <c r="O536" s="21" t="str">
        <f t="shared" si="38"/>
        <v/>
      </c>
      <c r="P536" s="33" t="str">
        <f t="array" ref="P536">IFERROR(INDEX(O$2:O$700,SMALL(IF(O$2:O$700&lt;&gt;"",ROW(O$2:O$700)-1),ROW(I535))),"")</f>
        <v/>
      </c>
      <c r="Q536" s="22" t="str">
        <f t="shared" si="34"/>
        <v/>
      </c>
      <c r="R536" s="47" t="str">
        <f t="array" ref="R536">IFERROR(INDEX(Q$2:Q$212,SMALL(IF(Q$2:Q$212&lt;&gt;"",ROW(Q$2:Q$212)-1),ROW(I535))),"")</f>
        <v/>
      </c>
    </row>
    <row r="537" spans="1:18" ht="15.75" customHeight="1" x14ac:dyDescent="0.2">
      <c r="A537" s="26" t="str">
        <f t="shared" si="39"/>
        <v xml:space="preserve"> </v>
      </c>
      <c r="B537" s="23"/>
      <c r="C537" s="23"/>
      <c r="D537" s="23"/>
      <c r="E537" s="23"/>
      <c r="F537" s="23"/>
      <c r="G537" s="26" t="str">
        <f>IF(E537="","",VLOOKUP(E537,'Liste des clubs'!A:B,2,FALSE))</f>
        <v/>
      </c>
      <c r="H537" s="29"/>
      <c r="I537" s="21" t="str">
        <f t="shared" si="35"/>
        <v/>
      </c>
      <c r="J537" s="31" t="str">
        <f t="array" ref="J537">IFERROR(INDEX(I$2:I$700,SMALL(IF(I$2:I$700&lt;&gt;"",ROW(I$2:I$700)-1),ROW(A536))),"")</f>
        <v/>
      </c>
      <c r="K537" s="21" t="str">
        <f t="shared" si="36"/>
        <v/>
      </c>
      <c r="L537" s="33" t="str">
        <f t="array" ref="L537">IFERROR(INDEX(K$2:K$700,SMALL(IF(K$2:K$700&lt;&gt;"",ROW(K$2:K$700)-1),ROW(F536))),"")</f>
        <v/>
      </c>
      <c r="M537" s="21" t="str">
        <f t="shared" si="37"/>
        <v/>
      </c>
      <c r="N537" s="31" t="str">
        <f t="array" ref="N537">IFERROR(INDEX(M$2:M$700,SMALL(IF(M$2:M$700&lt;&gt;"",ROW(M$2:M$700)-1),ROW(G536))),"")</f>
        <v/>
      </c>
      <c r="O537" s="21" t="str">
        <f t="shared" si="38"/>
        <v/>
      </c>
      <c r="P537" s="33" t="str">
        <f t="array" ref="P537">IFERROR(INDEX(O$2:O$700,SMALL(IF(O$2:O$700&lt;&gt;"",ROW(O$2:O$700)-1),ROW(I536))),"")</f>
        <v/>
      </c>
      <c r="Q537" s="22" t="str">
        <f t="shared" si="34"/>
        <v/>
      </c>
      <c r="R537" s="47" t="str">
        <f t="array" ref="R537">IFERROR(INDEX(Q$2:Q$212,SMALL(IF(Q$2:Q$212&lt;&gt;"",ROW(Q$2:Q$212)-1),ROW(I536))),"")</f>
        <v/>
      </c>
    </row>
    <row r="538" spans="1:18" ht="15.75" customHeight="1" x14ac:dyDescent="0.2">
      <c r="A538" s="26" t="str">
        <f t="shared" si="39"/>
        <v xml:space="preserve"> </v>
      </c>
      <c r="B538" s="23"/>
      <c r="C538" s="23"/>
      <c r="D538" s="23"/>
      <c r="E538" s="23"/>
      <c r="F538" s="23"/>
      <c r="G538" s="26" t="str">
        <f>IF(E538="","",VLOOKUP(E538,'Liste des clubs'!A:B,2,FALSE))</f>
        <v/>
      </c>
      <c r="H538" s="29"/>
      <c r="I538" s="21" t="str">
        <f t="shared" si="35"/>
        <v/>
      </c>
      <c r="J538" s="31" t="str">
        <f t="array" ref="J538">IFERROR(INDEX(I$2:I$700,SMALL(IF(I$2:I$700&lt;&gt;"",ROW(I$2:I$700)-1),ROW(A537))),"")</f>
        <v/>
      </c>
      <c r="K538" s="21" t="str">
        <f t="shared" si="36"/>
        <v/>
      </c>
      <c r="L538" s="33" t="str">
        <f t="array" ref="L538">IFERROR(INDEX(K$2:K$700,SMALL(IF(K$2:K$700&lt;&gt;"",ROW(K$2:K$700)-1),ROW(F537))),"")</f>
        <v/>
      </c>
      <c r="M538" s="21" t="str">
        <f t="shared" si="37"/>
        <v/>
      </c>
      <c r="N538" s="31" t="str">
        <f t="array" ref="N538">IFERROR(INDEX(M$2:M$700,SMALL(IF(M$2:M$700&lt;&gt;"",ROW(M$2:M$700)-1),ROW(G537))),"")</f>
        <v/>
      </c>
      <c r="O538" s="21" t="str">
        <f t="shared" si="38"/>
        <v/>
      </c>
      <c r="P538" s="33" t="str">
        <f t="array" ref="P538">IFERROR(INDEX(O$2:O$700,SMALL(IF(O$2:O$700&lt;&gt;"",ROW(O$2:O$700)-1),ROW(I537))),"")</f>
        <v/>
      </c>
      <c r="Q538" s="22" t="str">
        <f t="shared" si="34"/>
        <v/>
      </c>
      <c r="R538" s="47" t="str">
        <f t="array" ref="R538">IFERROR(INDEX(Q$2:Q$212,SMALL(IF(Q$2:Q$212&lt;&gt;"",ROW(Q$2:Q$212)-1),ROW(I537))),"")</f>
        <v/>
      </c>
    </row>
    <row r="539" spans="1:18" ht="15.75" customHeight="1" x14ac:dyDescent="0.2">
      <c r="A539" s="26" t="str">
        <f t="shared" si="39"/>
        <v xml:space="preserve"> </v>
      </c>
      <c r="B539" s="23"/>
      <c r="C539" s="23"/>
      <c r="D539" s="23"/>
      <c r="E539" s="23"/>
      <c r="F539" s="23"/>
      <c r="G539" s="26" t="str">
        <f>IF(E539="","",VLOOKUP(E539,'Liste des clubs'!A:B,2,FALSE))</f>
        <v/>
      </c>
      <c r="H539" s="29"/>
      <c r="I539" s="21" t="str">
        <f t="shared" si="35"/>
        <v/>
      </c>
      <c r="J539" s="31" t="str">
        <f t="array" ref="J539">IFERROR(INDEX(I$2:I$700,SMALL(IF(I$2:I$700&lt;&gt;"",ROW(I$2:I$700)-1),ROW(A538))),"")</f>
        <v/>
      </c>
      <c r="K539" s="21" t="str">
        <f t="shared" si="36"/>
        <v/>
      </c>
      <c r="L539" s="33" t="str">
        <f t="array" ref="L539">IFERROR(INDEX(K$2:K$700,SMALL(IF(K$2:K$700&lt;&gt;"",ROW(K$2:K$700)-1),ROW(F538))),"")</f>
        <v/>
      </c>
      <c r="M539" s="21" t="str">
        <f t="shared" si="37"/>
        <v/>
      </c>
      <c r="N539" s="31" t="str">
        <f t="array" ref="N539">IFERROR(INDEX(M$2:M$700,SMALL(IF(M$2:M$700&lt;&gt;"",ROW(M$2:M$700)-1),ROW(G538))),"")</f>
        <v/>
      </c>
      <c r="O539" s="21" t="str">
        <f t="shared" si="38"/>
        <v/>
      </c>
      <c r="P539" s="33" t="str">
        <f t="array" ref="P539">IFERROR(INDEX(O$2:O$700,SMALL(IF(O$2:O$700&lt;&gt;"",ROW(O$2:O$700)-1),ROW(I538))),"")</f>
        <v/>
      </c>
      <c r="Q539" s="22" t="str">
        <f t="shared" si="34"/>
        <v/>
      </c>
      <c r="R539" s="47" t="str">
        <f t="array" ref="R539">IFERROR(INDEX(Q$2:Q$212,SMALL(IF(Q$2:Q$212&lt;&gt;"",ROW(Q$2:Q$212)-1),ROW(I538))),"")</f>
        <v/>
      </c>
    </row>
    <row r="540" spans="1:18" ht="15.75" customHeight="1" x14ac:dyDescent="0.2">
      <c r="A540" s="26" t="str">
        <f t="shared" si="39"/>
        <v xml:space="preserve"> </v>
      </c>
      <c r="B540" s="23"/>
      <c r="C540" s="23"/>
      <c r="D540" s="23"/>
      <c r="E540" s="23"/>
      <c r="F540" s="23"/>
      <c r="G540" s="26" t="str">
        <f>IF(E540="","",VLOOKUP(E540,'Liste des clubs'!A:B,2,FALSE))</f>
        <v/>
      </c>
      <c r="H540" s="29"/>
      <c r="I540" s="21" t="str">
        <f t="shared" si="35"/>
        <v/>
      </c>
      <c r="J540" s="31" t="str">
        <f t="array" ref="J540">IFERROR(INDEX(I$2:I$700,SMALL(IF(I$2:I$700&lt;&gt;"",ROW(I$2:I$700)-1),ROW(A539))),"")</f>
        <v/>
      </c>
      <c r="K540" s="21" t="str">
        <f t="shared" si="36"/>
        <v/>
      </c>
      <c r="L540" s="33" t="str">
        <f t="array" ref="L540">IFERROR(INDEX(K$2:K$700,SMALL(IF(K$2:K$700&lt;&gt;"",ROW(K$2:K$700)-1),ROW(F539))),"")</f>
        <v/>
      </c>
      <c r="M540" s="21" t="str">
        <f t="shared" si="37"/>
        <v/>
      </c>
      <c r="N540" s="31" t="str">
        <f t="array" ref="N540">IFERROR(INDEX(M$2:M$700,SMALL(IF(M$2:M$700&lt;&gt;"",ROW(M$2:M$700)-1),ROW(G539))),"")</f>
        <v/>
      </c>
      <c r="O540" s="21" t="str">
        <f t="shared" si="38"/>
        <v/>
      </c>
      <c r="P540" s="33" t="str">
        <f t="array" ref="P540">IFERROR(INDEX(O$2:O$700,SMALL(IF(O$2:O$700&lt;&gt;"",ROW(O$2:O$700)-1),ROW(I539))),"")</f>
        <v/>
      </c>
      <c r="Q540" s="22" t="str">
        <f t="shared" si="34"/>
        <v/>
      </c>
      <c r="R540" s="47" t="str">
        <f t="array" ref="R540">IFERROR(INDEX(Q$2:Q$212,SMALL(IF(Q$2:Q$212&lt;&gt;"",ROW(Q$2:Q$212)-1),ROW(I539))),"")</f>
        <v/>
      </c>
    </row>
    <row r="541" spans="1:18" ht="15.75" customHeight="1" x14ac:dyDescent="0.2">
      <c r="A541" s="26" t="str">
        <f t="shared" si="39"/>
        <v xml:space="preserve"> </v>
      </c>
      <c r="B541" s="23"/>
      <c r="C541" s="23"/>
      <c r="D541" s="23"/>
      <c r="E541" s="23"/>
      <c r="F541" s="23"/>
      <c r="G541" s="26" t="str">
        <f>IF(E541="","",VLOOKUP(E541,'Liste des clubs'!A:B,2,FALSE))</f>
        <v/>
      </c>
      <c r="H541" s="29"/>
      <c r="I541" s="21" t="str">
        <f t="shared" si="35"/>
        <v/>
      </c>
      <c r="J541" s="31" t="str">
        <f t="array" ref="J541">IFERROR(INDEX(I$2:I$700,SMALL(IF(I$2:I$700&lt;&gt;"",ROW(I$2:I$700)-1),ROW(A540))),"")</f>
        <v/>
      </c>
      <c r="K541" s="21" t="str">
        <f t="shared" si="36"/>
        <v/>
      </c>
      <c r="L541" s="33" t="str">
        <f t="array" ref="L541">IFERROR(INDEX(K$2:K$700,SMALL(IF(K$2:K$700&lt;&gt;"",ROW(K$2:K$700)-1),ROW(F540))),"")</f>
        <v/>
      </c>
      <c r="M541" s="21" t="str">
        <f t="shared" si="37"/>
        <v/>
      </c>
      <c r="N541" s="31" t="str">
        <f t="array" ref="N541">IFERROR(INDEX(M$2:M$700,SMALL(IF(M$2:M$700&lt;&gt;"",ROW(M$2:M$700)-1),ROW(G540))),"")</f>
        <v/>
      </c>
      <c r="O541" s="21" t="str">
        <f t="shared" si="38"/>
        <v/>
      </c>
      <c r="P541" s="33" t="str">
        <f t="array" ref="P541">IFERROR(INDEX(O$2:O$700,SMALL(IF(O$2:O$700&lt;&gt;"",ROW(O$2:O$700)-1),ROW(I540))),"")</f>
        <v/>
      </c>
      <c r="Q541" s="22" t="str">
        <f t="shared" si="34"/>
        <v/>
      </c>
      <c r="R541" s="47" t="str">
        <f t="array" ref="R541">IFERROR(INDEX(Q$2:Q$212,SMALL(IF(Q$2:Q$212&lt;&gt;"",ROW(Q$2:Q$212)-1),ROW(I540))),"")</f>
        <v/>
      </c>
    </row>
    <row r="542" spans="1:18" ht="15.75" customHeight="1" x14ac:dyDescent="0.2">
      <c r="A542" s="26" t="str">
        <f t="shared" si="39"/>
        <v xml:space="preserve"> </v>
      </c>
      <c r="B542" s="23"/>
      <c r="C542" s="23"/>
      <c r="D542" s="23"/>
      <c r="E542" s="23"/>
      <c r="F542" s="23"/>
      <c r="G542" s="26" t="str">
        <f>IF(E542="","",VLOOKUP(E542,'Liste des clubs'!A:B,2,FALSE))</f>
        <v/>
      </c>
      <c r="H542" s="29"/>
      <c r="I542" s="21" t="str">
        <f t="shared" si="35"/>
        <v/>
      </c>
      <c r="J542" s="31" t="str">
        <f t="array" ref="J542">IFERROR(INDEX(I$2:I$700,SMALL(IF(I$2:I$700&lt;&gt;"",ROW(I$2:I$700)-1),ROW(A541))),"")</f>
        <v/>
      </c>
      <c r="K542" s="21" t="str">
        <f t="shared" si="36"/>
        <v/>
      </c>
      <c r="L542" s="33" t="str">
        <f t="array" ref="L542">IFERROR(INDEX(K$2:K$700,SMALL(IF(K$2:K$700&lt;&gt;"",ROW(K$2:K$700)-1),ROW(F541))),"")</f>
        <v/>
      </c>
      <c r="M542" s="21" t="str">
        <f t="shared" si="37"/>
        <v/>
      </c>
      <c r="N542" s="31" t="str">
        <f t="array" ref="N542">IFERROR(INDEX(M$2:M$700,SMALL(IF(M$2:M$700&lt;&gt;"",ROW(M$2:M$700)-1),ROW(G541))),"")</f>
        <v/>
      </c>
      <c r="O542" s="21" t="str">
        <f t="shared" si="38"/>
        <v/>
      </c>
      <c r="P542" s="33" t="str">
        <f t="array" ref="P542">IFERROR(INDEX(O$2:O$700,SMALL(IF(O$2:O$700&lt;&gt;"",ROW(O$2:O$700)-1),ROW(I541))),"")</f>
        <v/>
      </c>
      <c r="Q542" s="22" t="str">
        <f t="shared" si="34"/>
        <v/>
      </c>
      <c r="R542" s="47" t="str">
        <f t="array" ref="R542">IFERROR(INDEX(Q$2:Q$212,SMALL(IF(Q$2:Q$212&lt;&gt;"",ROW(Q$2:Q$212)-1),ROW(I541))),"")</f>
        <v/>
      </c>
    </row>
    <row r="543" spans="1:18" ht="15.75" customHeight="1" x14ac:dyDescent="0.2">
      <c r="A543" s="26" t="str">
        <f t="shared" si="39"/>
        <v xml:space="preserve"> </v>
      </c>
      <c r="B543" s="23"/>
      <c r="C543" s="23"/>
      <c r="D543" s="23"/>
      <c r="E543" s="23"/>
      <c r="F543" s="23"/>
      <c r="G543" s="26" t="str">
        <f>IF(E543="","",VLOOKUP(E543,'Liste des clubs'!A:B,2,FALSE))</f>
        <v/>
      </c>
      <c r="H543" s="29"/>
      <c r="I543" s="21" t="str">
        <f t="shared" si="35"/>
        <v/>
      </c>
      <c r="J543" s="31" t="str">
        <f t="array" ref="J543">IFERROR(INDEX(I$2:I$700,SMALL(IF(I$2:I$700&lt;&gt;"",ROW(I$2:I$700)-1),ROW(A542))),"")</f>
        <v/>
      </c>
      <c r="K543" s="21" t="str">
        <f t="shared" si="36"/>
        <v/>
      </c>
      <c r="L543" s="33" t="str">
        <f t="array" ref="L543">IFERROR(INDEX(K$2:K$700,SMALL(IF(K$2:K$700&lt;&gt;"",ROW(K$2:K$700)-1),ROW(F542))),"")</f>
        <v/>
      </c>
      <c r="M543" s="21" t="str">
        <f t="shared" si="37"/>
        <v/>
      </c>
      <c r="N543" s="31" t="str">
        <f t="array" ref="N543">IFERROR(INDEX(M$2:M$700,SMALL(IF(M$2:M$700&lt;&gt;"",ROW(M$2:M$700)-1),ROW(G542))),"")</f>
        <v/>
      </c>
      <c r="O543" s="21" t="str">
        <f t="shared" si="38"/>
        <v/>
      </c>
      <c r="P543" s="33" t="str">
        <f t="array" ref="P543">IFERROR(INDEX(O$2:O$700,SMALL(IF(O$2:O$700&lt;&gt;"",ROW(O$2:O$700)-1),ROW(I542))),"")</f>
        <v/>
      </c>
      <c r="Q543" s="22" t="str">
        <f t="shared" si="34"/>
        <v/>
      </c>
      <c r="R543" s="47" t="str">
        <f t="array" ref="R543">IFERROR(INDEX(Q$2:Q$212,SMALL(IF(Q$2:Q$212&lt;&gt;"",ROW(Q$2:Q$212)-1),ROW(I542))),"")</f>
        <v/>
      </c>
    </row>
    <row r="544" spans="1:18" ht="15.75" customHeight="1" x14ac:dyDescent="0.2">
      <c r="A544" s="26" t="str">
        <f t="shared" si="39"/>
        <v xml:space="preserve"> </v>
      </c>
      <c r="B544" s="23"/>
      <c r="C544" s="23"/>
      <c r="D544" s="23"/>
      <c r="E544" s="23"/>
      <c r="F544" s="23"/>
      <c r="G544" s="26" t="str">
        <f>IF(E544="","",VLOOKUP(E544,'Liste des clubs'!A:B,2,FALSE))</f>
        <v/>
      </c>
      <c r="H544" s="29"/>
      <c r="I544" s="21" t="str">
        <f t="shared" si="35"/>
        <v/>
      </c>
      <c r="J544" s="31" t="str">
        <f t="array" ref="J544">IFERROR(INDEX(I$2:I$700,SMALL(IF(I$2:I$700&lt;&gt;"",ROW(I$2:I$700)-1),ROW(A543))),"")</f>
        <v/>
      </c>
      <c r="K544" s="21" t="str">
        <f t="shared" si="36"/>
        <v/>
      </c>
      <c r="L544" s="33" t="str">
        <f t="array" ref="L544">IFERROR(INDEX(K$2:K$700,SMALL(IF(K$2:K$700&lt;&gt;"",ROW(K$2:K$700)-1),ROW(F543))),"")</f>
        <v/>
      </c>
      <c r="M544" s="21" t="str">
        <f t="shared" si="37"/>
        <v/>
      </c>
      <c r="N544" s="31" t="str">
        <f t="array" ref="N544">IFERROR(INDEX(M$2:M$700,SMALL(IF(M$2:M$700&lt;&gt;"",ROW(M$2:M$700)-1),ROW(G543))),"")</f>
        <v/>
      </c>
      <c r="O544" s="21" t="str">
        <f t="shared" si="38"/>
        <v/>
      </c>
      <c r="P544" s="33" t="str">
        <f t="array" ref="P544">IFERROR(INDEX(O$2:O$700,SMALL(IF(O$2:O$700&lt;&gt;"",ROW(O$2:O$700)-1),ROW(I543))),"")</f>
        <v/>
      </c>
      <c r="Q544" s="22" t="str">
        <f t="shared" si="34"/>
        <v/>
      </c>
      <c r="R544" s="47" t="str">
        <f t="array" ref="R544">IFERROR(INDEX(Q$2:Q$212,SMALL(IF(Q$2:Q$212&lt;&gt;"",ROW(Q$2:Q$212)-1),ROW(I543))),"")</f>
        <v/>
      </c>
    </row>
    <row r="545" spans="1:18" ht="15.75" customHeight="1" x14ac:dyDescent="0.2">
      <c r="A545" s="26" t="str">
        <f t="shared" si="39"/>
        <v xml:space="preserve"> </v>
      </c>
      <c r="B545" s="23"/>
      <c r="C545" s="23"/>
      <c r="D545" s="23"/>
      <c r="E545" s="23"/>
      <c r="F545" s="23"/>
      <c r="G545" s="26" t="str">
        <f>IF(E545="","",VLOOKUP(E545,'Liste des clubs'!A:B,2,FALSE))</f>
        <v/>
      </c>
      <c r="H545" s="29"/>
      <c r="I545" s="21" t="str">
        <f t="shared" si="35"/>
        <v/>
      </c>
      <c r="J545" s="31" t="str">
        <f t="array" ref="J545">IFERROR(INDEX(I$2:I$700,SMALL(IF(I$2:I$700&lt;&gt;"",ROW(I$2:I$700)-1),ROW(A544))),"")</f>
        <v/>
      </c>
      <c r="K545" s="21" t="str">
        <f t="shared" si="36"/>
        <v/>
      </c>
      <c r="L545" s="33" t="str">
        <f t="array" ref="L545">IFERROR(INDEX(K$2:K$700,SMALL(IF(K$2:K$700&lt;&gt;"",ROW(K$2:K$700)-1),ROW(F544))),"")</f>
        <v/>
      </c>
      <c r="M545" s="21" t="str">
        <f t="shared" si="37"/>
        <v/>
      </c>
      <c r="N545" s="31" t="str">
        <f t="array" ref="N545">IFERROR(INDEX(M$2:M$700,SMALL(IF(M$2:M$700&lt;&gt;"",ROW(M$2:M$700)-1),ROW(G544))),"")</f>
        <v/>
      </c>
      <c r="O545" s="21" t="str">
        <f t="shared" si="38"/>
        <v/>
      </c>
      <c r="P545" s="33" t="str">
        <f t="array" ref="P545">IFERROR(INDEX(O$2:O$700,SMALL(IF(O$2:O$700&lt;&gt;"",ROW(O$2:O$700)-1),ROW(I544))),"")</f>
        <v/>
      </c>
      <c r="Q545" s="22" t="str">
        <f t="shared" si="34"/>
        <v/>
      </c>
      <c r="R545" s="47" t="str">
        <f t="array" ref="R545">IFERROR(INDEX(Q$2:Q$212,SMALL(IF(Q$2:Q$212&lt;&gt;"",ROW(Q$2:Q$212)-1),ROW(I544))),"")</f>
        <v/>
      </c>
    </row>
    <row r="546" spans="1:18" ht="15.75" customHeight="1" x14ac:dyDescent="0.2">
      <c r="A546" s="26" t="str">
        <f t="shared" si="39"/>
        <v xml:space="preserve"> </v>
      </c>
      <c r="B546" s="23"/>
      <c r="C546" s="23"/>
      <c r="D546" s="23"/>
      <c r="E546" s="23"/>
      <c r="F546" s="23"/>
      <c r="G546" s="26" t="str">
        <f>IF(E546="","",VLOOKUP(E546,'Liste des clubs'!A:B,2,FALSE))</f>
        <v/>
      </c>
      <c r="H546" s="29"/>
      <c r="I546" s="21" t="str">
        <f t="shared" si="35"/>
        <v/>
      </c>
      <c r="J546" s="31" t="str">
        <f t="array" ref="J546">IFERROR(INDEX(I$2:I$700,SMALL(IF(I$2:I$700&lt;&gt;"",ROW(I$2:I$700)-1),ROW(A545))),"")</f>
        <v/>
      </c>
      <c r="K546" s="21" t="str">
        <f t="shared" si="36"/>
        <v/>
      </c>
      <c r="L546" s="33" t="str">
        <f t="array" ref="L546">IFERROR(INDEX(K$2:K$700,SMALL(IF(K$2:K$700&lt;&gt;"",ROW(K$2:K$700)-1),ROW(F545))),"")</f>
        <v/>
      </c>
      <c r="M546" s="21" t="str">
        <f t="shared" si="37"/>
        <v/>
      </c>
      <c r="N546" s="31" t="str">
        <f t="array" ref="N546">IFERROR(INDEX(M$2:M$700,SMALL(IF(M$2:M$700&lt;&gt;"",ROW(M$2:M$700)-1),ROW(G545))),"")</f>
        <v/>
      </c>
      <c r="O546" s="21" t="str">
        <f t="shared" si="38"/>
        <v/>
      </c>
      <c r="P546" s="33" t="str">
        <f t="array" ref="P546">IFERROR(INDEX(O$2:O$700,SMALL(IF(O$2:O$700&lt;&gt;"",ROW(O$2:O$700)-1),ROW(I545))),"")</f>
        <v/>
      </c>
      <c r="Q546" s="22" t="str">
        <f t="shared" si="34"/>
        <v/>
      </c>
      <c r="R546" s="47" t="str">
        <f t="array" ref="R546">IFERROR(INDEX(Q$2:Q$212,SMALL(IF(Q$2:Q$212&lt;&gt;"",ROW(Q$2:Q$212)-1),ROW(I545))),"")</f>
        <v/>
      </c>
    </row>
    <row r="547" spans="1:18" ht="15.75" customHeight="1" x14ac:dyDescent="0.2">
      <c r="A547" s="26" t="str">
        <f t="shared" si="39"/>
        <v xml:space="preserve"> </v>
      </c>
      <c r="B547" s="23"/>
      <c r="C547" s="23"/>
      <c r="D547" s="23"/>
      <c r="E547" s="23"/>
      <c r="F547" s="23"/>
      <c r="G547" s="26" t="str">
        <f>IF(E547="","",VLOOKUP(E547,'Liste des clubs'!A:B,2,FALSE))</f>
        <v/>
      </c>
      <c r="H547" s="29"/>
      <c r="I547" s="21" t="str">
        <f t="shared" si="35"/>
        <v/>
      </c>
      <c r="J547" s="31" t="str">
        <f t="array" ref="J547">IFERROR(INDEX(I$2:I$700,SMALL(IF(I$2:I$700&lt;&gt;"",ROW(I$2:I$700)-1),ROW(A546))),"")</f>
        <v/>
      </c>
      <c r="K547" s="21" t="str">
        <f t="shared" si="36"/>
        <v/>
      </c>
      <c r="L547" s="33" t="str">
        <f t="array" ref="L547">IFERROR(INDEX(K$2:K$700,SMALL(IF(K$2:K$700&lt;&gt;"",ROW(K$2:K$700)-1),ROW(F546))),"")</f>
        <v/>
      </c>
      <c r="M547" s="21" t="str">
        <f t="shared" si="37"/>
        <v/>
      </c>
      <c r="N547" s="31" t="str">
        <f t="array" ref="N547">IFERROR(INDEX(M$2:M$700,SMALL(IF(M$2:M$700&lt;&gt;"",ROW(M$2:M$700)-1),ROW(G546))),"")</f>
        <v/>
      </c>
      <c r="O547" s="21" t="str">
        <f t="shared" si="38"/>
        <v/>
      </c>
      <c r="P547" s="33" t="str">
        <f t="array" ref="P547">IFERROR(INDEX(O$2:O$700,SMALL(IF(O$2:O$700&lt;&gt;"",ROW(O$2:O$700)-1),ROW(I546))),"")</f>
        <v/>
      </c>
      <c r="Q547" s="22" t="str">
        <f t="shared" si="34"/>
        <v/>
      </c>
      <c r="R547" s="47" t="str">
        <f t="array" ref="R547">IFERROR(INDEX(Q$2:Q$212,SMALL(IF(Q$2:Q$212&lt;&gt;"",ROW(Q$2:Q$212)-1),ROW(I546))),"")</f>
        <v/>
      </c>
    </row>
    <row r="548" spans="1:18" ht="15.75" customHeight="1" x14ac:dyDescent="0.2">
      <c r="A548" s="26" t="str">
        <f t="shared" si="39"/>
        <v xml:space="preserve"> </v>
      </c>
      <c r="B548" s="23"/>
      <c r="C548" s="23"/>
      <c r="D548" s="23"/>
      <c r="E548" s="23"/>
      <c r="F548" s="23"/>
      <c r="G548" s="26" t="str">
        <f>IF(E548="","",VLOOKUP(E548,'Liste des clubs'!A:B,2,FALSE))</f>
        <v/>
      </c>
      <c r="H548" s="29"/>
      <c r="I548" s="21" t="str">
        <f t="shared" si="35"/>
        <v/>
      </c>
      <c r="J548" s="31" t="str">
        <f t="array" ref="J548">IFERROR(INDEX(I$2:I$700,SMALL(IF(I$2:I$700&lt;&gt;"",ROW(I$2:I$700)-1),ROW(A547))),"")</f>
        <v/>
      </c>
      <c r="K548" s="21" t="str">
        <f t="shared" si="36"/>
        <v/>
      </c>
      <c r="L548" s="33" t="str">
        <f t="array" ref="L548">IFERROR(INDEX(K$2:K$700,SMALL(IF(K$2:K$700&lt;&gt;"",ROW(K$2:K$700)-1),ROW(F547))),"")</f>
        <v/>
      </c>
      <c r="M548" s="21" t="str">
        <f t="shared" si="37"/>
        <v/>
      </c>
      <c r="N548" s="31" t="str">
        <f t="array" ref="N548">IFERROR(INDEX(M$2:M$700,SMALL(IF(M$2:M$700&lt;&gt;"",ROW(M$2:M$700)-1),ROW(G547))),"")</f>
        <v/>
      </c>
      <c r="O548" s="21" t="str">
        <f t="shared" si="38"/>
        <v/>
      </c>
      <c r="P548" s="33" t="str">
        <f t="array" ref="P548">IFERROR(INDEX(O$2:O$700,SMALL(IF(O$2:O$700&lt;&gt;"",ROW(O$2:O$700)-1),ROW(I547))),"")</f>
        <v/>
      </c>
      <c r="Q548" s="22" t="str">
        <f t="shared" si="34"/>
        <v/>
      </c>
      <c r="R548" s="47" t="str">
        <f t="array" ref="R548">IFERROR(INDEX(Q$2:Q$212,SMALL(IF(Q$2:Q$212&lt;&gt;"",ROW(Q$2:Q$212)-1),ROW(I547))),"")</f>
        <v/>
      </c>
    </row>
    <row r="549" spans="1:18" ht="15.75" customHeight="1" x14ac:dyDescent="0.2">
      <c r="A549" s="26" t="str">
        <f t="shared" si="39"/>
        <v xml:space="preserve"> </v>
      </c>
      <c r="B549" s="23"/>
      <c r="C549" s="23"/>
      <c r="D549" s="23"/>
      <c r="E549" s="23"/>
      <c r="F549" s="23"/>
      <c r="G549" s="26" t="str">
        <f>IF(E549="","",VLOOKUP(E549,'Liste des clubs'!A:B,2,FALSE))</f>
        <v/>
      </c>
      <c r="H549" s="29"/>
      <c r="I549" s="21" t="str">
        <f t="shared" si="35"/>
        <v/>
      </c>
      <c r="J549" s="31" t="str">
        <f t="array" ref="J549">IFERROR(INDEX(I$2:I$700,SMALL(IF(I$2:I$700&lt;&gt;"",ROW(I$2:I$700)-1),ROW(A548))),"")</f>
        <v/>
      </c>
      <c r="K549" s="21" t="str">
        <f t="shared" si="36"/>
        <v/>
      </c>
      <c r="L549" s="33" t="str">
        <f t="array" ref="L549">IFERROR(INDEX(K$2:K$700,SMALL(IF(K$2:K$700&lt;&gt;"",ROW(K$2:K$700)-1),ROW(F548))),"")</f>
        <v/>
      </c>
      <c r="M549" s="21" t="str">
        <f t="shared" si="37"/>
        <v/>
      </c>
      <c r="N549" s="31" t="str">
        <f t="array" ref="N549">IFERROR(INDEX(M$2:M$700,SMALL(IF(M$2:M$700&lt;&gt;"",ROW(M$2:M$700)-1),ROW(G548))),"")</f>
        <v/>
      </c>
      <c r="O549" s="21" t="str">
        <f t="shared" si="38"/>
        <v/>
      </c>
      <c r="P549" s="33" t="str">
        <f t="array" ref="P549">IFERROR(INDEX(O$2:O$700,SMALL(IF(O$2:O$700&lt;&gt;"",ROW(O$2:O$700)-1),ROW(I548))),"")</f>
        <v/>
      </c>
      <c r="Q549" s="22" t="str">
        <f t="shared" si="34"/>
        <v/>
      </c>
      <c r="R549" s="47" t="str">
        <f t="array" ref="R549">IFERROR(INDEX(Q$2:Q$212,SMALL(IF(Q$2:Q$212&lt;&gt;"",ROW(Q$2:Q$212)-1),ROW(I548))),"")</f>
        <v/>
      </c>
    </row>
    <row r="550" spans="1:18" ht="15.75" customHeight="1" x14ac:dyDescent="0.2">
      <c r="A550" s="26" t="str">
        <f t="shared" si="39"/>
        <v xml:space="preserve"> </v>
      </c>
      <c r="B550" s="23"/>
      <c r="C550" s="23"/>
      <c r="D550" s="23"/>
      <c r="E550" s="23"/>
      <c r="F550" s="23"/>
      <c r="G550" s="26" t="str">
        <f>IF(E550="","",VLOOKUP(E550,'Liste des clubs'!A:B,2,FALSE))</f>
        <v/>
      </c>
      <c r="H550" s="29"/>
      <c r="I550" s="21" t="str">
        <f t="shared" si="35"/>
        <v/>
      </c>
      <c r="J550" s="31" t="str">
        <f t="array" ref="J550">IFERROR(INDEX(I$2:I$700,SMALL(IF(I$2:I$700&lt;&gt;"",ROW(I$2:I$700)-1),ROW(A549))),"")</f>
        <v/>
      </c>
      <c r="K550" s="21" t="str">
        <f t="shared" si="36"/>
        <v/>
      </c>
      <c r="L550" s="33" t="str">
        <f t="array" ref="L550">IFERROR(INDEX(K$2:K$700,SMALL(IF(K$2:K$700&lt;&gt;"",ROW(K$2:K$700)-1),ROW(F549))),"")</f>
        <v/>
      </c>
      <c r="M550" s="21" t="str">
        <f t="shared" si="37"/>
        <v/>
      </c>
      <c r="N550" s="31" t="str">
        <f t="array" ref="N550">IFERROR(INDEX(M$2:M$700,SMALL(IF(M$2:M$700&lt;&gt;"",ROW(M$2:M$700)-1),ROW(G549))),"")</f>
        <v/>
      </c>
      <c r="O550" s="21" t="str">
        <f t="shared" si="38"/>
        <v/>
      </c>
      <c r="P550" s="33" t="str">
        <f t="array" ref="P550">IFERROR(INDEX(O$2:O$700,SMALL(IF(O$2:O$700&lt;&gt;"",ROW(O$2:O$700)-1),ROW(I549))),"")</f>
        <v/>
      </c>
      <c r="Q550" s="22" t="str">
        <f t="shared" si="34"/>
        <v/>
      </c>
      <c r="R550" s="47" t="str">
        <f t="array" ref="R550">IFERROR(INDEX(Q$2:Q$212,SMALL(IF(Q$2:Q$212&lt;&gt;"",ROW(Q$2:Q$212)-1),ROW(I549))),"")</f>
        <v/>
      </c>
    </row>
    <row r="551" spans="1:18" ht="15.75" customHeight="1" x14ac:dyDescent="0.2">
      <c r="A551" s="26" t="str">
        <f t="shared" si="39"/>
        <v xml:space="preserve"> </v>
      </c>
      <c r="B551" s="23"/>
      <c r="C551" s="23"/>
      <c r="D551" s="23"/>
      <c r="E551" s="23"/>
      <c r="F551" s="23"/>
      <c r="G551" s="26" t="str">
        <f>IF(E551="","",VLOOKUP(E551,'Liste des clubs'!A:B,2,FALSE))</f>
        <v/>
      </c>
      <c r="H551" s="29"/>
      <c r="I551" s="21" t="str">
        <f t="shared" si="35"/>
        <v/>
      </c>
      <c r="J551" s="31" t="str">
        <f t="array" ref="J551">IFERROR(INDEX(I$2:I$700,SMALL(IF(I$2:I$700&lt;&gt;"",ROW(I$2:I$700)-1),ROW(A550))),"")</f>
        <v/>
      </c>
      <c r="K551" s="21" t="str">
        <f t="shared" si="36"/>
        <v/>
      </c>
      <c r="L551" s="33" t="str">
        <f t="array" ref="L551">IFERROR(INDEX(K$2:K$700,SMALL(IF(K$2:K$700&lt;&gt;"",ROW(K$2:K$700)-1),ROW(F550))),"")</f>
        <v/>
      </c>
      <c r="M551" s="21" t="str">
        <f t="shared" si="37"/>
        <v/>
      </c>
      <c r="N551" s="31" t="str">
        <f t="array" ref="N551">IFERROR(INDEX(M$2:M$700,SMALL(IF(M$2:M$700&lt;&gt;"",ROW(M$2:M$700)-1),ROW(G550))),"")</f>
        <v/>
      </c>
      <c r="O551" s="21" t="str">
        <f t="shared" si="38"/>
        <v/>
      </c>
      <c r="P551" s="33" t="str">
        <f t="array" ref="P551">IFERROR(INDEX(O$2:O$700,SMALL(IF(O$2:O$700&lt;&gt;"",ROW(O$2:O$700)-1),ROW(I550))),"")</f>
        <v/>
      </c>
      <c r="Q551" s="22" t="str">
        <f t="shared" si="34"/>
        <v/>
      </c>
      <c r="R551" s="47" t="str">
        <f t="array" ref="R551">IFERROR(INDEX(Q$2:Q$212,SMALL(IF(Q$2:Q$212&lt;&gt;"",ROW(Q$2:Q$212)-1),ROW(I550))),"")</f>
        <v/>
      </c>
    </row>
    <row r="552" spans="1:18" ht="15.75" customHeight="1" x14ac:dyDescent="0.2">
      <c r="A552" s="26" t="str">
        <f t="shared" si="39"/>
        <v xml:space="preserve"> </v>
      </c>
      <c r="B552" s="23"/>
      <c r="C552" s="23"/>
      <c r="D552" s="23"/>
      <c r="E552" s="23"/>
      <c r="F552" s="23"/>
      <c r="G552" s="26" t="str">
        <f>IF(E552="","",VLOOKUP(E552,'Liste des clubs'!A:B,2,FALSE))</f>
        <v/>
      </c>
      <c r="H552" s="29"/>
      <c r="I552" s="21" t="str">
        <f t="shared" si="35"/>
        <v/>
      </c>
      <c r="J552" s="31" t="str">
        <f t="array" ref="J552">IFERROR(INDEX(I$2:I$700,SMALL(IF(I$2:I$700&lt;&gt;"",ROW(I$2:I$700)-1),ROW(A551))),"")</f>
        <v/>
      </c>
      <c r="K552" s="21" t="str">
        <f t="shared" si="36"/>
        <v/>
      </c>
      <c r="L552" s="33" t="str">
        <f t="array" ref="L552">IFERROR(INDEX(K$2:K$700,SMALL(IF(K$2:K$700&lt;&gt;"",ROW(K$2:K$700)-1),ROW(F551))),"")</f>
        <v/>
      </c>
      <c r="M552" s="21" t="str">
        <f t="shared" si="37"/>
        <v/>
      </c>
      <c r="N552" s="31" t="str">
        <f t="array" ref="N552">IFERROR(INDEX(M$2:M$700,SMALL(IF(M$2:M$700&lt;&gt;"",ROW(M$2:M$700)-1),ROW(G551))),"")</f>
        <v/>
      </c>
      <c r="O552" s="21" t="str">
        <f t="shared" si="38"/>
        <v/>
      </c>
      <c r="P552" s="33" t="str">
        <f t="array" ref="P552">IFERROR(INDEX(O$2:O$700,SMALL(IF(O$2:O$700&lt;&gt;"",ROW(O$2:O$700)-1),ROW(I551))),"")</f>
        <v/>
      </c>
      <c r="Q552" s="22" t="str">
        <f t="shared" si="34"/>
        <v/>
      </c>
      <c r="R552" s="47" t="str">
        <f t="array" ref="R552">IFERROR(INDEX(Q$2:Q$212,SMALL(IF(Q$2:Q$212&lt;&gt;"",ROW(Q$2:Q$212)-1),ROW(I551))),"")</f>
        <v/>
      </c>
    </row>
    <row r="553" spans="1:18" ht="15.75" customHeight="1" x14ac:dyDescent="0.2">
      <c r="A553" s="26" t="str">
        <f t="shared" si="39"/>
        <v xml:space="preserve"> </v>
      </c>
      <c r="B553" s="23"/>
      <c r="C553" s="23"/>
      <c r="D553" s="23"/>
      <c r="E553" s="23"/>
      <c r="F553" s="23"/>
      <c r="G553" s="26" t="str">
        <f>IF(E553="","",VLOOKUP(E553,'Liste des clubs'!A:B,2,FALSE))</f>
        <v/>
      </c>
      <c r="H553" s="29"/>
      <c r="I553" s="21" t="str">
        <f t="shared" si="35"/>
        <v/>
      </c>
      <c r="J553" s="31" t="str">
        <f t="array" ref="J553">IFERROR(INDEX(I$2:I$700,SMALL(IF(I$2:I$700&lt;&gt;"",ROW(I$2:I$700)-1),ROW(A552))),"")</f>
        <v/>
      </c>
      <c r="K553" s="21" t="str">
        <f t="shared" si="36"/>
        <v/>
      </c>
      <c r="L553" s="33" t="str">
        <f t="array" ref="L553">IFERROR(INDEX(K$2:K$700,SMALL(IF(K$2:K$700&lt;&gt;"",ROW(K$2:K$700)-1),ROW(F552))),"")</f>
        <v/>
      </c>
      <c r="M553" s="21" t="str">
        <f t="shared" si="37"/>
        <v/>
      </c>
      <c r="N553" s="31" t="str">
        <f t="array" ref="N553">IFERROR(INDEX(M$2:M$700,SMALL(IF(M$2:M$700&lt;&gt;"",ROW(M$2:M$700)-1),ROW(G552))),"")</f>
        <v/>
      </c>
      <c r="O553" s="21" t="str">
        <f t="shared" si="38"/>
        <v/>
      </c>
      <c r="P553" s="33" t="str">
        <f t="array" ref="P553">IFERROR(INDEX(O$2:O$700,SMALL(IF(O$2:O$700&lt;&gt;"",ROW(O$2:O$700)-1),ROW(I552))),"")</f>
        <v/>
      </c>
      <c r="Q553" s="22" t="str">
        <f t="shared" si="34"/>
        <v/>
      </c>
      <c r="R553" s="47" t="str">
        <f t="array" ref="R553">IFERROR(INDEX(Q$2:Q$212,SMALL(IF(Q$2:Q$212&lt;&gt;"",ROW(Q$2:Q$212)-1),ROW(I552))),"")</f>
        <v/>
      </c>
    </row>
    <row r="554" spans="1:18" ht="15.75" customHeight="1" x14ac:dyDescent="0.2">
      <c r="A554" s="26" t="str">
        <f t="shared" si="39"/>
        <v xml:space="preserve"> </v>
      </c>
      <c r="B554" s="23"/>
      <c r="C554" s="23"/>
      <c r="D554" s="23"/>
      <c r="E554" s="23"/>
      <c r="F554" s="23"/>
      <c r="G554" s="26" t="str">
        <f>IF(E554="","",VLOOKUP(E554,'Liste des clubs'!A:B,2,FALSE))</f>
        <v/>
      </c>
      <c r="H554" s="29"/>
      <c r="I554" s="21" t="str">
        <f t="shared" si="35"/>
        <v/>
      </c>
      <c r="J554" s="31" t="str">
        <f t="array" ref="J554">IFERROR(INDEX(I$2:I$700,SMALL(IF(I$2:I$700&lt;&gt;"",ROW(I$2:I$700)-1),ROW(A553))),"")</f>
        <v/>
      </c>
      <c r="K554" s="21" t="str">
        <f t="shared" si="36"/>
        <v/>
      </c>
      <c r="L554" s="33" t="str">
        <f t="array" ref="L554">IFERROR(INDEX(K$2:K$700,SMALL(IF(K$2:K$700&lt;&gt;"",ROW(K$2:K$700)-1),ROW(F553))),"")</f>
        <v/>
      </c>
      <c r="M554" s="21" t="str">
        <f t="shared" si="37"/>
        <v/>
      </c>
      <c r="N554" s="31" t="str">
        <f t="array" ref="N554">IFERROR(INDEX(M$2:M$700,SMALL(IF(M$2:M$700&lt;&gt;"",ROW(M$2:M$700)-1),ROW(G553))),"")</f>
        <v/>
      </c>
      <c r="O554" s="21" t="str">
        <f t="shared" si="38"/>
        <v/>
      </c>
      <c r="P554" s="33" t="str">
        <f t="array" ref="P554">IFERROR(INDEX(O$2:O$700,SMALL(IF(O$2:O$700&lt;&gt;"",ROW(O$2:O$700)-1),ROW(I553))),"")</f>
        <v/>
      </c>
      <c r="Q554" s="22" t="str">
        <f t="shared" si="34"/>
        <v/>
      </c>
      <c r="R554" s="47" t="str">
        <f t="array" ref="R554">IFERROR(INDEX(Q$2:Q$212,SMALL(IF(Q$2:Q$212&lt;&gt;"",ROW(Q$2:Q$212)-1),ROW(I553))),"")</f>
        <v/>
      </c>
    </row>
    <row r="555" spans="1:18" ht="15.75" customHeight="1" x14ac:dyDescent="0.2">
      <c r="A555" s="26" t="str">
        <f t="shared" si="39"/>
        <v xml:space="preserve"> </v>
      </c>
      <c r="B555" s="23"/>
      <c r="C555" s="23"/>
      <c r="D555" s="23"/>
      <c r="E555" s="23"/>
      <c r="F555" s="23"/>
      <c r="G555" s="26" t="str">
        <f>IF(E555="","",VLOOKUP(E555,'Liste des clubs'!A:B,2,FALSE))</f>
        <v/>
      </c>
      <c r="H555" s="29"/>
      <c r="I555" s="21" t="str">
        <f t="shared" si="35"/>
        <v/>
      </c>
      <c r="J555" s="31" t="str">
        <f t="array" ref="J555">IFERROR(INDEX(I$2:I$700,SMALL(IF(I$2:I$700&lt;&gt;"",ROW(I$2:I$700)-1),ROW(A554))),"")</f>
        <v/>
      </c>
      <c r="K555" s="21" t="str">
        <f t="shared" si="36"/>
        <v/>
      </c>
      <c r="L555" s="33" t="str">
        <f t="array" ref="L555">IFERROR(INDEX(K$2:K$700,SMALL(IF(K$2:K$700&lt;&gt;"",ROW(K$2:K$700)-1),ROW(F554))),"")</f>
        <v/>
      </c>
      <c r="M555" s="21" t="str">
        <f t="shared" si="37"/>
        <v/>
      </c>
      <c r="N555" s="31" t="str">
        <f t="array" ref="N555">IFERROR(INDEX(M$2:M$700,SMALL(IF(M$2:M$700&lt;&gt;"",ROW(M$2:M$700)-1),ROW(G554))),"")</f>
        <v/>
      </c>
      <c r="O555" s="21" t="str">
        <f t="shared" si="38"/>
        <v/>
      </c>
      <c r="P555" s="33" t="str">
        <f t="array" ref="P555">IFERROR(INDEX(O$2:O$700,SMALL(IF(O$2:O$700&lt;&gt;"",ROW(O$2:O$700)-1),ROW(I554))),"")</f>
        <v/>
      </c>
      <c r="Q555" s="22" t="str">
        <f t="shared" si="34"/>
        <v/>
      </c>
      <c r="R555" s="47" t="str">
        <f t="array" ref="R555">IFERROR(INDEX(Q$2:Q$212,SMALL(IF(Q$2:Q$212&lt;&gt;"",ROW(Q$2:Q$212)-1),ROW(I554))),"")</f>
        <v/>
      </c>
    </row>
    <row r="556" spans="1:18" ht="15.75" customHeight="1" x14ac:dyDescent="0.2">
      <c r="A556" s="26" t="str">
        <f t="shared" si="39"/>
        <v xml:space="preserve"> </v>
      </c>
      <c r="B556" s="23"/>
      <c r="C556" s="23"/>
      <c r="D556" s="23"/>
      <c r="E556" s="23"/>
      <c r="F556" s="23"/>
      <c r="G556" s="26" t="str">
        <f>IF(E556="","",VLOOKUP(E556,'Liste des clubs'!A:B,2,FALSE))</f>
        <v/>
      </c>
      <c r="H556" s="29"/>
      <c r="I556" s="21" t="str">
        <f t="shared" si="35"/>
        <v/>
      </c>
      <c r="J556" s="31" t="str">
        <f t="array" ref="J556">IFERROR(INDEX(I$2:I$700,SMALL(IF(I$2:I$700&lt;&gt;"",ROW(I$2:I$700)-1),ROW(A555))),"")</f>
        <v/>
      </c>
      <c r="K556" s="21" t="str">
        <f t="shared" si="36"/>
        <v/>
      </c>
      <c r="L556" s="33" t="str">
        <f t="array" ref="L556">IFERROR(INDEX(K$2:K$700,SMALL(IF(K$2:K$700&lt;&gt;"",ROW(K$2:K$700)-1),ROW(F555))),"")</f>
        <v/>
      </c>
      <c r="M556" s="21" t="str">
        <f t="shared" si="37"/>
        <v/>
      </c>
      <c r="N556" s="31" t="str">
        <f t="array" ref="N556">IFERROR(INDEX(M$2:M$700,SMALL(IF(M$2:M$700&lt;&gt;"",ROW(M$2:M$700)-1),ROW(G555))),"")</f>
        <v/>
      </c>
      <c r="O556" s="21" t="str">
        <f t="shared" si="38"/>
        <v/>
      </c>
      <c r="P556" s="33" t="str">
        <f t="array" ref="P556">IFERROR(INDEX(O$2:O$700,SMALL(IF(O$2:O$700&lt;&gt;"",ROW(O$2:O$700)-1),ROW(I555))),"")</f>
        <v/>
      </c>
      <c r="Q556" s="22" t="str">
        <f t="shared" si="34"/>
        <v/>
      </c>
      <c r="R556" s="47" t="str">
        <f t="array" ref="R556">IFERROR(INDEX(Q$2:Q$212,SMALL(IF(Q$2:Q$212&lt;&gt;"",ROW(Q$2:Q$212)-1),ROW(I555))),"")</f>
        <v/>
      </c>
    </row>
    <row r="557" spans="1:18" ht="15.75" customHeight="1" x14ac:dyDescent="0.2">
      <c r="A557" s="26" t="str">
        <f t="shared" si="39"/>
        <v xml:space="preserve"> </v>
      </c>
      <c r="B557" s="23"/>
      <c r="C557" s="23"/>
      <c r="D557" s="23"/>
      <c r="E557" s="23"/>
      <c r="F557" s="23"/>
      <c r="G557" s="26" t="str">
        <f>IF(E557="","",VLOOKUP(E557,'Liste des clubs'!A:B,2,FALSE))</f>
        <v/>
      </c>
      <c r="H557" s="29"/>
      <c r="I557" s="21" t="str">
        <f t="shared" si="35"/>
        <v/>
      </c>
      <c r="J557" s="31" t="str">
        <f t="array" ref="J557">IFERROR(INDEX(I$2:I$700,SMALL(IF(I$2:I$700&lt;&gt;"",ROW(I$2:I$700)-1),ROW(A556))),"")</f>
        <v/>
      </c>
      <c r="K557" s="21" t="str">
        <f t="shared" si="36"/>
        <v/>
      </c>
      <c r="L557" s="33" t="str">
        <f t="array" ref="L557">IFERROR(INDEX(K$2:K$700,SMALL(IF(K$2:K$700&lt;&gt;"",ROW(K$2:K$700)-1),ROW(F556))),"")</f>
        <v/>
      </c>
      <c r="M557" s="21" t="str">
        <f t="shared" si="37"/>
        <v/>
      </c>
      <c r="N557" s="31" t="str">
        <f t="array" ref="N557">IFERROR(INDEX(M$2:M$700,SMALL(IF(M$2:M$700&lt;&gt;"",ROW(M$2:M$700)-1),ROW(G556))),"")</f>
        <v/>
      </c>
      <c r="O557" s="21" t="str">
        <f t="shared" si="38"/>
        <v/>
      </c>
      <c r="P557" s="33" t="str">
        <f t="array" ref="P557">IFERROR(INDEX(O$2:O$700,SMALL(IF(O$2:O$700&lt;&gt;"",ROW(O$2:O$700)-1),ROW(I556))),"")</f>
        <v/>
      </c>
      <c r="Q557" s="22" t="str">
        <f t="shared" si="34"/>
        <v/>
      </c>
      <c r="R557" s="47" t="str">
        <f t="array" ref="R557">IFERROR(INDEX(Q$2:Q$212,SMALL(IF(Q$2:Q$212&lt;&gt;"",ROW(Q$2:Q$212)-1),ROW(I556))),"")</f>
        <v/>
      </c>
    </row>
    <row r="558" spans="1:18" ht="15.75" customHeight="1" x14ac:dyDescent="0.2">
      <c r="A558" s="26" t="str">
        <f t="shared" si="39"/>
        <v xml:space="preserve"> </v>
      </c>
      <c r="B558" s="23"/>
      <c r="C558" s="23"/>
      <c r="D558" s="23"/>
      <c r="E558" s="23"/>
      <c r="F558" s="23"/>
      <c r="G558" s="26" t="str">
        <f>IF(E558="","",VLOOKUP(E558,'Liste des clubs'!A:B,2,FALSE))</f>
        <v/>
      </c>
      <c r="H558" s="29"/>
      <c r="I558" s="21" t="str">
        <f t="shared" si="35"/>
        <v/>
      </c>
      <c r="J558" s="31" t="str">
        <f t="array" ref="J558">IFERROR(INDEX(I$2:I$700,SMALL(IF(I$2:I$700&lt;&gt;"",ROW(I$2:I$700)-1),ROW(A557))),"")</f>
        <v/>
      </c>
      <c r="K558" s="21" t="str">
        <f t="shared" si="36"/>
        <v/>
      </c>
      <c r="L558" s="33" t="str">
        <f t="array" ref="L558">IFERROR(INDEX(K$2:K$700,SMALL(IF(K$2:K$700&lt;&gt;"",ROW(K$2:K$700)-1),ROW(F557))),"")</f>
        <v/>
      </c>
      <c r="M558" s="21" t="str">
        <f t="shared" si="37"/>
        <v/>
      </c>
      <c r="N558" s="31" t="str">
        <f t="array" ref="N558">IFERROR(INDEX(M$2:M$700,SMALL(IF(M$2:M$700&lt;&gt;"",ROW(M$2:M$700)-1),ROW(G557))),"")</f>
        <v/>
      </c>
      <c r="O558" s="21" t="str">
        <f t="shared" si="38"/>
        <v/>
      </c>
      <c r="P558" s="33" t="str">
        <f t="array" ref="P558">IFERROR(INDEX(O$2:O$700,SMALL(IF(O$2:O$700&lt;&gt;"",ROW(O$2:O$700)-1),ROW(I557))),"")</f>
        <v/>
      </c>
      <c r="Q558" s="22" t="str">
        <f t="shared" si="34"/>
        <v/>
      </c>
      <c r="R558" s="47" t="str">
        <f t="array" ref="R558">IFERROR(INDEX(Q$2:Q$212,SMALL(IF(Q$2:Q$212&lt;&gt;"",ROW(Q$2:Q$212)-1),ROW(I557))),"")</f>
        <v/>
      </c>
    </row>
    <row r="559" spans="1:18" ht="15.75" customHeight="1" x14ac:dyDescent="0.2">
      <c r="A559" s="26" t="str">
        <f t="shared" si="39"/>
        <v xml:space="preserve"> </v>
      </c>
      <c r="B559" s="23"/>
      <c r="C559" s="23"/>
      <c r="D559" s="23"/>
      <c r="E559" s="23"/>
      <c r="F559" s="23"/>
      <c r="G559" s="26" t="str">
        <f>IF(E559="","",VLOOKUP(E559,'Liste des clubs'!A:B,2,FALSE))</f>
        <v/>
      </c>
      <c r="H559" s="29"/>
      <c r="I559" s="21" t="str">
        <f t="shared" si="35"/>
        <v/>
      </c>
      <c r="J559" s="31" t="str">
        <f t="array" ref="J559">IFERROR(INDEX(I$2:I$700,SMALL(IF(I$2:I$700&lt;&gt;"",ROW(I$2:I$700)-1),ROW(A558))),"")</f>
        <v/>
      </c>
      <c r="K559" s="21" t="str">
        <f t="shared" si="36"/>
        <v/>
      </c>
      <c r="L559" s="33" t="str">
        <f t="array" ref="L559">IFERROR(INDEX(K$2:K$700,SMALL(IF(K$2:K$700&lt;&gt;"",ROW(K$2:K$700)-1),ROW(F558))),"")</f>
        <v/>
      </c>
      <c r="M559" s="21" t="str">
        <f t="shared" si="37"/>
        <v/>
      </c>
      <c r="N559" s="31" t="str">
        <f t="array" ref="N559">IFERROR(INDEX(M$2:M$700,SMALL(IF(M$2:M$700&lt;&gt;"",ROW(M$2:M$700)-1),ROW(G558))),"")</f>
        <v/>
      </c>
      <c r="O559" s="21" t="str">
        <f t="shared" si="38"/>
        <v/>
      </c>
      <c r="P559" s="33" t="str">
        <f t="array" ref="P559">IFERROR(INDEX(O$2:O$700,SMALL(IF(O$2:O$700&lt;&gt;"",ROW(O$2:O$700)-1),ROW(I558))),"")</f>
        <v/>
      </c>
      <c r="Q559" s="22" t="str">
        <f t="shared" si="34"/>
        <v/>
      </c>
      <c r="R559" s="47" t="str">
        <f t="array" ref="R559">IFERROR(INDEX(Q$2:Q$212,SMALL(IF(Q$2:Q$212&lt;&gt;"",ROW(Q$2:Q$212)-1),ROW(I558))),"")</f>
        <v/>
      </c>
    </row>
    <row r="560" spans="1:18" ht="15.75" customHeight="1" x14ac:dyDescent="0.2">
      <c r="A560" s="26" t="str">
        <f t="shared" si="39"/>
        <v xml:space="preserve"> </v>
      </c>
      <c r="B560" s="23"/>
      <c r="C560" s="23"/>
      <c r="D560" s="23"/>
      <c r="E560" s="23"/>
      <c r="F560" s="23"/>
      <c r="G560" s="26" t="str">
        <f>IF(E560="","",VLOOKUP(E560,'Liste des clubs'!A:B,2,FALSE))</f>
        <v/>
      </c>
      <c r="H560" s="29"/>
      <c r="I560" s="21" t="str">
        <f t="shared" si="35"/>
        <v/>
      </c>
      <c r="J560" s="31" t="str">
        <f t="array" ref="J560">IFERROR(INDEX(I$2:I$700,SMALL(IF(I$2:I$700&lt;&gt;"",ROW(I$2:I$700)-1),ROW(A559))),"")</f>
        <v/>
      </c>
      <c r="K560" s="21" t="str">
        <f t="shared" si="36"/>
        <v/>
      </c>
      <c r="L560" s="33" t="str">
        <f t="array" ref="L560">IFERROR(INDEX(K$2:K$700,SMALL(IF(K$2:K$700&lt;&gt;"",ROW(K$2:K$700)-1),ROW(F559))),"")</f>
        <v/>
      </c>
      <c r="M560" s="21" t="str">
        <f t="shared" si="37"/>
        <v/>
      </c>
      <c r="N560" s="31" t="str">
        <f t="array" ref="N560">IFERROR(INDEX(M$2:M$700,SMALL(IF(M$2:M$700&lt;&gt;"",ROW(M$2:M$700)-1),ROW(G559))),"")</f>
        <v/>
      </c>
      <c r="O560" s="21" t="str">
        <f t="shared" si="38"/>
        <v/>
      </c>
      <c r="P560" s="33" t="str">
        <f t="array" ref="P560">IFERROR(INDEX(O$2:O$700,SMALL(IF(O$2:O$700&lt;&gt;"",ROW(O$2:O$700)-1),ROW(I559))),"")</f>
        <v/>
      </c>
      <c r="Q560" s="22" t="str">
        <f t="shared" si="34"/>
        <v/>
      </c>
      <c r="R560" s="47" t="str">
        <f t="array" ref="R560">IFERROR(INDEX(Q$2:Q$212,SMALL(IF(Q$2:Q$212&lt;&gt;"",ROW(Q$2:Q$212)-1),ROW(I559))),"")</f>
        <v/>
      </c>
    </row>
    <row r="561" spans="1:18" ht="15.75" customHeight="1" x14ac:dyDescent="0.2">
      <c r="A561" s="26" t="str">
        <f t="shared" si="39"/>
        <v xml:space="preserve"> </v>
      </c>
      <c r="B561" s="23"/>
      <c r="C561" s="23"/>
      <c r="D561" s="23"/>
      <c r="E561" s="23"/>
      <c r="F561" s="23"/>
      <c r="G561" s="26" t="str">
        <f>IF(E561="","",VLOOKUP(E561,'Liste des clubs'!A:B,2,FALSE))</f>
        <v/>
      </c>
      <c r="H561" s="29"/>
      <c r="I561" s="21" t="str">
        <f t="shared" si="35"/>
        <v/>
      </c>
      <c r="J561" s="31" t="str">
        <f t="array" ref="J561">IFERROR(INDEX(I$2:I$700,SMALL(IF(I$2:I$700&lt;&gt;"",ROW(I$2:I$700)-1),ROW(A560))),"")</f>
        <v/>
      </c>
      <c r="K561" s="21" t="str">
        <f t="shared" si="36"/>
        <v/>
      </c>
      <c r="L561" s="33" t="str">
        <f t="array" ref="L561">IFERROR(INDEX(K$2:K$700,SMALL(IF(K$2:K$700&lt;&gt;"",ROW(K$2:K$700)-1),ROW(F560))),"")</f>
        <v/>
      </c>
      <c r="M561" s="21" t="str">
        <f t="shared" si="37"/>
        <v/>
      </c>
      <c r="N561" s="31" t="str">
        <f t="array" ref="N561">IFERROR(INDEX(M$2:M$700,SMALL(IF(M$2:M$700&lt;&gt;"",ROW(M$2:M$700)-1),ROW(G560))),"")</f>
        <v/>
      </c>
      <c r="O561" s="21" t="str">
        <f t="shared" si="38"/>
        <v/>
      </c>
      <c r="P561" s="33" t="str">
        <f t="array" ref="P561">IFERROR(INDEX(O$2:O$700,SMALL(IF(O$2:O$700&lt;&gt;"",ROW(O$2:O$700)-1),ROW(I560))),"")</f>
        <v/>
      </c>
      <c r="Q561" s="22" t="str">
        <f t="shared" si="34"/>
        <v/>
      </c>
      <c r="R561" s="47" t="str">
        <f t="array" ref="R561">IFERROR(INDEX(Q$2:Q$212,SMALL(IF(Q$2:Q$212&lt;&gt;"",ROW(Q$2:Q$212)-1),ROW(I560))),"")</f>
        <v/>
      </c>
    </row>
    <row r="562" spans="1:18" ht="15.75" customHeight="1" x14ac:dyDescent="0.2">
      <c r="A562" s="26" t="str">
        <f t="shared" si="39"/>
        <v xml:space="preserve"> </v>
      </c>
      <c r="B562" s="23"/>
      <c r="C562" s="23"/>
      <c r="D562" s="23"/>
      <c r="E562" s="23"/>
      <c r="F562" s="23"/>
      <c r="G562" s="26" t="str">
        <f>IF(E562="","",VLOOKUP(E562,'Liste des clubs'!A:B,2,FALSE))</f>
        <v/>
      </c>
      <c r="H562" s="29"/>
      <c r="I562" s="21" t="str">
        <f t="shared" si="35"/>
        <v/>
      </c>
      <c r="J562" s="31" t="str">
        <f t="array" ref="J562">IFERROR(INDEX(I$2:I$700,SMALL(IF(I$2:I$700&lt;&gt;"",ROW(I$2:I$700)-1),ROW(A561))),"")</f>
        <v/>
      </c>
      <c r="K562" s="21" t="str">
        <f t="shared" si="36"/>
        <v/>
      </c>
      <c r="L562" s="33" t="str">
        <f t="array" ref="L562">IFERROR(INDEX(K$2:K$700,SMALL(IF(K$2:K$700&lt;&gt;"",ROW(K$2:K$700)-1),ROW(F561))),"")</f>
        <v/>
      </c>
      <c r="M562" s="21" t="str">
        <f t="shared" si="37"/>
        <v/>
      </c>
      <c r="N562" s="31" t="str">
        <f t="array" ref="N562">IFERROR(INDEX(M$2:M$700,SMALL(IF(M$2:M$700&lt;&gt;"",ROW(M$2:M$700)-1),ROW(G561))),"")</f>
        <v/>
      </c>
      <c r="O562" s="21" t="str">
        <f t="shared" si="38"/>
        <v/>
      </c>
      <c r="P562" s="33" t="str">
        <f t="array" ref="P562">IFERROR(INDEX(O$2:O$700,SMALL(IF(O$2:O$700&lt;&gt;"",ROW(O$2:O$700)-1),ROW(I561))),"")</f>
        <v/>
      </c>
      <c r="Q562" s="22" t="str">
        <f t="shared" si="34"/>
        <v/>
      </c>
      <c r="R562" s="47" t="str">
        <f t="array" ref="R562">IFERROR(INDEX(Q$2:Q$212,SMALL(IF(Q$2:Q$212&lt;&gt;"",ROW(Q$2:Q$212)-1),ROW(I561))),"")</f>
        <v/>
      </c>
    </row>
    <row r="563" spans="1:18" ht="15.75" customHeight="1" x14ac:dyDescent="0.2">
      <c r="A563" s="26" t="str">
        <f t="shared" si="39"/>
        <v xml:space="preserve"> </v>
      </c>
      <c r="B563" s="23"/>
      <c r="C563" s="23"/>
      <c r="D563" s="23"/>
      <c r="E563" s="23"/>
      <c r="F563" s="23"/>
      <c r="G563" s="26" t="str">
        <f>IF(E563="","",VLOOKUP(E563,'Liste des clubs'!A:B,2,FALSE))</f>
        <v/>
      </c>
      <c r="H563" s="29"/>
      <c r="I563" s="21" t="str">
        <f t="shared" si="35"/>
        <v/>
      </c>
      <c r="J563" s="31" t="str">
        <f t="array" ref="J563">IFERROR(INDEX(I$2:I$700,SMALL(IF(I$2:I$700&lt;&gt;"",ROW(I$2:I$700)-1),ROW(A562))),"")</f>
        <v/>
      </c>
      <c r="K563" s="21" t="str">
        <f t="shared" si="36"/>
        <v/>
      </c>
      <c r="L563" s="33" t="str">
        <f t="array" ref="L563">IFERROR(INDEX(K$2:K$700,SMALL(IF(K$2:K$700&lt;&gt;"",ROW(K$2:K$700)-1),ROW(F562))),"")</f>
        <v/>
      </c>
      <c r="M563" s="21" t="str">
        <f t="shared" si="37"/>
        <v/>
      </c>
      <c r="N563" s="31" t="str">
        <f t="array" ref="N563">IFERROR(INDEX(M$2:M$700,SMALL(IF(M$2:M$700&lt;&gt;"",ROW(M$2:M$700)-1),ROW(G562))),"")</f>
        <v/>
      </c>
      <c r="O563" s="21" t="str">
        <f t="shared" si="38"/>
        <v/>
      </c>
      <c r="P563" s="33" t="str">
        <f t="array" ref="P563">IFERROR(INDEX(O$2:O$700,SMALL(IF(O$2:O$700&lt;&gt;"",ROW(O$2:O$700)-1),ROW(I562))),"")</f>
        <v/>
      </c>
      <c r="Q563" s="22" t="str">
        <f t="shared" ref="Q563:Q626" si="40">IF($H563=Q$1,$A563,"")</f>
        <v/>
      </c>
      <c r="R563" s="47" t="str">
        <f t="array" ref="R563">IFERROR(INDEX(Q$2:Q$212,SMALL(IF(Q$2:Q$212&lt;&gt;"",ROW(Q$2:Q$212)-1),ROW(I562))),"")</f>
        <v/>
      </c>
    </row>
    <row r="564" spans="1:18" ht="15.75" customHeight="1" x14ac:dyDescent="0.2">
      <c r="A564" s="26" t="str">
        <f t="shared" si="39"/>
        <v xml:space="preserve"> </v>
      </c>
      <c r="B564" s="23"/>
      <c r="C564" s="23"/>
      <c r="D564" s="23"/>
      <c r="E564" s="23"/>
      <c r="F564" s="23"/>
      <c r="G564" s="26" t="str">
        <f>IF(E564="","",VLOOKUP(E564,'Liste des clubs'!A:B,2,FALSE))</f>
        <v/>
      </c>
      <c r="H564" s="29"/>
      <c r="I564" s="21" t="str">
        <f t="shared" si="35"/>
        <v/>
      </c>
      <c r="J564" s="31" t="str">
        <f t="array" ref="J564">IFERROR(INDEX(I$2:I$700,SMALL(IF(I$2:I$700&lt;&gt;"",ROW(I$2:I$700)-1),ROW(A563))),"")</f>
        <v/>
      </c>
      <c r="K564" s="21" t="str">
        <f t="shared" si="36"/>
        <v/>
      </c>
      <c r="L564" s="33" t="str">
        <f t="array" ref="L564">IFERROR(INDEX(K$2:K$700,SMALL(IF(K$2:K$700&lt;&gt;"",ROW(K$2:K$700)-1),ROW(F563))),"")</f>
        <v/>
      </c>
      <c r="M564" s="21" t="str">
        <f t="shared" si="37"/>
        <v/>
      </c>
      <c r="N564" s="31" t="str">
        <f t="array" ref="N564">IFERROR(INDEX(M$2:M$700,SMALL(IF(M$2:M$700&lt;&gt;"",ROW(M$2:M$700)-1),ROW(G563))),"")</f>
        <v/>
      </c>
      <c r="O564" s="21" t="str">
        <f t="shared" si="38"/>
        <v/>
      </c>
      <c r="P564" s="33" t="str">
        <f t="array" ref="P564">IFERROR(INDEX(O$2:O$700,SMALL(IF(O$2:O$700&lt;&gt;"",ROW(O$2:O$700)-1),ROW(I563))),"")</f>
        <v/>
      </c>
      <c r="Q564" s="22" t="str">
        <f t="shared" si="40"/>
        <v/>
      </c>
      <c r="R564" s="47" t="str">
        <f t="array" ref="R564">IFERROR(INDEX(Q$2:Q$212,SMALL(IF(Q$2:Q$212&lt;&gt;"",ROW(Q$2:Q$212)-1),ROW(I563))),"")</f>
        <v/>
      </c>
    </row>
    <row r="565" spans="1:18" ht="15.75" customHeight="1" x14ac:dyDescent="0.2">
      <c r="A565" s="26" t="str">
        <f t="shared" si="39"/>
        <v xml:space="preserve"> </v>
      </c>
      <c r="B565" s="23"/>
      <c r="C565" s="23"/>
      <c r="D565" s="23"/>
      <c r="E565" s="23"/>
      <c r="F565" s="23"/>
      <c r="G565" s="26" t="str">
        <f>IF(E565="","",VLOOKUP(E565,'Liste des clubs'!A:B,2,FALSE))</f>
        <v/>
      </c>
      <c r="H565" s="29"/>
      <c r="I565" s="21" t="str">
        <f t="shared" si="35"/>
        <v/>
      </c>
      <c r="J565" s="31" t="str">
        <f t="array" ref="J565">IFERROR(INDEX(I$2:I$700,SMALL(IF(I$2:I$700&lt;&gt;"",ROW(I$2:I$700)-1),ROW(A564))),"")</f>
        <v/>
      </c>
      <c r="K565" s="21" t="str">
        <f t="shared" si="36"/>
        <v/>
      </c>
      <c r="L565" s="33" t="str">
        <f t="array" ref="L565">IFERROR(INDEX(K$2:K$700,SMALL(IF(K$2:K$700&lt;&gt;"",ROW(K$2:K$700)-1),ROW(F564))),"")</f>
        <v/>
      </c>
      <c r="M565" s="21" t="str">
        <f t="shared" si="37"/>
        <v/>
      </c>
      <c r="N565" s="31" t="str">
        <f t="array" ref="N565">IFERROR(INDEX(M$2:M$700,SMALL(IF(M$2:M$700&lt;&gt;"",ROW(M$2:M$700)-1),ROW(G564))),"")</f>
        <v/>
      </c>
      <c r="O565" s="21" t="str">
        <f t="shared" si="38"/>
        <v/>
      </c>
      <c r="P565" s="33" t="str">
        <f t="array" ref="P565">IFERROR(INDEX(O$2:O$700,SMALL(IF(O$2:O$700&lt;&gt;"",ROW(O$2:O$700)-1),ROW(I564))),"")</f>
        <v/>
      </c>
      <c r="Q565" s="22" t="str">
        <f t="shared" si="40"/>
        <v/>
      </c>
      <c r="R565" s="47" t="str">
        <f t="array" ref="R565">IFERROR(INDEX(Q$2:Q$212,SMALL(IF(Q$2:Q$212&lt;&gt;"",ROW(Q$2:Q$212)-1),ROW(I564))),"")</f>
        <v/>
      </c>
    </row>
    <row r="566" spans="1:18" ht="15.75" customHeight="1" x14ac:dyDescent="0.2">
      <c r="A566" s="26" t="str">
        <f t="shared" si="39"/>
        <v xml:space="preserve"> </v>
      </c>
      <c r="B566" s="23"/>
      <c r="C566" s="23"/>
      <c r="D566" s="23"/>
      <c r="E566" s="23"/>
      <c r="F566" s="23"/>
      <c r="G566" s="26" t="str">
        <f>IF(E566="","",VLOOKUP(E566,'Liste des clubs'!A:B,2,FALSE))</f>
        <v/>
      </c>
      <c r="H566" s="29"/>
      <c r="I566" s="21" t="str">
        <f t="shared" si="35"/>
        <v/>
      </c>
      <c r="J566" s="31" t="str">
        <f t="array" ref="J566">IFERROR(INDEX(I$2:I$700,SMALL(IF(I$2:I$700&lt;&gt;"",ROW(I$2:I$700)-1),ROW(A565))),"")</f>
        <v/>
      </c>
      <c r="K566" s="21" t="str">
        <f t="shared" si="36"/>
        <v/>
      </c>
      <c r="L566" s="33" t="str">
        <f t="array" ref="L566">IFERROR(INDEX(K$2:K$700,SMALL(IF(K$2:K$700&lt;&gt;"",ROW(K$2:K$700)-1),ROW(F565))),"")</f>
        <v/>
      </c>
      <c r="M566" s="21" t="str">
        <f t="shared" si="37"/>
        <v/>
      </c>
      <c r="N566" s="31" t="str">
        <f t="array" ref="N566">IFERROR(INDEX(M$2:M$700,SMALL(IF(M$2:M$700&lt;&gt;"",ROW(M$2:M$700)-1),ROW(G565))),"")</f>
        <v/>
      </c>
      <c r="O566" s="21" t="str">
        <f t="shared" si="38"/>
        <v/>
      </c>
      <c r="P566" s="33" t="str">
        <f t="array" ref="P566">IFERROR(INDEX(O$2:O$700,SMALL(IF(O$2:O$700&lt;&gt;"",ROW(O$2:O$700)-1),ROW(I565))),"")</f>
        <v/>
      </c>
      <c r="Q566" s="22" t="str">
        <f t="shared" si="40"/>
        <v/>
      </c>
      <c r="R566" s="47" t="str">
        <f t="array" ref="R566">IFERROR(INDEX(Q$2:Q$212,SMALL(IF(Q$2:Q$212&lt;&gt;"",ROW(Q$2:Q$212)-1),ROW(I565))),"")</f>
        <v/>
      </c>
    </row>
    <row r="567" spans="1:18" ht="15.75" customHeight="1" x14ac:dyDescent="0.2">
      <c r="A567" s="26" t="str">
        <f t="shared" si="39"/>
        <v xml:space="preserve"> </v>
      </c>
      <c r="B567" s="23"/>
      <c r="C567" s="23"/>
      <c r="D567" s="23"/>
      <c r="E567" s="23"/>
      <c r="F567" s="23"/>
      <c r="G567" s="26" t="str">
        <f>IF(E567="","",VLOOKUP(E567,'Liste des clubs'!A:B,2,FALSE))</f>
        <v/>
      </c>
      <c r="H567" s="29"/>
      <c r="I567" s="21" t="str">
        <f t="shared" si="35"/>
        <v/>
      </c>
      <c r="J567" s="31" t="str">
        <f t="array" ref="J567">IFERROR(INDEX(I$2:I$700,SMALL(IF(I$2:I$700&lt;&gt;"",ROW(I$2:I$700)-1),ROW(A566))),"")</f>
        <v/>
      </c>
      <c r="K567" s="21" t="str">
        <f t="shared" si="36"/>
        <v/>
      </c>
      <c r="L567" s="33" t="str">
        <f t="array" ref="L567">IFERROR(INDEX(K$2:K$700,SMALL(IF(K$2:K$700&lt;&gt;"",ROW(K$2:K$700)-1),ROW(F566))),"")</f>
        <v/>
      </c>
      <c r="M567" s="21" t="str">
        <f t="shared" si="37"/>
        <v/>
      </c>
      <c r="N567" s="31" t="str">
        <f t="array" ref="N567">IFERROR(INDEX(M$2:M$700,SMALL(IF(M$2:M$700&lt;&gt;"",ROW(M$2:M$700)-1),ROW(G566))),"")</f>
        <v/>
      </c>
      <c r="O567" s="21" t="str">
        <f t="shared" si="38"/>
        <v/>
      </c>
      <c r="P567" s="33" t="str">
        <f t="array" ref="P567">IFERROR(INDEX(O$2:O$700,SMALL(IF(O$2:O$700&lt;&gt;"",ROW(O$2:O$700)-1),ROW(I566))),"")</f>
        <v/>
      </c>
      <c r="Q567" s="22" t="str">
        <f t="shared" si="40"/>
        <v/>
      </c>
      <c r="R567" s="47" t="str">
        <f t="array" ref="R567">IFERROR(INDEX(Q$2:Q$212,SMALL(IF(Q$2:Q$212&lt;&gt;"",ROW(Q$2:Q$212)-1),ROW(I566))),"")</f>
        <v/>
      </c>
    </row>
    <row r="568" spans="1:18" ht="15.75" customHeight="1" x14ac:dyDescent="0.2">
      <c r="A568" s="26" t="str">
        <f t="shared" si="39"/>
        <v xml:space="preserve"> </v>
      </c>
      <c r="B568" s="23"/>
      <c r="C568" s="23"/>
      <c r="D568" s="23"/>
      <c r="E568" s="23"/>
      <c r="F568" s="23"/>
      <c r="G568" s="26" t="str">
        <f>IF(E568="","",VLOOKUP(E568,'Liste des clubs'!A:B,2,FALSE))</f>
        <v/>
      </c>
      <c r="H568" s="29"/>
      <c r="I568" s="21" t="str">
        <f t="shared" si="35"/>
        <v/>
      </c>
      <c r="J568" s="31" t="str">
        <f t="array" ref="J568">IFERROR(INDEX(I$2:I$700,SMALL(IF(I$2:I$700&lt;&gt;"",ROW(I$2:I$700)-1),ROW(A567))),"")</f>
        <v/>
      </c>
      <c r="K568" s="21" t="str">
        <f t="shared" si="36"/>
        <v/>
      </c>
      <c r="L568" s="33" t="str">
        <f t="array" ref="L568">IFERROR(INDEX(K$2:K$700,SMALL(IF(K$2:K$700&lt;&gt;"",ROW(K$2:K$700)-1),ROW(F567))),"")</f>
        <v/>
      </c>
      <c r="M568" s="21" t="str">
        <f t="shared" si="37"/>
        <v/>
      </c>
      <c r="N568" s="31" t="str">
        <f t="array" ref="N568">IFERROR(INDEX(M$2:M$700,SMALL(IF(M$2:M$700&lt;&gt;"",ROW(M$2:M$700)-1),ROW(G567))),"")</f>
        <v/>
      </c>
      <c r="O568" s="21" t="str">
        <f t="shared" si="38"/>
        <v/>
      </c>
      <c r="P568" s="33" t="str">
        <f t="array" ref="P568">IFERROR(INDEX(O$2:O$700,SMALL(IF(O$2:O$700&lt;&gt;"",ROW(O$2:O$700)-1),ROW(I567))),"")</f>
        <v/>
      </c>
      <c r="Q568" s="22" t="str">
        <f t="shared" si="40"/>
        <v/>
      </c>
      <c r="R568" s="47" t="str">
        <f t="array" ref="R568">IFERROR(INDEX(Q$2:Q$212,SMALL(IF(Q$2:Q$212&lt;&gt;"",ROW(Q$2:Q$212)-1),ROW(I567))),"")</f>
        <v/>
      </c>
    </row>
    <row r="569" spans="1:18" ht="15.75" customHeight="1" x14ac:dyDescent="0.2">
      <c r="A569" s="26" t="str">
        <f t="shared" si="39"/>
        <v xml:space="preserve"> </v>
      </c>
      <c r="B569" s="23"/>
      <c r="C569" s="23"/>
      <c r="D569" s="23"/>
      <c r="E569" s="23"/>
      <c r="F569" s="23"/>
      <c r="G569" s="26" t="str">
        <f>IF(E569="","",VLOOKUP(E569,'Liste des clubs'!A:B,2,FALSE))</f>
        <v/>
      </c>
      <c r="H569" s="29"/>
      <c r="I569" s="21" t="str">
        <f t="shared" si="35"/>
        <v/>
      </c>
      <c r="J569" s="31" t="str">
        <f t="array" ref="J569">IFERROR(INDEX(I$2:I$700,SMALL(IF(I$2:I$700&lt;&gt;"",ROW(I$2:I$700)-1),ROW(A568))),"")</f>
        <v/>
      </c>
      <c r="K569" s="21" t="str">
        <f t="shared" si="36"/>
        <v/>
      </c>
      <c r="L569" s="33" t="str">
        <f t="array" ref="L569">IFERROR(INDEX(K$2:K$700,SMALL(IF(K$2:K$700&lt;&gt;"",ROW(K$2:K$700)-1),ROW(F568))),"")</f>
        <v/>
      </c>
      <c r="M569" s="21" t="str">
        <f t="shared" si="37"/>
        <v/>
      </c>
      <c r="N569" s="31" t="str">
        <f t="array" ref="N569">IFERROR(INDEX(M$2:M$700,SMALL(IF(M$2:M$700&lt;&gt;"",ROW(M$2:M$700)-1),ROW(G568))),"")</f>
        <v/>
      </c>
      <c r="O569" s="21" t="str">
        <f t="shared" si="38"/>
        <v/>
      </c>
      <c r="P569" s="33" t="str">
        <f t="array" ref="P569">IFERROR(INDEX(O$2:O$700,SMALL(IF(O$2:O$700&lt;&gt;"",ROW(O$2:O$700)-1),ROW(I568))),"")</f>
        <v/>
      </c>
      <c r="Q569" s="22" t="str">
        <f t="shared" si="40"/>
        <v/>
      </c>
      <c r="R569" s="47" t="str">
        <f t="array" ref="R569">IFERROR(INDEX(Q$2:Q$212,SMALL(IF(Q$2:Q$212&lt;&gt;"",ROW(Q$2:Q$212)-1),ROW(I568))),"")</f>
        <v/>
      </c>
    </row>
    <row r="570" spans="1:18" ht="15.75" customHeight="1" x14ac:dyDescent="0.2">
      <c r="A570" s="26" t="str">
        <f t="shared" si="39"/>
        <v xml:space="preserve"> </v>
      </c>
      <c r="B570" s="23"/>
      <c r="C570" s="23"/>
      <c r="D570" s="23"/>
      <c r="E570" s="23"/>
      <c r="F570" s="23"/>
      <c r="G570" s="26" t="str">
        <f>IF(E570="","",VLOOKUP(E570,'Liste des clubs'!A:B,2,FALSE))</f>
        <v/>
      </c>
      <c r="H570" s="29"/>
      <c r="I570" s="21" t="str">
        <f t="shared" si="35"/>
        <v/>
      </c>
      <c r="J570" s="31" t="str">
        <f t="array" ref="J570">IFERROR(INDEX(I$2:I$700,SMALL(IF(I$2:I$700&lt;&gt;"",ROW(I$2:I$700)-1),ROW(A569))),"")</f>
        <v/>
      </c>
      <c r="K570" s="21" t="str">
        <f t="shared" si="36"/>
        <v/>
      </c>
      <c r="L570" s="33" t="str">
        <f t="array" ref="L570">IFERROR(INDEX(K$2:K$700,SMALL(IF(K$2:K$700&lt;&gt;"",ROW(K$2:K$700)-1),ROW(F569))),"")</f>
        <v/>
      </c>
      <c r="M570" s="21" t="str">
        <f t="shared" si="37"/>
        <v/>
      </c>
      <c r="N570" s="31" t="str">
        <f t="array" ref="N570">IFERROR(INDEX(M$2:M$700,SMALL(IF(M$2:M$700&lt;&gt;"",ROW(M$2:M$700)-1),ROW(G569))),"")</f>
        <v/>
      </c>
      <c r="O570" s="21" t="str">
        <f t="shared" si="38"/>
        <v/>
      </c>
      <c r="P570" s="33" t="str">
        <f t="array" ref="P570">IFERROR(INDEX(O$2:O$700,SMALL(IF(O$2:O$700&lt;&gt;"",ROW(O$2:O$700)-1),ROW(I569))),"")</f>
        <v/>
      </c>
      <c r="Q570" s="22" t="str">
        <f t="shared" si="40"/>
        <v/>
      </c>
      <c r="R570" s="47" t="str">
        <f t="array" ref="R570">IFERROR(INDEX(Q$2:Q$212,SMALL(IF(Q$2:Q$212&lt;&gt;"",ROW(Q$2:Q$212)-1),ROW(I569))),"")</f>
        <v/>
      </c>
    </row>
    <row r="571" spans="1:18" ht="15.75" customHeight="1" x14ac:dyDescent="0.2">
      <c r="A571" s="26" t="str">
        <f t="shared" si="39"/>
        <v xml:space="preserve"> </v>
      </c>
      <c r="B571" s="23"/>
      <c r="C571" s="23"/>
      <c r="D571" s="23"/>
      <c r="E571" s="23"/>
      <c r="F571" s="23"/>
      <c r="G571" s="26" t="str">
        <f>IF(E571="","",VLOOKUP(E571,'Liste des clubs'!A:B,2,FALSE))</f>
        <v/>
      </c>
      <c r="H571" s="29"/>
      <c r="I571" s="21" t="str">
        <f t="shared" si="35"/>
        <v/>
      </c>
      <c r="J571" s="31" t="str">
        <f t="array" ref="J571">IFERROR(INDEX(I$2:I$700,SMALL(IF(I$2:I$700&lt;&gt;"",ROW(I$2:I$700)-1),ROW(A570))),"")</f>
        <v/>
      </c>
      <c r="K571" s="21" t="str">
        <f t="shared" si="36"/>
        <v/>
      </c>
      <c r="L571" s="33" t="str">
        <f t="array" ref="L571">IFERROR(INDEX(K$2:K$700,SMALL(IF(K$2:K$700&lt;&gt;"",ROW(K$2:K$700)-1),ROW(F570))),"")</f>
        <v/>
      </c>
      <c r="M571" s="21" t="str">
        <f t="shared" si="37"/>
        <v/>
      </c>
      <c r="N571" s="31" t="str">
        <f t="array" ref="N571">IFERROR(INDEX(M$2:M$700,SMALL(IF(M$2:M$700&lt;&gt;"",ROW(M$2:M$700)-1),ROW(G570))),"")</f>
        <v/>
      </c>
      <c r="O571" s="21" t="str">
        <f t="shared" si="38"/>
        <v/>
      </c>
      <c r="P571" s="33" t="str">
        <f t="array" ref="P571">IFERROR(INDEX(O$2:O$700,SMALL(IF(O$2:O$700&lt;&gt;"",ROW(O$2:O$700)-1),ROW(I570))),"")</f>
        <v/>
      </c>
      <c r="Q571" s="22" t="str">
        <f t="shared" si="40"/>
        <v/>
      </c>
      <c r="R571" s="47" t="str">
        <f t="array" ref="R571">IFERROR(INDEX(Q$2:Q$212,SMALL(IF(Q$2:Q$212&lt;&gt;"",ROW(Q$2:Q$212)-1),ROW(I570))),"")</f>
        <v/>
      </c>
    </row>
    <row r="572" spans="1:18" ht="15.75" customHeight="1" x14ac:dyDescent="0.2">
      <c r="A572" s="26" t="str">
        <f t="shared" si="39"/>
        <v xml:space="preserve"> </v>
      </c>
      <c r="B572" s="23"/>
      <c r="C572" s="23"/>
      <c r="D572" s="23"/>
      <c r="E572" s="23"/>
      <c r="F572" s="23"/>
      <c r="G572" s="26" t="str">
        <f>IF(E572="","",VLOOKUP(E572,'Liste des clubs'!A:B,2,FALSE))</f>
        <v/>
      </c>
      <c r="H572" s="29"/>
      <c r="I572" s="21" t="str">
        <f t="shared" si="35"/>
        <v/>
      </c>
      <c r="J572" s="31" t="str">
        <f t="array" ref="J572">IFERROR(INDEX(I$2:I$700,SMALL(IF(I$2:I$700&lt;&gt;"",ROW(I$2:I$700)-1),ROW(A571))),"")</f>
        <v/>
      </c>
      <c r="K572" s="21" t="str">
        <f t="shared" si="36"/>
        <v/>
      </c>
      <c r="L572" s="33" t="str">
        <f t="array" ref="L572">IFERROR(INDEX(K$2:K$700,SMALL(IF(K$2:K$700&lt;&gt;"",ROW(K$2:K$700)-1),ROW(F571))),"")</f>
        <v/>
      </c>
      <c r="M572" s="21" t="str">
        <f t="shared" si="37"/>
        <v/>
      </c>
      <c r="N572" s="31" t="str">
        <f t="array" ref="N572">IFERROR(INDEX(M$2:M$700,SMALL(IF(M$2:M$700&lt;&gt;"",ROW(M$2:M$700)-1),ROW(G571))),"")</f>
        <v/>
      </c>
      <c r="O572" s="21" t="str">
        <f t="shared" si="38"/>
        <v/>
      </c>
      <c r="P572" s="33" t="str">
        <f t="array" ref="P572">IFERROR(INDEX(O$2:O$700,SMALL(IF(O$2:O$700&lt;&gt;"",ROW(O$2:O$700)-1),ROW(I571))),"")</f>
        <v/>
      </c>
      <c r="Q572" s="22" t="str">
        <f t="shared" si="40"/>
        <v/>
      </c>
      <c r="R572" s="47" t="str">
        <f t="array" ref="R572">IFERROR(INDEX(Q$2:Q$212,SMALL(IF(Q$2:Q$212&lt;&gt;"",ROW(Q$2:Q$212)-1),ROW(I571))),"")</f>
        <v/>
      </c>
    </row>
    <row r="573" spans="1:18" ht="15.75" customHeight="1" x14ac:dyDescent="0.2">
      <c r="A573" s="26" t="str">
        <f t="shared" si="39"/>
        <v xml:space="preserve"> </v>
      </c>
      <c r="B573" s="23"/>
      <c r="C573" s="23"/>
      <c r="D573" s="23"/>
      <c r="E573" s="23"/>
      <c r="F573" s="23"/>
      <c r="G573" s="26" t="str">
        <f>IF(E573="","",VLOOKUP(E573,'Liste des clubs'!A:B,2,FALSE))</f>
        <v/>
      </c>
      <c r="H573" s="29"/>
      <c r="I573" s="21" t="str">
        <f t="shared" si="35"/>
        <v/>
      </c>
      <c r="J573" s="31" t="str">
        <f t="array" ref="J573">IFERROR(INDEX(I$2:I$700,SMALL(IF(I$2:I$700&lt;&gt;"",ROW(I$2:I$700)-1),ROW(A572))),"")</f>
        <v/>
      </c>
      <c r="K573" s="21" t="str">
        <f t="shared" si="36"/>
        <v/>
      </c>
      <c r="L573" s="33" t="str">
        <f t="array" ref="L573">IFERROR(INDEX(K$2:K$700,SMALL(IF(K$2:K$700&lt;&gt;"",ROW(K$2:K$700)-1),ROW(F572))),"")</f>
        <v/>
      </c>
      <c r="M573" s="21" t="str">
        <f t="shared" si="37"/>
        <v/>
      </c>
      <c r="N573" s="31" t="str">
        <f t="array" ref="N573">IFERROR(INDEX(M$2:M$700,SMALL(IF(M$2:M$700&lt;&gt;"",ROW(M$2:M$700)-1),ROW(G572))),"")</f>
        <v/>
      </c>
      <c r="O573" s="21" t="str">
        <f t="shared" si="38"/>
        <v/>
      </c>
      <c r="P573" s="33" t="str">
        <f t="array" ref="P573">IFERROR(INDEX(O$2:O$700,SMALL(IF(O$2:O$700&lt;&gt;"",ROW(O$2:O$700)-1),ROW(I572))),"")</f>
        <v/>
      </c>
      <c r="Q573" s="22" t="str">
        <f t="shared" si="40"/>
        <v/>
      </c>
      <c r="R573" s="47" t="str">
        <f t="array" ref="R573">IFERROR(INDEX(Q$2:Q$212,SMALL(IF(Q$2:Q$212&lt;&gt;"",ROW(Q$2:Q$212)-1),ROW(I572))),"")</f>
        <v/>
      </c>
    </row>
    <row r="574" spans="1:18" ht="15.75" customHeight="1" x14ac:dyDescent="0.2">
      <c r="A574" s="26" t="str">
        <f t="shared" si="39"/>
        <v xml:space="preserve"> </v>
      </c>
      <c r="B574" s="23"/>
      <c r="C574" s="23"/>
      <c r="D574" s="23"/>
      <c r="E574" s="23"/>
      <c r="F574" s="23"/>
      <c r="G574" s="26" t="str">
        <f>IF(E574="","",VLOOKUP(E574,'Liste des clubs'!A:B,2,FALSE))</f>
        <v/>
      </c>
      <c r="H574" s="29"/>
      <c r="I574" s="21" t="str">
        <f t="shared" si="35"/>
        <v/>
      </c>
      <c r="J574" s="31" t="str">
        <f t="array" ref="J574">IFERROR(INDEX(I$2:I$700,SMALL(IF(I$2:I$700&lt;&gt;"",ROW(I$2:I$700)-1),ROW(A573))),"")</f>
        <v/>
      </c>
      <c r="K574" s="21" t="str">
        <f t="shared" si="36"/>
        <v/>
      </c>
      <c r="L574" s="33" t="str">
        <f t="array" ref="L574">IFERROR(INDEX(K$2:K$700,SMALL(IF(K$2:K$700&lt;&gt;"",ROW(K$2:K$700)-1),ROW(F573))),"")</f>
        <v/>
      </c>
      <c r="M574" s="21" t="str">
        <f t="shared" si="37"/>
        <v/>
      </c>
      <c r="N574" s="31" t="str">
        <f t="array" ref="N574">IFERROR(INDEX(M$2:M$700,SMALL(IF(M$2:M$700&lt;&gt;"",ROW(M$2:M$700)-1),ROW(G573))),"")</f>
        <v/>
      </c>
      <c r="O574" s="21" t="str">
        <f t="shared" si="38"/>
        <v/>
      </c>
      <c r="P574" s="33" t="str">
        <f t="array" ref="P574">IFERROR(INDEX(O$2:O$700,SMALL(IF(O$2:O$700&lt;&gt;"",ROW(O$2:O$700)-1),ROW(I573))),"")</f>
        <v/>
      </c>
      <c r="Q574" s="22" t="str">
        <f t="shared" si="40"/>
        <v/>
      </c>
      <c r="R574" s="47" t="str">
        <f t="array" ref="R574">IFERROR(INDEX(Q$2:Q$212,SMALL(IF(Q$2:Q$212&lt;&gt;"",ROW(Q$2:Q$212)-1),ROW(I573))),"")</f>
        <v/>
      </c>
    </row>
    <row r="575" spans="1:18" ht="15.75" customHeight="1" x14ac:dyDescent="0.2">
      <c r="A575" s="26" t="str">
        <f t="shared" si="39"/>
        <v xml:space="preserve"> </v>
      </c>
      <c r="B575" s="23"/>
      <c r="C575" s="23"/>
      <c r="D575" s="23"/>
      <c r="E575" s="23"/>
      <c r="F575" s="23"/>
      <c r="G575" s="26" t="str">
        <f>IF(E575="","",VLOOKUP(E575,'Liste des clubs'!A:B,2,FALSE))</f>
        <v/>
      </c>
      <c r="H575" s="29"/>
      <c r="I575" s="21" t="str">
        <f t="shared" si="35"/>
        <v/>
      </c>
      <c r="J575" s="31" t="str">
        <f t="array" ref="J575">IFERROR(INDEX(I$2:I$700,SMALL(IF(I$2:I$700&lt;&gt;"",ROW(I$2:I$700)-1),ROW(A574))),"")</f>
        <v/>
      </c>
      <c r="K575" s="21" t="str">
        <f t="shared" si="36"/>
        <v/>
      </c>
      <c r="L575" s="33" t="str">
        <f t="array" ref="L575">IFERROR(INDEX(K$2:K$700,SMALL(IF(K$2:K$700&lt;&gt;"",ROW(K$2:K$700)-1),ROW(F574))),"")</f>
        <v/>
      </c>
      <c r="M575" s="21" t="str">
        <f t="shared" si="37"/>
        <v/>
      </c>
      <c r="N575" s="31" t="str">
        <f t="array" ref="N575">IFERROR(INDEX(M$2:M$700,SMALL(IF(M$2:M$700&lt;&gt;"",ROW(M$2:M$700)-1),ROW(G574))),"")</f>
        <v/>
      </c>
      <c r="O575" s="21" t="str">
        <f t="shared" si="38"/>
        <v/>
      </c>
      <c r="P575" s="33" t="str">
        <f t="array" ref="P575">IFERROR(INDEX(O$2:O$700,SMALL(IF(O$2:O$700&lt;&gt;"",ROW(O$2:O$700)-1),ROW(I574))),"")</f>
        <v/>
      </c>
      <c r="Q575" s="22" t="str">
        <f t="shared" si="40"/>
        <v/>
      </c>
      <c r="R575" s="47" t="str">
        <f t="array" ref="R575">IFERROR(INDEX(Q$2:Q$212,SMALL(IF(Q$2:Q$212&lt;&gt;"",ROW(Q$2:Q$212)-1),ROW(I574))),"")</f>
        <v/>
      </c>
    </row>
    <row r="576" spans="1:18" ht="15.75" customHeight="1" x14ac:dyDescent="0.2">
      <c r="A576" s="26" t="str">
        <f t="shared" si="39"/>
        <v xml:space="preserve"> </v>
      </c>
      <c r="B576" s="23"/>
      <c r="C576" s="23"/>
      <c r="D576" s="23"/>
      <c r="E576" s="23"/>
      <c r="F576" s="23"/>
      <c r="G576" s="26" t="str">
        <f>IF(E576="","",VLOOKUP(E576,'Liste des clubs'!A:B,2,FALSE))</f>
        <v/>
      </c>
      <c r="H576" s="29"/>
      <c r="I576" s="21" t="str">
        <f t="shared" si="35"/>
        <v/>
      </c>
      <c r="J576" s="31" t="str">
        <f t="array" ref="J576">IFERROR(INDEX(I$2:I$700,SMALL(IF(I$2:I$700&lt;&gt;"",ROW(I$2:I$700)-1),ROW(A575))),"")</f>
        <v/>
      </c>
      <c r="K576" s="21" t="str">
        <f t="shared" si="36"/>
        <v/>
      </c>
      <c r="L576" s="33" t="str">
        <f t="array" ref="L576">IFERROR(INDEX(K$2:K$700,SMALL(IF(K$2:K$700&lt;&gt;"",ROW(K$2:K$700)-1),ROW(F575))),"")</f>
        <v/>
      </c>
      <c r="M576" s="21" t="str">
        <f t="shared" si="37"/>
        <v/>
      </c>
      <c r="N576" s="31" t="str">
        <f t="array" ref="N576">IFERROR(INDEX(M$2:M$700,SMALL(IF(M$2:M$700&lt;&gt;"",ROW(M$2:M$700)-1),ROW(G575))),"")</f>
        <v/>
      </c>
      <c r="O576" s="21" t="str">
        <f t="shared" si="38"/>
        <v/>
      </c>
      <c r="P576" s="33" t="str">
        <f t="array" ref="P576">IFERROR(INDEX(O$2:O$700,SMALL(IF(O$2:O$700&lt;&gt;"",ROW(O$2:O$700)-1),ROW(I575))),"")</f>
        <v/>
      </c>
      <c r="Q576" s="22" t="str">
        <f t="shared" si="40"/>
        <v/>
      </c>
      <c r="R576" s="47" t="str">
        <f t="array" ref="R576">IFERROR(INDEX(Q$2:Q$212,SMALL(IF(Q$2:Q$212&lt;&gt;"",ROW(Q$2:Q$212)-1),ROW(I575))),"")</f>
        <v/>
      </c>
    </row>
    <row r="577" spans="1:18" ht="15.75" customHeight="1" x14ac:dyDescent="0.2">
      <c r="A577" s="26" t="str">
        <f t="shared" si="39"/>
        <v xml:space="preserve"> </v>
      </c>
      <c r="B577" s="23"/>
      <c r="C577" s="23"/>
      <c r="D577" s="23"/>
      <c r="E577" s="23"/>
      <c r="F577" s="23"/>
      <c r="G577" s="26" t="str">
        <f>IF(E577="","",VLOOKUP(E577,'Liste des clubs'!A:B,2,FALSE))</f>
        <v/>
      </c>
      <c r="H577" s="29"/>
      <c r="I577" s="21" t="str">
        <f t="shared" ref="I577:I640" si="41">IF($H577=I$1,$A577,"")</f>
        <v/>
      </c>
      <c r="J577" s="31" t="str">
        <f t="array" ref="J577">IFERROR(INDEX(I$2:I$700,SMALL(IF(I$2:I$700&lt;&gt;"",ROW(I$2:I$700)-1),ROW(A576))),"")</f>
        <v/>
      </c>
      <c r="K577" s="21" t="str">
        <f t="shared" ref="K577:K640" si="42">IF($H577=K$1,$A577,"")</f>
        <v/>
      </c>
      <c r="L577" s="33" t="str">
        <f t="array" ref="L577">IFERROR(INDEX(K$2:K$700,SMALL(IF(K$2:K$700&lt;&gt;"",ROW(K$2:K$700)-1),ROW(F576))),"")</f>
        <v/>
      </c>
      <c r="M577" s="21" t="str">
        <f t="shared" ref="M577:M640" si="43">IF($H577=M$1,$A577,"")</f>
        <v/>
      </c>
      <c r="N577" s="31" t="str">
        <f t="array" ref="N577">IFERROR(INDEX(M$2:M$700,SMALL(IF(M$2:M$700&lt;&gt;"",ROW(M$2:M$700)-1),ROW(G576))),"")</f>
        <v/>
      </c>
      <c r="O577" s="21" t="str">
        <f t="shared" ref="O577:O640" si="44">IF($H577=O$1,$A577,"")</f>
        <v/>
      </c>
      <c r="P577" s="33" t="str">
        <f t="array" ref="P577">IFERROR(INDEX(O$2:O$700,SMALL(IF(O$2:O$700&lt;&gt;"",ROW(O$2:O$700)-1),ROW(I576))),"")</f>
        <v/>
      </c>
      <c r="Q577" s="22" t="str">
        <f t="shared" si="40"/>
        <v/>
      </c>
      <c r="R577" s="47" t="str">
        <f t="array" ref="R577">IFERROR(INDEX(Q$2:Q$212,SMALL(IF(Q$2:Q$212&lt;&gt;"",ROW(Q$2:Q$212)-1),ROW(I576))),"")</f>
        <v/>
      </c>
    </row>
    <row r="578" spans="1:18" ht="15.75" customHeight="1" x14ac:dyDescent="0.2">
      <c r="A578" s="26" t="str">
        <f t="shared" si="39"/>
        <v xml:space="preserve"> </v>
      </c>
      <c r="B578" s="23"/>
      <c r="C578" s="23"/>
      <c r="D578" s="23"/>
      <c r="E578" s="23"/>
      <c r="F578" s="23"/>
      <c r="G578" s="26" t="str">
        <f>IF(E578="","",VLOOKUP(E578,'Liste des clubs'!A:B,2,FALSE))</f>
        <v/>
      </c>
      <c r="H578" s="29"/>
      <c r="I578" s="21" t="str">
        <f t="shared" si="41"/>
        <v/>
      </c>
      <c r="J578" s="31" t="str">
        <f t="array" ref="J578">IFERROR(INDEX(I$2:I$700,SMALL(IF(I$2:I$700&lt;&gt;"",ROW(I$2:I$700)-1),ROW(A577))),"")</f>
        <v/>
      </c>
      <c r="K578" s="21" t="str">
        <f t="shared" si="42"/>
        <v/>
      </c>
      <c r="L578" s="33" t="str">
        <f t="array" ref="L578">IFERROR(INDEX(K$2:K$700,SMALL(IF(K$2:K$700&lt;&gt;"",ROW(K$2:K$700)-1),ROW(F577))),"")</f>
        <v/>
      </c>
      <c r="M578" s="21" t="str">
        <f t="shared" si="43"/>
        <v/>
      </c>
      <c r="N578" s="31" t="str">
        <f t="array" ref="N578">IFERROR(INDEX(M$2:M$700,SMALL(IF(M$2:M$700&lt;&gt;"",ROW(M$2:M$700)-1),ROW(G577))),"")</f>
        <v/>
      </c>
      <c r="O578" s="21" t="str">
        <f t="shared" si="44"/>
        <v/>
      </c>
      <c r="P578" s="33" t="str">
        <f t="array" ref="P578">IFERROR(INDEX(O$2:O$700,SMALL(IF(O$2:O$700&lt;&gt;"",ROW(O$2:O$700)-1),ROW(I577))),"")</f>
        <v/>
      </c>
      <c r="Q578" s="22" t="str">
        <f t="shared" si="40"/>
        <v/>
      </c>
      <c r="R578" s="47" t="str">
        <f t="array" ref="R578">IFERROR(INDEX(Q$2:Q$212,SMALL(IF(Q$2:Q$212&lt;&gt;"",ROW(Q$2:Q$212)-1),ROW(I577))),"")</f>
        <v/>
      </c>
    </row>
    <row r="579" spans="1:18" ht="15.75" customHeight="1" x14ac:dyDescent="0.2">
      <c r="A579" s="26" t="str">
        <f t="shared" ref="A579:A621" si="45">B579&amp;" "&amp;C579</f>
        <v xml:space="preserve"> </v>
      </c>
      <c r="B579" s="23"/>
      <c r="C579" s="23"/>
      <c r="D579" s="23"/>
      <c r="E579" s="23"/>
      <c r="F579" s="23"/>
      <c r="G579" s="26" t="str">
        <f>IF(E579="","",VLOOKUP(E579,'Liste des clubs'!A:B,2,FALSE))</f>
        <v/>
      </c>
      <c r="H579" s="29"/>
      <c r="I579" s="21" t="str">
        <f t="shared" si="41"/>
        <v/>
      </c>
      <c r="J579" s="31" t="str">
        <f t="array" ref="J579">IFERROR(INDEX(I$2:I$700,SMALL(IF(I$2:I$700&lt;&gt;"",ROW(I$2:I$700)-1),ROW(A578))),"")</f>
        <v/>
      </c>
      <c r="K579" s="21" t="str">
        <f t="shared" si="42"/>
        <v/>
      </c>
      <c r="L579" s="33" t="str">
        <f t="array" ref="L579">IFERROR(INDEX(K$2:K$700,SMALL(IF(K$2:K$700&lt;&gt;"",ROW(K$2:K$700)-1),ROW(F578))),"")</f>
        <v/>
      </c>
      <c r="M579" s="21" t="str">
        <f t="shared" si="43"/>
        <v/>
      </c>
      <c r="N579" s="31" t="str">
        <f t="array" ref="N579">IFERROR(INDEX(M$2:M$700,SMALL(IF(M$2:M$700&lt;&gt;"",ROW(M$2:M$700)-1),ROW(G578))),"")</f>
        <v/>
      </c>
      <c r="O579" s="21" t="str">
        <f t="shared" si="44"/>
        <v/>
      </c>
      <c r="P579" s="33" t="str">
        <f t="array" ref="P579">IFERROR(INDEX(O$2:O$700,SMALL(IF(O$2:O$700&lt;&gt;"",ROW(O$2:O$700)-1),ROW(I578))),"")</f>
        <v/>
      </c>
      <c r="Q579" s="22" t="str">
        <f t="shared" si="40"/>
        <v/>
      </c>
      <c r="R579" s="47" t="str">
        <f t="array" ref="R579">IFERROR(INDEX(Q$2:Q$212,SMALL(IF(Q$2:Q$212&lt;&gt;"",ROW(Q$2:Q$212)-1),ROW(I578))),"")</f>
        <v/>
      </c>
    </row>
    <row r="580" spans="1:18" ht="15.75" customHeight="1" x14ac:dyDescent="0.2">
      <c r="A580" s="26" t="str">
        <f t="shared" si="45"/>
        <v xml:space="preserve"> </v>
      </c>
      <c r="B580" s="23"/>
      <c r="C580" s="23"/>
      <c r="D580" s="23"/>
      <c r="E580" s="23"/>
      <c r="F580" s="23"/>
      <c r="G580" s="26" t="str">
        <f>IF(E580="","",VLOOKUP(E580,'Liste des clubs'!A:B,2,FALSE))</f>
        <v/>
      </c>
      <c r="H580" s="29"/>
      <c r="I580" s="21" t="str">
        <f t="shared" si="41"/>
        <v/>
      </c>
      <c r="J580" s="31" t="str">
        <f t="array" ref="J580">IFERROR(INDEX(I$2:I$700,SMALL(IF(I$2:I$700&lt;&gt;"",ROW(I$2:I$700)-1),ROW(A579))),"")</f>
        <v/>
      </c>
      <c r="K580" s="21" t="str">
        <f t="shared" si="42"/>
        <v/>
      </c>
      <c r="L580" s="33" t="str">
        <f t="array" ref="L580">IFERROR(INDEX(K$2:K$700,SMALL(IF(K$2:K$700&lt;&gt;"",ROW(K$2:K$700)-1),ROW(F579))),"")</f>
        <v/>
      </c>
      <c r="M580" s="21" t="str">
        <f t="shared" si="43"/>
        <v/>
      </c>
      <c r="N580" s="31" t="str">
        <f t="array" ref="N580">IFERROR(INDEX(M$2:M$700,SMALL(IF(M$2:M$700&lt;&gt;"",ROW(M$2:M$700)-1),ROW(G579))),"")</f>
        <v/>
      </c>
      <c r="O580" s="21" t="str">
        <f t="shared" si="44"/>
        <v/>
      </c>
      <c r="P580" s="33" t="str">
        <f t="array" ref="P580">IFERROR(INDEX(O$2:O$700,SMALL(IF(O$2:O$700&lt;&gt;"",ROW(O$2:O$700)-1),ROW(I579))),"")</f>
        <v/>
      </c>
      <c r="Q580" s="22" t="str">
        <f t="shared" si="40"/>
        <v/>
      </c>
      <c r="R580" s="47" t="str">
        <f t="array" ref="R580">IFERROR(INDEX(Q$2:Q$212,SMALL(IF(Q$2:Q$212&lt;&gt;"",ROW(Q$2:Q$212)-1),ROW(I579))),"")</f>
        <v/>
      </c>
    </row>
    <row r="581" spans="1:18" ht="15.75" customHeight="1" x14ac:dyDescent="0.2">
      <c r="A581" s="26" t="str">
        <f t="shared" si="45"/>
        <v xml:space="preserve"> </v>
      </c>
      <c r="B581" s="23"/>
      <c r="C581" s="23"/>
      <c r="D581" s="23"/>
      <c r="E581" s="23"/>
      <c r="F581" s="23"/>
      <c r="G581" s="26" t="str">
        <f>IF(E581="","",VLOOKUP(E581,'Liste des clubs'!A:B,2,FALSE))</f>
        <v/>
      </c>
      <c r="H581" s="29"/>
      <c r="I581" s="21" t="str">
        <f t="shared" si="41"/>
        <v/>
      </c>
      <c r="J581" s="31" t="str">
        <f t="array" ref="J581">IFERROR(INDEX(I$2:I$700,SMALL(IF(I$2:I$700&lt;&gt;"",ROW(I$2:I$700)-1),ROW(A580))),"")</f>
        <v/>
      </c>
      <c r="K581" s="21" t="str">
        <f t="shared" si="42"/>
        <v/>
      </c>
      <c r="L581" s="33" t="str">
        <f t="array" ref="L581">IFERROR(INDEX(K$2:K$700,SMALL(IF(K$2:K$700&lt;&gt;"",ROW(K$2:K$700)-1),ROW(F580))),"")</f>
        <v/>
      </c>
      <c r="M581" s="21" t="str">
        <f t="shared" si="43"/>
        <v/>
      </c>
      <c r="N581" s="31" t="str">
        <f t="array" ref="N581">IFERROR(INDEX(M$2:M$700,SMALL(IF(M$2:M$700&lt;&gt;"",ROW(M$2:M$700)-1),ROW(G580))),"")</f>
        <v/>
      </c>
      <c r="O581" s="21" t="str">
        <f t="shared" si="44"/>
        <v/>
      </c>
      <c r="P581" s="33" t="str">
        <f t="array" ref="P581">IFERROR(INDEX(O$2:O$700,SMALL(IF(O$2:O$700&lt;&gt;"",ROW(O$2:O$700)-1),ROW(I580))),"")</f>
        <v/>
      </c>
      <c r="Q581" s="22" t="str">
        <f t="shared" si="40"/>
        <v/>
      </c>
      <c r="R581" s="47" t="str">
        <f t="array" ref="R581">IFERROR(INDEX(Q$2:Q$212,SMALL(IF(Q$2:Q$212&lt;&gt;"",ROW(Q$2:Q$212)-1),ROW(I580))),"")</f>
        <v/>
      </c>
    </row>
    <row r="582" spans="1:18" ht="15.75" customHeight="1" x14ac:dyDescent="0.2">
      <c r="A582" s="26" t="str">
        <f t="shared" si="45"/>
        <v xml:space="preserve"> </v>
      </c>
      <c r="B582" s="23"/>
      <c r="C582" s="23"/>
      <c r="D582" s="23"/>
      <c r="E582" s="23"/>
      <c r="F582" s="23"/>
      <c r="G582" s="26" t="str">
        <f>IF(E582="","",VLOOKUP(E582,'Liste des clubs'!A:B,2,FALSE))</f>
        <v/>
      </c>
      <c r="H582" s="29"/>
      <c r="I582" s="21" t="str">
        <f t="shared" si="41"/>
        <v/>
      </c>
      <c r="J582" s="31" t="str">
        <f t="array" ref="J582">IFERROR(INDEX(I$2:I$700,SMALL(IF(I$2:I$700&lt;&gt;"",ROW(I$2:I$700)-1),ROW(A581))),"")</f>
        <v/>
      </c>
      <c r="K582" s="21" t="str">
        <f t="shared" si="42"/>
        <v/>
      </c>
      <c r="L582" s="33" t="str">
        <f t="array" ref="L582">IFERROR(INDEX(K$2:K$700,SMALL(IF(K$2:K$700&lt;&gt;"",ROW(K$2:K$700)-1),ROW(F581))),"")</f>
        <v/>
      </c>
      <c r="M582" s="21" t="str">
        <f t="shared" si="43"/>
        <v/>
      </c>
      <c r="N582" s="31" t="str">
        <f t="array" ref="N582">IFERROR(INDEX(M$2:M$700,SMALL(IF(M$2:M$700&lt;&gt;"",ROW(M$2:M$700)-1),ROW(G581))),"")</f>
        <v/>
      </c>
      <c r="O582" s="21" t="str">
        <f t="shared" si="44"/>
        <v/>
      </c>
      <c r="P582" s="33" t="str">
        <f t="array" ref="P582">IFERROR(INDEX(O$2:O$700,SMALL(IF(O$2:O$700&lt;&gt;"",ROW(O$2:O$700)-1),ROW(I581))),"")</f>
        <v/>
      </c>
      <c r="Q582" s="22" t="str">
        <f t="shared" si="40"/>
        <v/>
      </c>
      <c r="R582" s="47" t="str">
        <f t="array" ref="R582">IFERROR(INDEX(Q$2:Q$212,SMALL(IF(Q$2:Q$212&lt;&gt;"",ROW(Q$2:Q$212)-1),ROW(I581))),"")</f>
        <v/>
      </c>
    </row>
    <row r="583" spans="1:18" ht="15.75" customHeight="1" x14ac:dyDescent="0.2">
      <c r="A583" s="26" t="str">
        <f t="shared" si="45"/>
        <v xml:space="preserve"> </v>
      </c>
      <c r="B583" s="23"/>
      <c r="C583" s="23"/>
      <c r="D583" s="23"/>
      <c r="E583" s="23"/>
      <c r="F583" s="23"/>
      <c r="G583" s="26" t="str">
        <f>IF(E583="","",VLOOKUP(E583,'Liste des clubs'!A:B,2,FALSE))</f>
        <v/>
      </c>
      <c r="H583" s="29"/>
      <c r="I583" s="21" t="str">
        <f t="shared" si="41"/>
        <v/>
      </c>
      <c r="J583" s="31" t="str">
        <f t="array" ref="J583">IFERROR(INDEX(I$2:I$700,SMALL(IF(I$2:I$700&lt;&gt;"",ROW(I$2:I$700)-1),ROW(A582))),"")</f>
        <v/>
      </c>
      <c r="K583" s="21" t="str">
        <f t="shared" si="42"/>
        <v/>
      </c>
      <c r="L583" s="33" t="str">
        <f t="array" ref="L583">IFERROR(INDEX(K$2:K$700,SMALL(IF(K$2:K$700&lt;&gt;"",ROW(K$2:K$700)-1),ROW(F582))),"")</f>
        <v/>
      </c>
      <c r="M583" s="21" t="str">
        <f t="shared" si="43"/>
        <v/>
      </c>
      <c r="N583" s="31" t="str">
        <f t="array" ref="N583">IFERROR(INDEX(M$2:M$700,SMALL(IF(M$2:M$700&lt;&gt;"",ROW(M$2:M$700)-1),ROW(G582))),"")</f>
        <v/>
      </c>
      <c r="O583" s="21" t="str">
        <f t="shared" si="44"/>
        <v/>
      </c>
      <c r="P583" s="33" t="str">
        <f t="array" ref="P583">IFERROR(INDEX(O$2:O$700,SMALL(IF(O$2:O$700&lt;&gt;"",ROW(O$2:O$700)-1),ROW(I582))),"")</f>
        <v/>
      </c>
      <c r="Q583" s="22" t="str">
        <f t="shared" si="40"/>
        <v/>
      </c>
      <c r="R583" s="47" t="str">
        <f t="array" ref="R583">IFERROR(INDEX(Q$2:Q$212,SMALL(IF(Q$2:Q$212&lt;&gt;"",ROW(Q$2:Q$212)-1),ROW(I582))),"")</f>
        <v/>
      </c>
    </row>
    <row r="584" spans="1:18" ht="15.75" customHeight="1" x14ac:dyDescent="0.2">
      <c r="A584" s="26" t="str">
        <f t="shared" si="45"/>
        <v xml:space="preserve"> </v>
      </c>
      <c r="B584" s="23"/>
      <c r="C584" s="23"/>
      <c r="D584" s="23"/>
      <c r="E584" s="23"/>
      <c r="F584" s="23"/>
      <c r="G584" s="26" t="str">
        <f>IF(E584="","",VLOOKUP(E584,'Liste des clubs'!A:B,2,FALSE))</f>
        <v/>
      </c>
      <c r="H584" s="29"/>
      <c r="I584" s="21" t="str">
        <f t="shared" si="41"/>
        <v/>
      </c>
      <c r="J584" s="31" t="str">
        <f t="array" ref="J584">IFERROR(INDEX(I$2:I$700,SMALL(IF(I$2:I$700&lt;&gt;"",ROW(I$2:I$700)-1),ROW(A583))),"")</f>
        <v/>
      </c>
      <c r="K584" s="21" t="str">
        <f t="shared" si="42"/>
        <v/>
      </c>
      <c r="L584" s="33" t="str">
        <f t="array" ref="L584">IFERROR(INDEX(K$2:K$700,SMALL(IF(K$2:K$700&lt;&gt;"",ROW(K$2:K$700)-1),ROW(F583))),"")</f>
        <v/>
      </c>
      <c r="M584" s="21" t="str">
        <f t="shared" si="43"/>
        <v/>
      </c>
      <c r="N584" s="31" t="str">
        <f t="array" ref="N584">IFERROR(INDEX(M$2:M$700,SMALL(IF(M$2:M$700&lt;&gt;"",ROW(M$2:M$700)-1),ROW(G583))),"")</f>
        <v/>
      </c>
      <c r="O584" s="21" t="str">
        <f t="shared" si="44"/>
        <v/>
      </c>
      <c r="P584" s="33" t="str">
        <f t="array" ref="P584">IFERROR(INDEX(O$2:O$700,SMALL(IF(O$2:O$700&lt;&gt;"",ROW(O$2:O$700)-1),ROW(I583))),"")</f>
        <v/>
      </c>
      <c r="Q584" s="22" t="str">
        <f t="shared" si="40"/>
        <v/>
      </c>
      <c r="R584" s="47" t="str">
        <f t="array" ref="R584">IFERROR(INDEX(Q$2:Q$212,SMALL(IF(Q$2:Q$212&lt;&gt;"",ROW(Q$2:Q$212)-1),ROW(I583))),"")</f>
        <v/>
      </c>
    </row>
    <row r="585" spans="1:18" ht="15.75" customHeight="1" x14ac:dyDescent="0.2">
      <c r="A585" s="26" t="str">
        <f t="shared" si="45"/>
        <v xml:space="preserve"> </v>
      </c>
      <c r="B585" s="23"/>
      <c r="C585" s="23"/>
      <c r="D585" s="23"/>
      <c r="E585" s="23"/>
      <c r="F585" s="23"/>
      <c r="G585" s="26" t="str">
        <f>IF(E585="","",VLOOKUP(E585,'Liste des clubs'!A:B,2,FALSE))</f>
        <v/>
      </c>
      <c r="H585" s="29"/>
      <c r="I585" s="21" t="str">
        <f t="shared" si="41"/>
        <v/>
      </c>
      <c r="J585" s="31" t="str">
        <f t="array" ref="J585">IFERROR(INDEX(I$2:I$700,SMALL(IF(I$2:I$700&lt;&gt;"",ROW(I$2:I$700)-1),ROW(A584))),"")</f>
        <v/>
      </c>
      <c r="K585" s="21" t="str">
        <f t="shared" si="42"/>
        <v/>
      </c>
      <c r="L585" s="33" t="str">
        <f t="array" ref="L585">IFERROR(INDEX(K$2:K$700,SMALL(IF(K$2:K$700&lt;&gt;"",ROW(K$2:K$700)-1),ROW(F584))),"")</f>
        <v/>
      </c>
      <c r="M585" s="21" t="str">
        <f t="shared" si="43"/>
        <v/>
      </c>
      <c r="N585" s="31" t="str">
        <f t="array" ref="N585">IFERROR(INDEX(M$2:M$700,SMALL(IF(M$2:M$700&lt;&gt;"",ROW(M$2:M$700)-1),ROW(G584))),"")</f>
        <v/>
      </c>
      <c r="O585" s="21" t="str">
        <f t="shared" si="44"/>
        <v/>
      </c>
      <c r="P585" s="33" t="str">
        <f t="array" ref="P585">IFERROR(INDEX(O$2:O$700,SMALL(IF(O$2:O$700&lt;&gt;"",ROW(O$2:O$700)-1),ROW(I584))),"")</f>
        <v/>
      </c>
      <c r="Q585" s="22" t="str">
        <f t="shared" si="40"/>
        <v/>
      </c>
      <c r="R585" s="47" t="str">
        <f t="array" ref="R585">IFERROR(INDEX(Q$2:Q$212,SMALL(IF(Q$2:Q$212&lt;&gt;"",ROW(Q$2:Q$212)-1),ROW(I584))),"")</f>
        <v/>
      </c>
    </row>
    <row r="586" spans="1:18" ht="15.75" customHeight="1" x14ac:dyDescent="0.2">
      <c r="A586" s="26" t="str">
        <f t="shared" si="45"/>
        <v xml:space="preserve"> </v>
      </c>
      <c r="B586" s="23"/>
      <c r="C586" s="23"/>
      <c r="D586" s="23"/>
      <c r="E586" s="23"/>
      <c r="F586" s="23"/>
      <c r="G586" s="26" t="str">
        <f>IF(E586="","",VLOOKUP(E586,'Liste des clubs'!A:B,2,FALSE))</f>
        <v/>
      </c>
      <c r="H586" s="29"/>
      <c r="I586" s="21" t="str">
        <f t="shared" si="41"/>
        <v/>
      </c>
      <c r="J586" s="31" t="str">
        <f t="array" ref="J586">IFERROR(INDEX(I$2:I$700,SMALL(IF(I$2:I$700&lt;&gt;"",ROW(I$2:I$700)-1),ROW(A585))),"")</f>
        <v/>
      </c>
      <c r="K586" s="21" t="str">
        <f t="shared" si="42"/>
        <v/>
      </c>
      <c r="L586" s="33" t="str">
        <f t="array" ref="L586">IFERROR(INDEX(K$2:K$700,SMALL(IF(K$2:K$700&lt;&gt;"",ROW(K$2:K$700)-1),ROW(F585))),"")</f>
        <v/>
      </c>
      <c r="M586" s="21" t="str">
        <f t="shared" si="43"/>
        <v/>
      </c>
      <c r="N586" s="31" t="str">
        <f t="array" ref="N586">IFERROR(INDEX(M$2:M$700,SMALL(IF(M$2:M$700&lt;&gt;"",ROW(M$2:M$700)-1),ROW(G585))),"")</f>
        <v/>
      </c>
      <c r="O586" s="21" t="str">
        <f t="shared" si="44"/>
        <v/>
      </c>
      <c r="P586" s="33" t="str">
        <f t="array" ref="P586">IFERROR(INDEX(O$2:O$700,SMALL(IF(O$2:O$700&lt;&gt;"",ROW(O$2:O$700)-1),ROW(I585))),"")</f>
        <v/>
      </c>
      <c r="Q586" s="22" t="str">
        <f t="shared" si="40"/>
        <v/>
      </c>
      <c r="R586" s="47" t="str">
        <f t="array" ref="R586">IFERROR(INDEX(Q$2:Q$212,SMALL(IF(Q$2:Q$212&lt;&gt;"",ROW(Q$2:Q$212)-1),ROW(I585))),"")</f>
        <v/>
      </c>
    </row>
    <row r="587" spans="1:18" ht="15.75" customHeight="1" x14ac:dyDescent="0.2">
      <c r="A587" s="26" t="str">
        <f t="shared" si="45"/>
        <v xml:space="preserve"> </v>
      </c>
      <c r="B587" s="23"/>
      <c r="C587" s="23"/>
      <c r="D587" s="23"/>
      <c r="E587" s="23"/>
      <c r="F587" s="23"/>
      <c r="G587" s="26" t="str">
        <f>IF(E587="","",VLOOKUP(E587,'Liste des clubs'!A:B,2,FALSE))</f>
        <v/>
      </c>
      <c r="H587" s="29"/>
      <c r="I587" s="21" t="str">
        <f t="shared" si="41"/>
        <v/>
      </c>
      <c r="J587" s="31" t="str">
        <f t="array" ref="J587">IFERROR(INDEX(I$2:I$700,SMALL(IF(I$2:I$700&lt;&gt;"",ROW(I$2:I$700)-1),ROW(A586))),"")</f>
        <v/>
      </c>
      <c r="K587" s="21" t="str">
        <f t="shared" si="42"/>
        <v/>
      </c>
      <c r="L587" s="33" t="str">
        <f t="array" ref="L587">IFERROR(INDEX(K$2:K$700,SMALL(IF(K$2:K$700&lt;&gt;"",ROW(K$2:K$700)-1),ROW(F586))),"")</f>
        <v/>
      </c>
      <c r="M587" s="21" t="str">
        <f t="shared" si="43"/>
        <v/>
      </c>
      <c r="N587" s="31" t="str">
        <f t="array" ref="N587">IFERROR(INDEX(M$2:M$700,SMALL(IF(M$2:M$700&lt;&gt;"",ROW(M$2:M$700)-1),ROW(G586))),"")</f>
        <v/>
      </c>
      <c r="O587" s="21" t="str">
        <f t="shared" si="44"/>
        <v/>
      </c>
      <c r="P587" s="33" t="str">
        <f t="array" ref="P587">IFERROR(INDEX(O$2:O$700,SMALL(IF(O$2:O$700&lt;&gt;"",ROW(O$2:O$700)-1),ROW(I586))),"")</f>
        <v/>
      </c>
      <c r="Q587" s="22" t="str">
        <f t="shared" si="40"/>
        <v/>
      </c>
      <c r="R587" s="47" t="str">
        <f t="array" ref="R587">IFERROR(INDEX(Q$2:Q$212,SMALL(IF(Q$2:Q$212&lt;&gt;"",ROW(Q$2:Q$212)-1),ROW(I586))),"")</f>
        <v/>
      </c>
    </row>
    <row r="588" spans="1:18" ht="15.75" customHeight="1" x14ac:dyDescent="0.2">
      <c r="A588" s="26" t="str">
        <f t="shared" si="45"/>
        <v xml:space="preserve"> </v>
      </c>
      <c r="B588" s="23"/>
      <c r="C588" s="23"/>
      <c r="D588" s="23"/>
      <c r="E588" s="23"/>
      <c r="F588" s="23"/>
      <c r="G588" s="26" t="str">
        <f>IF(E588="","",VLOOKUP(E588,'Liste des clubs'!A:B,2,FALSE))</f>
        <v/>
      </c>
      <c r="H588" s="29"/>
      <c r="I588" s="21" t="str">
        <f t="shared" si="41"/>
        <v/>
      </c>
      <c r="J588" s="31" t="str">
        <f t="array" ref="J588">IFERROR(INDEX(I$2:I$700,SMALL(IF(I$2:I$700&lt;&gt;"",ROW(I$2:I$700)-1),ROW(A587))),"")</f>
        <v/>
      </c>
      <c r="K588" s="21" t="str">
        <f t="shared" si="42"/>
        <v/>
      </c>
      <c r="L588" s="33" t="str">
        <f t="array" ref="L588">IFERROR(INDEX(K$2:K$700,SMALL(IF(K$2:K$700&lt;&gt;"",ROW(K$2:K$700)-1),ROW(F587))),"")</f>
        <v/>
      </c>
      <c r="M588" s="21" t="str">
        <f t="shared" si="43"/>
        <v/>
      </c>
      <c r="N588" s="31" t="str">
        <f t="array" ref="N588">IFERROR(INDEX(M$2:M$700,SMALL(IF(M$2:M$700&lt;&gt;"",ROW(M$2:M$700)-1),ROW(G587))),"")</f>
        <v/>
      </c>
      <c r="O588" s="21" t="str">
        <f t="shared" si="44"/>
        <v/>
      </c>
      <c r="P588" s="33" t="str">
        <f t="array" ref="P588">IFERROR(INDEX(O$2:O$700,SMALL(IF(O$2:O$700&lt;&gt;"",ROW(O$2:O$700)-1),ROW(I587))),"")</f>
        <v/>
      </c>
      <c r="Q588" s="22" t="str">
        <f t="shared" si="40"/>
        <v/>
      </c>
      <c r="R588" s="47" t="str">
        <f t="array" ref="R588">IFERROR(INDEX(Q$2:Q$212,SMALL(IF(Q$2:Q$212&lt;&gt;"",ROW(Q$2:Q$212)-1),ROW(I587))),"")</f>
        <v/>
      </c>
    </row>
    <row r="589" spans="1:18" ht="15.75" customHeight="1" x14ac:dyDescent="0.2">
      <c r="A589" s="26" t="str">
        <f t="shared" si="45"/>
        <v xml:space="preserve"> </v>
      </c>
      <c r="B589" s="23"/>
      <c r="C589" s="23"/>
      <c r="D589" s="23"/>
      <c r="E589" s="23"/>
      <c r="F589" s="23"/>
      <c r="G589" s="26" t="str">
        <f>IF(E589="","",VLOOKUP(E589,'Liste des clubs'!A:B,2,FALSE))</f>
        <v/>
      </c>
      <c r="H589" s="29"/>
      <c r="I589" s="21" t="str">
        <f t="shared" si="41"/>
        <v/>
      </c>
      <c r="J589" s="31" t="str">
        <f t="array" ref="J589">IFERROR(INDEX(I$2:I$700,SMALL(IF(I$2:I$700&lt;&gt;"",ROW(I$2:I$700)-1),ROW(A588))),"")</f>
        <v/>
      </c>
      <c r="K589" s="21" t="str">
        <f t="shared" si="42"/>
        <v/>
      </c>
      <c r="L589" s="33" t="str">
        <f t="array" ref="L589">IFERROR(INDEX(K$2:K$700,SMALL(IF(K$2:K$700&lt;&gt;"",ROW(K$2:K$700)-1),ROW(F588))),"")</f>
        <v/>
      </c>
      <c r="M589" s="21" t="str">
        <f t="shared" si="43"/>
        <v/>
      </c>
      <c r="N589" s="31" t="str">
        <f t="array" ref="N589">IFERROR(INDEX(M$2:M$700,SMALL(IF(M$2:M$700&lt;&gt;"",ROW(M$2:M$700)-1),ROW(G588))),"")</f>
        <v/>
      </c>
      <c r="O589" s="21" t="str">
        <f t="shared" si="44"/>
        <v/>
      </c>
      <c r="P589" s="33" t="str">
        <f t="array" ref="P589">IFERROR(INDEX(O$2:O$700,SMALL(IF(O$2:O$700&lt;&gt;"",ROW(O$2:O$700)-1),ROW(I588))),"")</f>
        <v/>
      </c>
      <c r="Q589" s="22" t="str">
        <f t="shared" si="40"/>
        <v/>
      </c>
      <c r="R589" s="47" t="str">
        <f t="array" ref="R589">IFERROR(INDEX(Q$2:Q$212,SMALL(IF(Q$2:Q$212&lt;&gt;"",ROW(Q$2:Q$212)-1),ROW(I588))),"")</f>
        <v/>
      </c>
    </row>
    <row r="590" spans="1:18" ht="15.75" customHeight="1" x14ac:dyDescent="0.2">
      <c r="A590" s="26" t="str">
        <f t="shared" si="45"/>
        <v xml:space="preserve"> </v>
      </c>
      <c r="B590" s="23"/>
      <c r="C590" s="23"/>
      <c r="D590" s="23"/>
      <c r="E590" s="23"/>
      <c r="F590" s="23"/>
      <c r="G590" s="26" t="str">
        <f>IF(E590="","",VLOOKUP(E590,'Liste des clubs'!A:B,2,FALSE))</f>
        <v/>
      </c>
      <c r="H590" s="29"/>
      <c r="I590" s="21" t="str">
        <f t="shared" si="41"/>
        <v/>
      </c>
      <c r="J590" s="31" t="str">
        <f t="array" ref="J590">IFERROR(INDEX(I$2:I$700,SMALL(IF(I$2:I$700&lt;&gt;"",ROW(I$2:I$700)-1),ROW(A589))),"")</f>
        <v/>
      </c>
      <c r="K590" s="21" t="str">
        <f t="shared" si="42"/>
        <v/>
      </c>
      <c r="L590" s="33" t="str">
        <f t="array" ref="L590">IFERROR(INDEX(K$2:K$700,SMALL(IF(K$2:K$700&lt;&gt;"",ROW(K$2:K$700)-1),ROW(F589))),"")</f>
        <v/>
      </c>
      <c r="M590" s="21" t="str">
        <f t="shared" si="43"/>
        <v/>
      </c>
      <c r="N590" s="31" t="str">
        <f t="array" ref="N590">IFERROR(INDEX(M$2:M$700,SMALL(IF(M$2:M$700&lt;&gt;"",ROW(M$2:M$700)-1),ROW(G589))),"")</f>
        <v/>
      </c>
      <c r="O590" s="21" t="str">
        <f t="shared" si="44"/>
        <v/>
      </c>
      <c r="P590" s="33" t="str">
        <f t="array" ref="P590">IFERROR(INDEX(O$2:O$700,SMALL(IF(O$2:O$700&lt;&gt;"",ROW(O$2:O$700)-1),ROW(I589))),"")</f>
        <v/>
      </c>
      <c r="Q590" s="22" t="str">
        <f t="shared" si="40"/>
        <v/>
      </c>
      <c r="R590" s="47" t="str">
        <f t="array" ref="R590">IFERROR(INDEX(Q$2:Q$212,SMALL(IF(Q$2:Q$212&lt;&gt;"",ROW(Q$2:Q$212)-1),ROW(I589))),"")</f>
        <v/>
      </c>
    </row>
    <row r="591" spans="1:18" ht="15.75" customHeight="1" x14ac:dyDescent="0.2">
      <c r="A591" s="26" t="str">
        <f t="shared" si="45"/>
        <v xml:space="preserve"> </v>
      </c>
      <c r="B591" s="23"/>
      <c r="C591" s="23"/>
      <c r="D591" s="23"/>
      <c r="E591" s="23"/>
      <c r="F591" s="23"/>
      <c r="G591" s="26" t="str">
        <f>IF(E591="","",VLOOKUP(E591,'Liste des clubs'!A:B,2,FALSE))</f>
        <v/>
      </c>
      <c r="H591" s="29"/>
      <c r="I591" s="21" t="str">
        <f t="shared" si="41"/>
        <v/>
      </c>
      <c r="J591" s="31" t="str">
        <f t="array" ref="J591">IFERROR(INDEX(I$2:I$700,SMALL(IF(I$2:I$700&lt;&gt;"",ROW(I$2:I$700)-1),ROW(A590))),"")</f>
        <v/>
      </c>
      <c r="K591" s="21" t="str">
        <f t="shared" si="42"/>
        <v/>
      </c>
      <c r="L591" s="33" t="str">
        <f t="array" ref="L591">IFERROR(INDEX(K$2:K$700,SMALL(IF(K$2:K$700&lt;&gt;"",ROW(K$2:K$700)-1),ROW(F590))),"")</f>
        <v/>
      </c>
      <c r="M591" s="21" t="str">
        <f t="shared" si="43"/>
        <v/>
      </c>
      <c r="N591" s="31" t="str">
        <f t="array" ref="N591">IFERROR(INDEX(M$2:M$700,SMALL(IF(M$2:M$700&lt;&gt;"",ROW(M$2:M$700)-1),ROW(G590))),"")</f>
        <v/>
      </c>
      <c r="O591" s="21" t="str">
        <f t="shared" si="44"/>
        <v/>
      </c>
      <c r="P591" s="33" t="str">
        <f t="array" ref="P591">IFERROR(INDEX(O$2:O$700,SMALL(IF(O$2:O$700&lt;&gt;"",ROW(O$2:O$700)-1),ROW(I590))),"")</f>
        <v/>
      </c>
      <c r="Q591" s="22" t="str">
        <f t="shared" si="40"/>
        <v/>
      </c>
      <c r="R591" s="47" t="str">
        <f t="array" ref="R591">IFERROR(INDEX(Q$2:Q$212,SMALL(IF(Q$2:Q$212&lt;&gt;"",ROW(Q$2:Q$212)-1),ROW(I590))),"")</f>
        <v/>
      </c>
    </row>
    <row r="592" spans="1:18" ht="15.75" customHeight="1" x14ac:dyDescent="0.2">
      <c r="A592" s="26" t="str">
        <f t="shared" si="45"/>
        <v xml:space="preserve"> </v>
      </c>
      <c r="B592" s="23"/>
      <c r="C592" s="23"/>
      <c r="D592" s="23"/>
      <c r="E592" s="23"/>
      <c r="F592" s="23"/>
      <c r="G592" s="26" t="str">
        <f>IF(E592="","",VLOOKUP(E592,'Liste des clubs'!A:B,2,FALSE))</f>
        <v/>
      </c>
      <c r="H592" s="29"/>
      <c r="I592" s="21" t="str">
        <f t="shared" si="41"/>
        <v/>
      </c>
      <c r="J592" s="31" t="str">
        <f t="array" ref="J592">IFERROR(INDEX(I$2:I$700,SMALL(IF(I$2:I$700&lt;&gt;"",ROW(I$2:I$700)-1),ROW(A591))),"")</f>
        <v/>
      </c>
      <c r="K592" s="21" t="str">
        <f t="shared" si="42"/>
        <v/>
      </c>
      <c r="L592" s="33" t="str">
        <f t="array" ref="L592">IFERROR(INDEX(K$2:K$700,SMALL(IF(K$2:K$700&lt;&gt;"",ROW(K$2:K$700)-1),ROW(F591))),"")</f>
        <v/>
      </c>
      <c r="M592" s="21" t="str">
        <f t="shared" si="43"/>
        <v/>
      </c>
      <c r="N592" s="31" t="str">
        <f t="array" ref="N592">IFERROR(INDEX(M$2:M$700,SMALL(IF(M$2:M$700&lt;&gt;"",ROW(M$2:M$700)-1),ROW(G591))),"")</f>
        <v/>
      </c>
      <c r="O592" s="21" t="str">
        <f t="shared" si="44"/>
        <v/>
      </c>
      <c r="P592" s="33" t="str">
        <f t="array" ref="P592">IFERROR(INDEX(O$2:O$700,SMALL(IF(O$2:O$700&lt;&gt;"",ROW(O$2:O$700)-1),ROW(I591))),"")</f>
        <v/>
      </c>
      <c r="Q592" s="22" t="str">
        <f t="shared" si="40"/>
        <v/>
      </c>
      <c r="R592" s="47" t="str">
        <f t="array" ref="R592">IFERROR(INDEX(Q$2:Q$212,SMALL(IF(Q$2:Q$212&lt;&gt;"",ROW(Q$2:Q$212)-1),ROW(I591))),"")</f>
        <v/>
      </c>
    </row>
    <row r="593" spans="1:18" ht="15.75" customHeight="1" x14ac:dyDescent="0.2">
      <c r="A593" s="26" t="str">
        <f t="shared" si="45"/>
        <v xml:space="preserve"> </v>
      </c>
      <c r="B593" s="23"/>
      <c r="C593" s="23"/>
      <c r="D593" s="23"/>
      <c r="E593" s="23"/>
      <c r="F593" s="23"/>
      <c r="G593" s="26" t="str">
        <f>IF(E593="","",VLOOKUP(E593,'Liste des clubs'!A:B,2,FALSE))</f>
        <v/>
      </c>
      <c r="H593" s="29"/>
      <c r="I593" s="21" t="str">
        <f t="shared" si="41"/>
        <v/>
      </c>
      <c r="J593" s="31" t="str">
        <f t="array" ref="J593">IFERROR(INDEX(I$2:I$700,SMALL(IF(I$2:I$700&lt;&gt;"",ROW(I$2:I$700)-1),ROW(A592))),"")</f>
        <v/>
      </c>
      <c r="K593" s="21" t="str">
        <f t="shared" si="42"/>
        <v/>
      </c>
      <c r="L593" s="33" t="str">
        <f t="array" ref="L593">IFERROR(INDEX(K$2:K$700,SMALL(IF(K$2:K$700&lt;&gt;"",ROW(K$2:K$700)-1),ROW(F592))),"")</f>
        <v/>
      </c>
      <c r="M593" s="21" t="str">
        <f t="shared" si="43"/>
        <v/>
      </c>
      <c r="N593" s="31" t="str">
        <f t="array" ref="N593">IFERROR(INDEX(M$2:M$700,SMALL(IF(M$2:M$700&lt;&gt;"",ROW(M$2:M$700)-1),ROW(G592))),"")</f>
        <v/>
      </c>
      <c r="O593" s="21" t="str">
        <f t="shared" si="44"/>
        <v/>
      </c>
      <c r="P593" s="33" t="str">
        <f t="array" ref="P593">IFERROR(INDEX(O$2:O$700,SMALL(IF(O$2:O$700&lt;&gt;"",ROW(O$2:O$700)-1),ROW(I592))),"")</f>
        <v/>
      </c>
      <c r="Q593" s="22" t="str">
        <f t="shared" si="40"/>
        <v/>
      </c>
      <c r="R593" s="47" t="str">
        <f t="array" ref="R593">IFERROR(INDEX(Q$2:Q$212,SMALL(IF(Q$2:Q$212&lt;&gt;"",ROW(Q$2:Q$212)-1),ROW(I592))),"")</f>
        <v/>
      </c>
    </row>
    <row r="594" spans="1:18" ht="15.75" customHeight="1" x14ac:dyDescent="0.2">
      <c r="A594" s="26" t="str">
        <f t="shared" si="45"/>
        <v xml:space="preserve"> </v>
      </c>
      <c r="B594" s="23"/>
      <c r="C594" s="23"/>
      <c r="D594" s="23"/>
      <c r="E594" s="23"/>
      <c r="F594" s="23"/>
      <c r="G594" s="26" t="str">
        <f>IF(E594="","",VLOOKUP(E594,'Liste des clubs'!A:B,2,FALSE))</f>
        <v/>
      </c>
      <c r="H594" s="29"/>
      <c r="I594" s="21" t="str">
        <f t="shared" si="41"/>
        <v/>
      </c>
      <c r="J594" s="31" t="str">
        <f t="array" ref="J594">IFERROR(INDEX(I$2:I$700,SMALL(IF(I$2:I$700&lt;&gt;"",ROW(I$2:I$700)-1),ROW(A593))),"")</f>
        <v/>
      </c>
      <c r="K594" s="21" t="str">
        <f t="shared" si="42"/>
        <v/>
      </c>
      <c r="L594" s="33" t="str">
        <f t="array" ref="L594">IFERROR(INDEX(K$2:K$700,SMALL(IF(K$2:K$700&lt;&gt;"",ROW(K$2:K$700)-1),ROW(F593))),"")</f>
        <v/>
      </c>
      <c r="M594" s="21" t="str">
        <f t="shared" si="43"/>
        <v/>
      </c>
      <c r="N594" s="31" t="str">
        <f t="array" ref="N594">IFERROR(INDEX(M$2:M$700,SMALL(IF(M$2:M$700&lt;&gt;"",ROW(M$2:M$700)-1),ROW(G593))),"")</f>
        <v/>
      </c>
      <c r="O594" s="21" t="str">
        <f t="shared" si="44"/>
        <v/>
      </c>
      <c r="P594" s="33" t="str">
        <f t="array" ref="P594">IFERROR(INDEX(O$2:O$700,SMALL(IF(O$2:O$700&lt;&gt;"",ROW(O$2:O$700)-1),ROW(I593))),"")</f>
        <v/>
      </c>
      <c r="Q594" s="22" t="str">
        <f t="shared" si="40"/>
        <v/>
      </c>
      <c r="R594" s="47" t="str">
        <f t="array" ref="R594">IFERROR(INDEX(Q$2:Q$212,SMALL(IF(Q$2:Q$212&lt;&gt;"",ROW(Q$2:Q$212)-1),ROW(I593))),"")</f>
        <v/>
      </c>
    </row>
    <row r="595" spans="1:18" ht="15.75" customHeight="1" x14ac:dyDescent="0.2">
      <c r="A595" s="26" t="str">
        <f t="shared" si="45"/>
        <v xml:space="preserve"> </v>
      </c>
      <c r="B595" s="23"/>
      <c r="C595" s="23"/>
      <c r="D595" s="23"/>
      <c r="E595" s="23"/>
      <c r="F595" s="23"/>
      <c r="G595" s="26" t="str">
        <f>IF(E595="","",VLOOKUP(E595,'Liste des clubs'!A:B,2,FALSE))</f>
        <v/>
      </c>
      <c r="H595" s="29"/>
      <c r="I595" s="21" t="str">
        <f t="shared" si="41"/>
        <v/>
      </c>
      <c r="J595" s="31" t="str">
        <f t="array" ref="J595">IFERROR(INDEX(I$2:I$700,SMALL(IF(I$2:I$700&lt;&gt;"",ROW(I$2:I$700)-1),ROW(A594))),"")</f>
        <v/>
      </c>
      <c r="K595" s="21" t="str">
        <f t="shared" si="42"/>
        <v/>
      </c>
      <c r="L595" s="33" t="str">
        <f t="array" ref="L595">IFERROR(INDEX(K$2:K$700,SMALL(IF(K$2:K$700&lt;&gt;"",ROW(K$2:K$700)-1),ROW(F594))),"")</f>
        <v/>
      </c>
      <c r="M595" s="21" t="str">
        <f t="shared" si="43"/>
        <v/>
      </c>
      <c r="N595" s="31" t="str">
        <f t="array" ref="N595">IFERROR(INDEX(M$2:M$700,SMALL(IF(M$2:M$700&lt;&gt;"",ROW(M$2:M$700)-1),ROW(G594))),"")</f>
        <v/>
      </c>
      <c r="O595" s="21" t="str">
        <f t="shared" si="44"/>
        <v/>
      </c>
      <c r="P595" s="33" t="str">
        <f t="array" ref="P595">IFERROR(INDEX(O$2:O$700,SMALL(IF(O$2:O$700&lt;&gt;"",ROW(O$2:O$700)-1),ROW(I594))),"")</f>
        <v/>
      </c>
      <c r="Q595" s="22" t="str">
        <f t="shared" si="40"/>
        <v/>
      </c>
      <c r="R595" s="47" t="str">
        <f t="array" ref="R595">IFERROR(INDEX(Q$2:Q$212,SMALL(IF(Q$2:Q$212&lt;&gt;"",ROW(Q$2:Q$212)-1),ROW(I594))),"")</f>
        <v/>
      </c>
    </row>
    <row r="596" spans="1:18" ht="15.75" customHeight="1" x14ac:dyDescent="0.2">
      <c r="A596" s="26" t="str">
        <f t="shared" si="45"/>
        <v xml:space="preserve"> </v>
      </c>
      <c r="B596" s="23"/>
      <c r="C596" s="23"/>
      <c r="D596" s="23"/>
      <c r="E596" s="23"/>
      <c r="F596" s="23"/>
      <c r="G596" s="26" t="str">
        <f>IF(E596="","",VLOOKUP(E596,'Liste des clubs'!A:B,2,FALSE))</f>
        <v/>
      </c>
      <c r="H596" s="29"/>
      <c r="I596" s="21" t="str">
        <f t="shared" si="41"/>
        <v/>
      </c>
      <c r="J596" s="31" t="str">
        <f t="array" ref="J596">IFERROR(INDEX(I$2:I$700,SMALL(IF(I$2:I$700&lt;&gt;"",ROW(I$2:I$700)-1),ROW(A595))),"")</f>
        <v/>
      </c>
      <c r="K596" s="21" t="str">
        <f t="shared" si="42"/>
        <v/>
      </c>
      <c r="L596" s="33" t="str">
        <f t="array" ref="L596">IFERROR(INDEX(K$2:K$700,SMALL(IF(K$2:K$700&lt;&gt;"",ROW(K$2:K$700)-1),ROW(F595))),"")</f>
        <v/>
      </c>
      <c r="M596" s="21" t="str">
        <f t="shared" si="43"/>
        <v/>
      </c>
      <c r="N596" s="31" t="str">
        <f t="array" ref="N596">IFERROR(INDEX(M$2:M$700,SMALL(IF(M$2:M$700&lt;&gt;"",ROW(M$2:M$700)-1),ROW(G595))),"")</f>
        <v/>
      </c>
      <c r="O596" s="21" t="str">
        <f t="shared" si="44"/>
        <v/>
      </c>
      <c r="P596" s="33" t="str">
        <f t="array" ref="P596">IFERROR(INDEX(O$2:O$700,SMALL(IF(O$2:O$700&lt;&gt;"",ROW(O$2:O$700)-1),ROW(I595))),"")</f>
        <v/>
      </c>
      <c r="Q596" s="22" t="str">
        <f t="shared" si="40"/>
        <v/>
      </c>
      <c r="R596" s="47" t="str">
        <f t="array" ref="R596">IFERROR(INDEX(Q$2:Q$212,SMALL(IF(Q$2:Q$212&lt;&gt;"",ROW(Q$2:Q$212)-1),ROW(I595))),"")</f>
        <v/>
      </c>
    </row>
    <row r="597" spans="1:18" ht="15.75" customHeight="1" x14ac:dyDescent="0.2">
      <c r="A597" s="26" t="str">
        <f t="shared" si="45"/>
        <v xml:space="preserve"> </v>
      </c>
      <c r="B597" s="23"/>
      <c r="C597" s="23"/>
      <c r="D597" s="23"/>
      <c r="E597" s="23"/>
      <c r="F597" s="23"/>
      <c r="G597" s="26" t="str">
        <f>IF(E597="","",VLOOKUP(E597,'Liste des clubs'!A:B,2,FALSE))</f>
        <v/>
      </c>
      <c r="H597" s="29"/>
      <c r="I597" s="21" t="str">
        <f t="shared" si="41"/>
        <v/>
      </c>
      <c r="J597" s="31" t="str">
        <f t="array" ref="J597">IFERROR(INDEX(I$2:I$700,SMALL(IF(I$2:I$700&lt;&gt;"",ROW(I$2:I$700)-1),ROW(A596))),"")</f>
        <v/>
      </c>
      <c r="K597" s="21" t="str">
        <f t="shared" si="42"/>
        <v/>
      </c>
      <c r="L597" s="33" t="str">
        <f t="array" ref="L597">IFERROR(INDEX(K$2:K$700,SMALL(IF(K$2:K$700&lt;&gt;"",ROW(K$2:K$700)-1),ROW(F596))),"")</f>
        <v/>
      </c>
      <c r="M597" s="21" t="str">
        <f t="shared" si="43"/>
        <v/>
      </c>
      <c r="N597" s="31" t="str">
        <f t="array" ref="N597">IFERROR(INDEX(M$2:M$700,SMALL(IF(M$2:M$700&lt;&gt;"",ROW(M$2:M$700)-1),ROW(G596))),"")</f>
        <v/>
      </c>
      <c r="O597" s="21" t="str">
        <f t="shared" si="44"/>
        <v/>
      </c>
      <c r="P597" s="33" t="str">
        <f t="array" ref="P597">IFERROR(INDEX(O$2:O$700,SMALL(IF(O$2:O$700&lt;&gt;"",ROW(O$2:O$700)-1),ROW(I596))),"")</f>
        <v/>
      </c>
      <c r="Q597" s="22" t="str">
        <f t="shared" si="40"/>
        <v/>
      </c>
      <c r="R597" s="47" t="str">
        <f t="array" ref="R597">IFERROR(INDEX(Q$2:Q$212,SMALL(IF(Q$2:Q$212&lt;&gt;"",ROW(Q$2:Q$212)-1),ROW(I596))),"")</f>
        <v/>
      </c>
    </row>
    <row r="598" spans="1:18" ht="15.75" customHeight="1" x14ac:dyDescent="0.2">
      <c r="A598" s="26" t="str">
        <f t="shared" si="45"/>
        <v xml:space="preserve"> </v>
      </c>
      <c r="B598" s="23"/>
      <c r="C598" s="23"/>
      <c r="D598" s="23"/>
      <c r="E598" s="23"/>
      <c r="F598" s="23"/>
      <c r="G598" s="26" t="str">
        <f>IF(E598="","",VLOOKUP(E598,'Liste des clubs'!A:B,2,FALSE))</f>
        <v/>
      </c>
      <c r="H598" s="29"/>
      <c r="I598" s="21" t="str">
        <f t="shared" si="41"/>
        <v/>
      </c>
      <c r="J598" s="31" t="str">
        <f t="array" ref="J598">IFERROR(INDEX(I$2:I$700,SMALL(IF(I$2:I$700&lt;&gt;"",ROW(I$2:I$700)-1),ROW(A597))),"")</f>
        <v/>
      </c>
      <c r="K598" s="21" t="str">
        <f t="shared" si="42"/>
        <v/>
      </c>
      <c r="L598" s="33" t="str">
        <f t="array" ref="L598">IFERROR(INDEX(K$2:K$700,SMALL(IF(K$2:K$700&lt;&gt;"",ROW(K$2:K$700)-1),ROW(F597))),"")</f>
        <v/>
      </c>
      <c r="M598" s="21" t="str">
        <f t="shared" si="43"/>
        <v/>
      </c>
      <c r="N598" s="31" t="str">
        <f t="array" ref="N598">IFERROR(INDEX(M$2:M$700,SMALL(IF(M$2:M$700&lt;&gt;"",ROW(M$2:M$700)-1),ROW(G597))),"")</f>
        <v/>
      </c>
      <c r="O598" s="21" t="str">
        <f t="shared" si="44"/>
        <v/>
      </c>
      <c r="P598" s="33" t="str">
        <f t="array" ref="P598">IFERROR(INDEX(O$2:O$700,SMALL(IF(O$2:O$700&lt;&gt;"",ROW(O$2:O$700)-1),ROW(I597))),"")</f>
        <v/>
      </c>
      <c r="Q598" s="22" t="str">
        <f t="shared" si="40"/>
        <v/>
      </c>
      <c r="R598" s="47" t="str">
        <f t="array" ref="R598">IFERROR(INDEX(Q$2:Q$212,SMALL(IF(Q$2:Q$212&lt;&gt;"",ROW(Q$2:Q$212)-1),ROW(I597))),"")</f>
        <v/>
      </c>
    </row>
    <row r="599" spans="1:18" ht="15.75" customHeight="1" x14ac:dyDescent="0.2">
      <c r="A599" s="26" t="str">
        <f t="shared" si="45"/>
        <v xml:space="preserve"> </v>
      </c>
      <c r="B599" s="23"/>
      <c r="C599" s="23"/>
      <c r="D599" s="23"/>
      <c r="E599" s="23"/>
      <c r="F599" s="23"/>
      <c r="G599" s="26" t="str">
        <f>IF(E599="","",VLOOKUP(E599,'Liste des clubs'!A:B,2,FALSE))</f>
        <v/>
      </c>
      <c r="H599" s="29"/>
      <c r="I599" s="21" t="str">
        <f t="shared" si="41"/>
        <v/>
      </c>
      <c r="J599" s="31" t="str">
        <f t="array" ref="J599">IFERROR(INDEX(I$2:I$700,SMALL(IF(I$2:I$700&lt;&gt;"",ROW(I$2:I$700)-1),ROW(A598))),"")</f>
        <v/>
      </c>
      <c r="K599" s="21" t="str">
        <f t="shared" si="42"/>
        <v/>
      </c>
      <c r="L599" s="33" t="str">
        <f t="array" ref="L599">IFERROR(INDEX(K$2:K$700,SMALL(IF(K$2:K$700&lt;&gt;"",ROW(K$2:K$700)-1),ROW(F598))),"")</f>
        <v/>
      </c>
      <c r="M599" s="21" t="str">
        <f t="shared" si="43"/>
        <v/>
      </c>
      <c r="N599" s="31" t="str">
        <f t="array" ref="N599">IFERROR(INDEX(M$2:M$700,SMALL(IF(M$2:M$700&lt;&gt;"",ROW(M$2:M$700)-1),ROW(G598))),"")</f>
        <v/>
      </c>
      <c r="O599" s="21" t="str">
        <f t="shared" si="44"/>
        <v/>
      </c>
      <c r="P599" s="33" t="str">
        <f t="array" ref="P599">IFERROR(INDEX(O$2:O$700,SMALL(IF(O$2:O$700&lt;&gt;"",ROW(O$2:O$700)-1),ROW(I598))),"")</f>
        <v/>
      </c>
      <c r="Q599" s="22" t="str">
        <f t="shared" si="40"/>
        <v/>
      </c>
      <c r="R599" s="47" t="str">
        <f t="array" ref="R599">IFERROR(INDEX(Q$2:Q$212,SMALL(IF(Q$2:Q$212&lt;&gt;"",ROW(Q$2:Q$212)-1),ROW(I598))),"")</f>
        <v/>
      </c>
    </row>
    <row r="600" spans="1:18" ht="15.75" customHeight="1" x14ac:dyDescent="0.2">
      <c r="A600" s="26" t="str">
        <f t="shared" si="45"/>
        <v xml:space="preserve"> </v>
      </c>
      <c r="B600" s="23"/>
      <c r="C600" s="23"/>
      <c r="D600" s="23"/>
      <c r="E600" s="23"/>
      <c r="F600" s="23"/>
      <c r="G600" s="26" t="str">
        <f>IF(E600="","",VLOOKUP(E600,'Liste des clubs'!A:B,2,FALSE))</f>
        <v/>
      </c>
      <c r="H600" s="29"/>
      <c r="I600" s="21" t="str">
        <f t="shared" si="41"/>
        <v/>
      </c>
      <c r="J600" s="31" t="str">
        <f t="array" ref="J600">IFERROR(INDEX(I$2:I$700,SMALL(IF(I$2:I$700&lt;&gt;"",ROW(I$2:I$700)-1),ROW(A599))),"")</f>
        <v/>
      </c>
      <c r="K600" s="21" t="str">
        <f t="shared" si="42"/>
        <v/>
      </c>
      <c r="L600" s="33" t="str">
        <f t="array" ref="L600">IFERROR(INDEX(K$2:K$700,SMALL(IF(K$2:K$700&lt;&gt;"",ROW(K$2:K$700)-1),ROW(F599))),"")</f>
        <v/>
      </c>
      <c r="M600" s="21" t="str">
        <f t="shared" si="43"/>
        <v/>
      </c>
      <c r="N600" s="31" t="str">
        <f t="array" ref="N600">IFERROR(INDEX(M$2:M$700,SMALL(IF(M$2:M$700&lt;&gt;"",ROW(M$2:M$700)-1),ROW(G599))),"")</f>
        <v/>
      </c>
      <c r="O600" s="21" t="str">
        <f t="shared" si="44"/>
        <v/>
      </c>
      <c r="P600" s="33" t="str">
        <f t="array" ref="P600">IFERROR(INDEX(O$2:O$700,SMALL(IF(O$2:O$700&lt;&gt;"",ROW(O$2:O$700)-1),ROW(I599))),"")</f>
        <v/>
      </c>
      <c r="Q600" s="22" t="str">
        <f t="shared" si="40"/>
        <v/>
      </c>
      <c r="R600" s="47" t="str">
        <f t="array" ref="R600">IFERROR(INDEX(Q$2:Q$212,SMALL(IF(Q$2:Q$212&lt;&gt;"",ROW(Q$2:Q$212)-1),ROW(I599))),"")</f>
        <v/>
      </c>
    </row>
    <row r="601" spans="1:18" ht="15.75" customHeight="1" x14ac:dyDescent="0.2">
      <c r="A601" s="26" t="str">
        <f t="shared" si="45"/>
        <v xml:space="preserve"> </v>
      </c>
      <c r="B601" s="23"/>
      <c r="C601" s="23"/>
      <c r="D601" s="23"/>
      <c r="E601" s="23"/>
      <c r="F601" s="23"/>
      <c r="G601" s="26" t="str">
        <f>IF(E601="","",VLOOKUP(E601,'Liste des clubs'!A:B,2,FALSE))</f>
        <v/>
      </c>
      <c r="H601" s="29"/>
      <c r="I601" s="21" t="str">
        <f t="shared" si="41"/>
        <v/>
      </c>
      <c r="J601" s="31" t="str">
        <f t="array" ref="J601">IFERROR(INDEX(I$2:I$700,SMALL(IF(I$2:I$700&lt;&gt;"",ROW(I$2:I$700)-1),ROW(A600))),"")</f>
        <v/>
      </c>
      <c r="K601" s="21" t="str">
        <f t="shared" si="42"/>
        <v/>
      </c>
      <c r="L601" s="33" t="str">
        <f t="array" ref="L601">IFERROR(INDEX(K$2:K$700,SMALL(IF(K$2:K$700&lt;&gt;"",ROW(K$2:K$700)-1),ROW(F600))),"")</f>
        <v/>
      </c>
      <c r="M601" s="21" t="str">
        <f t="shared" si="43"/>
        <v/>
      </c>
      <c r="N601" s="31" t="str">
        <f t="array" ref="N601">IFERROR(INDEX(M$2:M$700,SMALL(IF(M$2:M$700&lt;&gt;"",ROW(M$2:M$700)-1),ROW(G600))),"")</f>
        <v/>
      </c>
      <c r="O601" s="21" t="str">
        <f t="shared" si="44"/>
        <v/>
      </c>
      <c r="P601" s="33" t="str">
        <f t="array" ref="P601">IFERROR(INDEX(O$2:O$700,SMALL(IF(O$2:O$700&lt;&gt;"",ROW(O$2:O$700)-1),ROW(I600))),"")</f>
        <v/>
      </c>
      <c r="Q601" s="22" t="str">
        <f t="shared" si="40"/>
        <v/>
      </c>
      <c r="R601" s="47" t="str">
        <f t="array" ref="R601">IFERROR(INDEX(Q$2:Q$212,SMALL(IF(Q$2:Q$212&lt;&gt;"",ROW(Q$2:Q$212)-1),ROW(I600))),"")</f>
        <v/>
      </c>
    </row>
    <row r="602" spans="1:18" ht="15.75" customHeight="1" x14ac:dyDescent="0.2">
      <c r="A602" s="26" t="str">
        <f t="shared" si="45"/>
        <v xml:space="preserve"> </v>
      </c>
      <c r="B602" s="23"/>
      <c r="C602" s="23"/>
      <c r="D602" s="23"/>
      <c r="E602" s="23"/>
      <c r="F602" s="23"/>
      <c r="G602" s="26" t="str">
        <f>IF(E602="","",VLOOKUP(E602,'Liste des clubs'!A:B,2,FALSE))</f>
        <v/>
      </c>
      <c r="H602" s="29"/>
      <c r="I602" s="21" t="str">
        <f t="shared" si="41"/>
        <v/>
      </c>
      <c r="J602" s="31" t="str">
        <f t="array" ref="J602">IFERROR(INDEX(I$2:I$700,SMALL(IF(I$2:I$700&lt;&gt;"",ROW(I$2:I$700)-1),ROW(A601))),"")</f>
        <v/>
      </c>
      <c r="K602" s="21" t="str">
        <f t="shared" si="42"/>
        <v/>
      </c>
      <c r="L602" s="33" t="str">
        <f t="array" ref="L602">IFERROR(INDEX(K$2:K$700,SMALL(IF(K$2:K$700&lt;&gt;"",ROW(K$2:K$700)-1),ROW(F601))),"")</f>
        <v/>
      </c>
      <c r="M602" s="21" t="str">
        <f t="shared" si="43"/>
        <v/>
      </c>
      <c r="N602" s="31" t="str">
        <f t="array" ref="N602">IFERROR(INDEX(M$2:M$700,SMALL(IF(M$2:M$700&lt;&gt;"",ROW(M$2:M$700)-1),ROW(G601))),"")</f>
        <v/>
      </c>
      <c r="O602" s="21" t="str">
        <f t="shared" si="44"/>
        <v/>
      </c>
      <c r="P602" s="33" t="str">
        <f t="array" ref="P602">IFERROR(INDEX(O$2:O$700,SMALL(IF(O$2:O$700&lt;&gt;"",ROW(O$2:O$700)-1),ROW(I601))),"")</f>
        <v/>
      </c>
      <c r="Q602" s="22" t="str">
        <f t="shared" si="40"/>
        <v/>
      </c>
      <c r="R602" s="47" t="str">
        <f t="array" ref="R602">IFERROR(INDEX(Q$2:Q$212,SMALL(IF(Q$2:Q$212&lt;&gt;"",ROW(Q$2:Q$212)-1),ROW(I601))),"")</f>
        <v/>
      </c>
    </row>
    <row r="603" spans="1:18" ht="15.75" customHeight="1" x14ac:dyDescent="0.2">
      <c r="A603" s="26" t="str">
        <f t="shared" si="45"/>
        <v xml:space="preserve"> </v>
      </c>
      <c r="B603" s="23"/>
      <c r="C603" s="23"/>
      <c r="D603" s="23"/>
      <c r="E603" s="23"/>
      <c r="F603" s="23"/>
      <c r="G603" s="26" t="str">
        <f>IF(E603="","",VLOOKUP(E603,'Liste des clubs'!A:B,2,FALSE))</f>
        <v/>
      </c>
      <c r="H603" s="29"/>
      <c r="I603" s="21" t="str">
        <f t="shared" si="41"/>
        <v/>
      </c>
      <c r="J603" s="31" t="str">
        <f t="array" ref="J603">IFERROR(INDEX(I$2:I$700,SMALL(IF(I$2:I$700&lt;&gt;"",ROW(I$2:I$700)-1),ROW(A602))),"")</f>
        <v/>
      </c>
      <c r="K603" s="21" t="str">
        <f t="shared" si="42"/>
        <v/>
      </c>
      <c r="L603" s="33" t="str">
        <f t="array" ref="L603">IFERROR(INDEX(K$2:K$700,SMALL(IF(K$2:K$700&lt;&gt;"",ROW(K$2:K$700)-1),ROW(F602))),"")</f>
        <v/>
      </c>
      <c r="M603" s="21" t="str">
        <f t="shared" si="43"/>
        <v/>
      </c>
      <c r="N603" s="31" t="str">
        <f t="array" ref="N603">IFERROR(INDEX(M$2:M$700,SMALL(IF(M$2:M$700&lt;&gt;"",ROW(M$2:M$700)-1),ROW(G602))),"")</f>
        <v/>
      </c>
      <c r="O603" s="21" t="str">
        <f t="shared" si="44"/>
        <v/>
      </c>
      <c r="P603" s="33" t="str">
        <f t="array" ref="P603">IFERROR(INDEX(O$2:O$700,SMALL(IF(O$2:O$700&lt;&gt;"",ROW(O$2:O$700)-1),ROW(I602))),"")</f>
        <v/>
      </c>
      <c r="Q603" s="22" t="str">
        <f t="shared" si="40"/>
        <v/>
      </c>
      <c r="R603" s="47" t="str">
        <f t="array" ref="R603">IFERROR(INDEX(Q$2:Q$212,SMALL(IF(Q$2:Q$212&lt;&gt;"",ROW(Q$2:Q$212)-1),ROW(I602))),"")</f>
        <v/>
      </c>
    </row>
    <row r="604" spans="1:18" ht="15.75" customHeight="1" x14ac:dyDescent="0.2">
      <c r="A604" s="26" t="str">
        <f t="shared" si="45"/>
        <v xml:space="preserve"> </v>
      </c>
      <c r="B604" s="23"/>
      <c r="C604" s="23"/>
      <c r="D604" s="23"/>
      <c r="E604" s="23"/>
      <c r="F604" s="23"/>
      <c r="G604" s="26" t="str">
        <f>IF(E604="","",VLOOKUP(E604,'Liste des clubs'!A:B,2,FALSE))</f>
        <v/>
      </c>
      <c r="H604" s="29"/>
      <c r="I604" s="21" t="str">
        <f t="shared" si="41"/>
        <v/>
      </c>
      <c r="J604" s="31" t="str">
        <f t="array" ref="J604">IFERROR(INDEX(I$2:I$700,SMALL(IF(I$2:I$700&lt;&gt;"",ROW(I$2:I$700)-1),ROW(A603))),"")</f>
        <v/>
      </c>
      <c r="K604" s="21" t="str">
        <f t="shared" si="42"/>
        <v/>
      </c>
      <c r="L604" s="33" t="str">
        <f t="array" ref="L604">IFERROR(INDEX(K$2:K$700,SMALL(IF(K$2:K$700&lt;&gt;"",ROW(K$2:K$700)-1),ROW(F603))),"")</f>
        <v/>
      </c>
      <c r="M604" s="21" t="str">
        <f t="shared" si="43"/>
        <v/>
      </c>
      <c r="N604" s="31" t="str">
        <f t="array" ref="N604">IFERROR(INDEX(M$2:M$700,SMALL(IF(M$2:M$700&lt;&gt;"",ROW(M$2:M$700)-1),ROW(G603))),"")</f>
        <v/>
      </c>
      <c r="O604" s="21" t="str">
        <f t="shared" si="44"/>
        <v/>
      </c>
      <c r="P604" s="33" t="str">
        <f t="array" ref="P604">IFERROR(INDEX(O$2:O$700,SMALL(IF(O$2:O$700&lt;&gt;"",ROW(O$2:O$700)-1),ROW(I603))),"")</f>
        <v/>
      </c>
      <c r="Q604" s="22" t="str">
        <f t="shared" si="40"/>
        <v/>
      </c>
      <c r="R604" s="47" t="str">
        <f t="array" ref="R604">IFERROR(INDEX(Q$2:Q$212,SMALL(IF(Q$2:Q$212&lt;&gt;"",ROW(Q$2:Q$212)-1),ROW(I603))),"")</f>
        <v/>
      </c>
    </row>
    <row r="605" spans="1:18" ht="15.75" customHeight="1" x14ac:dyDescent="0.2">
      <c r="A605" s="26" t="str">
        <f t="shared" si="45"/>
        <v xml:space="preserve"> </v>
      </c>
      <c r="B605" s="23"/>
      <c r="C605" s="23"/>
      <c r="D605" s="23"/>
      <c r="E605" s="23"/>
      <c r="F605" s="23"/>
      <c r="G605" s="26" t="str">
        <f>IF(E605="","",VLOOKUP(E605,'Liste des clubs'!A:B,2,FALSE))</f>
        <v/>
      </c>
      <c r="H605" s="29"/>
      <c r="I605" s="21" t="str">
        <f t="shared" si="41"/>
        <v/>
      </c>
      <c r="J605" s="31" t="str">
        <f t="array" ref="J605">IFERROR(INDEX(I$2:I$700,SMALL(IF(I$2:I$700&lt;&gt;"",ROW(I$2:I$700)-1),ROW(A604))),"")</f>
        <v/>
      </c>
      <c r="K605" s="21" t="str">
        <f t="shared" si="42"/>
        <v/>
      </c>
      <c r="L605" s="33" t="str">
        <f t="array" ref="L605">IFERROR(INDEX(K$2:K$700,SMALL(IF(K$2:K$700&lt;&gt;"",ROW(K$2:K$700)-1),ROW(F604))),"")</f>
        <v/>
      </c>
      <c r="M605" s="21" t="str">
        <f t="shared" si="43"/>
        <v/>
      </c>
      <c r="N605" s="31" t="str">
        <f t="array" ref="N605">IFERROR(INDEX(M$2:M$700,SMALL(IF(M$2:M$700&lt;&gt;"",ROW(M$2:M$700)-1),ROW(G604))),"")</f>
        <v/>
      </c>
      <c r="O605" s="21" t="str">
        <f t="shared" si="44"/>
        <v/>
      </c>
      <c r="P605" s="33" t="str">
        <f t="array" ref="P605">IFERROR(INDEX(O$2:O$700,SMALL(IF(O$2:O$700&lt;&gt;"",ROW(O$2:O$700)-1),ROW(I604))),"")</f>
        <v/>
      </c>
      <c r="Q605" s="22" t="str">
        <f t="shared" si="40"/>
        <v/>
      </c>
      <c r="R605" s="47" t="str">
        <f t="array" ref="R605">IFERROR(INDEX(Q$2:Q$212,SMALL(IF(Q$2:Q$212&lt;&gt;"",ROW(Q$2:Q$212)-1),ROW(I604))),"")</f>
        <v/>
      </c>
    </row>
    <row r="606" spans="1:18" ht="15.75" customHeight="1" x14ac:dyDescent="0.2">
      <c r="A606" s="26" t="str">
        <f t="shared" si="45"/>
        <v xml:space="preserve"> </v>
      </c>
      <c r="B606" s="23"/>
      <c r="C606" s="23"/>
      <c r="D606" s="23"/>
      <c r="E606" s="23"/>
      <c r="F606" s="23"/>
      <c r="G606" s="26" t="str">
        <f>IF(E606="","",VLOOKUP(E606,'Liste des clubs'!A:B,2,FALSE))</f>
        <v/>
      </c>
      <c r="H606" s="29"/>
      <c r="I606" s="21" t="str">
        <f t="shared" si="41"/>
        <v/>
      </c>
      <c r="J606" s="31" t="str">
        <f t="array" ref="J606">IFERROR(INDEX(I$2:I$700,SMALL(IF(I$2:I$700&lt;&gt;"",ROW(I$2:I$700)-1),ROW(A605))),"")</f>
        <v/>
      </c>
      <c r="K606" s="21" t="str">
        <f t="shared" si="42"/>
        <v/>
      </c>
      <c r="L606" s="33" t="str">
        <f t="array" ref="L606">IFERROR(INDEX(K$2:K$700,SMALL(IF(K$2:K$700&lt;&gt;"",ROW(K$2:K$700)-1),ROW(F605))),"")</f>
        <v/>
      </c>
      <c r="M606" s="21" t="str">
        <f t="shared" si="43"/>
        <v/>
      </c>
      <c r="N606" s="31" t="str">
        <f t="array" ref="N606">IFERROR(INDEX(M$2:M$700,SMALL(IF(M$2:M$700&lt;&gt;"",ROW(M$2:M$700)-1),ROW(G605))),"")</f>
        <v/>
      </c>
      <c r="O606" s="21" t="str">
        <f t="shared" si="44"/>
        <v/>
      </c>
      <c r="P606" s="33" t="str">
        <f t="array" ref="P606">IFERROR(INDEX(O$2:O$700,SMALL(IF(O$2:O$700&lt;&gt;"",ROW(O$2:O$700)-1),ROW(I605))),"")</f>
        <v/>
      </c>
      <c r="Q606" s="22" t="str">
        <f t="shared" si="40"/>
        <v/>
      </c>
      <c r="R606" s="47" t="str">
        <f t="array" ref="R606">IFERROR(INDEX(Q$2:Q$212,SMALL(IF(Q$2:Q$212&lt;&gt;"",ROW(Q$2:Q$212)-1),ROW(I605))),"")</f>
        <v/>
      </c>
    </row>
    <row r="607" spans="1:18" ht="15.75" customHeight="1" x14ac:dyDescent="0.2">
      <c r="A607" s="26" t="str">
        <f t="shared" si="45"/>
        <v xml:space="preserve"> </v>
      </c>
      <c r="B607" s="23"/>
      <c r="C607" s="23"/>
      <c r="D607" s="23"/>
      <c r="E607" s="23"/>
      <c r="F607" s="23"/>
      <c r="G607" s="26" t="str">
        <f>IF(E607="","",VLOOKUP(E607,'Liste des clubs'!A:B,2,FALSE))</f>
        <v/>
      </c>
      <c r="H607" s="29"/>
      <c r="I607" s="21" t="str">
        <f t="shared" si="41"/>
        <v/>
      </c>
      <c r="J607" s="31" t="str">
        <f t="array" ref="J607">IFERROR(INDEX(I$2:I$700,SMALL(IF(I$2:I$700&lt;&gt;"",ROW(I$2:I$700)-1),ROW(A606))),"")</f>
        <v/>
      </c>
      <c r="K607" s="21" t="str">
        <f t="shared" si="42"/>
        <v/>
      </c>
      <c r="L607" s="33" t="str">
        <f t="array" ref="L607">IFERROR(INDEX(K$2:K$700,SMALL(IF(K$2:K$700&lt;&gt;"",ROW(K$2:K$700)-1),ROW(F606))),"")</f>
        <v/>
      </c>
      <c r="M607" s="21" t="str">
        <f t="shared" si="43"/>
        <v/>
      </c>
      <c r="N607" s="31" t="str">
        <f t="array" ref="N607">IFERROR(INDEX(M$2:M$700,SMALL(IF(M$2:M$700&lt;&gt;"",ROW(M$2:M$700)-1),ROW(G606))),"")</f>
        <v/>
      </c>
      <c r="O607" s="21" t="str">
        <f t="shared" si="44"/>
        <v/>
      </c>
      <c r="P607" s="33" t="str">
        <f t="array" ref="P607">IFERROR(INDEX(O$2:O$700,SMALL(IF(O$2:O$700&lt;&gt;"",ROW(O$2:O$700)-1),ROW(I606))),"")</f>
        <v/>
      </c>
      <c r="Q607" s="22" t="str">
        <f t="shared" si="40"/>
        <v/>
      </c>
      <c r="R607" s="47" t="str">
        <f t="array" ref="R607">IFERROR(INDEX(Q$2:Q$212,SMALL(IF(Q$2:Q$212&lt;&gt;"",ROW(Q$2:Q$212)-1),ROW(I606))),"")</f>
        <v/>
      </c>
    </row>
    <row r="608" spans="1:18" ht="15.75" customHeight="1" x14ac:dyDescent="0.2">
      <c r="A608" s="26" t="str">
        <f t="shared" si="45"/>
        <v xml:space="preserve"> </v>
      </c>
      <c r="B608" s="23"/>
      <c r="C608" s="23"/>
      <c r="D608" s="23"/>
      <c r="E608" s="23"/>
      <c r="F608" s="23"/>
      <c r="G608" s="26" t="str">
        <f>IF(E608="","",VLOOKUP(E608,'Liste des clubs'!A:B,2,FALSE))</f>
        <v/>
      </c>
      <c r="H608" s="29"/>
      <c r="I608" s="21" t="str">
        <f t="shared" si="41"/>
        <v/>
      </c>
      <c r="J608" s="31" t="str">
        <f t="array" ref="J608">IFERROR(INDEX(I$2:I$700,SMALL(IF(I$2:I$700&lt;&gt;"",ROW(I$2:I$700)-1),ROW(A607))),"")</f>
        <v/>
      </c>
      <c r="K608" s="21" t="str">
        <f t="shared" si="42"/>
        <v/>
      </c>
      <c r="L608" s="33" t="str">
        <f t="array" ref="L608">IFERROR(INDEX(K$2:K$700,SMALL(IF(K$2:K$700&lt;&gt;"",ROW(K$2:K$700)-1),ROW(F607))),"")</f>
        <v/>
      </c>
      <c r="M608" s="21" t="str">
        <f t="shared" si="43"/>
        <v/>
      </c>
      <c r="N608" s="31" t="str">
        <f t="array" ref="N608">IFERROR(INDEX(M$2:M$700,SMALL(IF(M$2:M$700&lt;&gt;"",ROW(M$2:M$700)-1),ROW(G607))),"")</f>
        <v/>
      </c>
      <c r="O608" s="21" t="str">
        <f t="shared" si="44"/>
        <v/>
      </c>
      <c r="P608" s="33" t="str">
        <f t="array" ref="P608">IFERROR(INDEX(O$2:O$700,SMALL(IF(O$2:O$700&lt;&gt;"",ROW(O$2:O$700)-1),ROW(I607))),"")</f>
        <v/>
      </c>
      <c r="Q608" s="22" t="str">
        <f t="shared" si="40"/>
        <v/>
      </c>
      <c r="R608" s="47" t="str">
        <f t="array" ref="R608">IFERROR(INDEX(Q$2:Q$212,SMALL(IF(Q$2:Q$212&lt;&gt;"",ROW(Q$2:Q$212)-1),ROW(I607))),"")</f>
        <v/>
      </c>
    </row>
    <row r="609" spans="1:18" ht="15.75" customHeight="1" x14ac:dyDescent="0.2">
      <c r="A609" s="26" t="str">
        <f t="shared" si="45"/>
        <v xml:space="preserve"> </v>
      </c>
      <c r="B609" s="23"/>
      <c r="C609" s="23"/>
      <c r="D609" s="23"/>
      <c r="E609" s="23"/>
      <c r="F609" s="23"/>
      <c r="G609" s="26" t="str">
        <f>IF(E609="","",VLOOKUP(E609,'Liste des clubs'!A:B,2,FALSE))</f>
        <v/>
      </c>
      <c r="H609" s="29"/>
      <c r="I609" s="21" t="str">
        <f t="shared" si="41"/>
        <v/>
      </c>
      <c r="J609" s="31" t="str">
        <f t="array" ref="J609">IFERROR(INDEX(I$2:I$700,SMALL(IF(I$2:I$700&lt;&gt;"",ROW(I$2:I$700)-1),ROW(A608))),"")</f>
        <v/>
      </c>
      <c r="K609" s="21" t="str">
        <f t="shared" si="42"/>
        <v/>
      </c>
      <c r="L609" s="33" t="str">
        <f t="array" ref="L609">IFERROR(INDEX(K$2:K$700,SMALL(IF(K$2:K$700&lt;&gt;"",ROW(K$2:K$700)-1),ROW(F608))),"")</f>
        <v/>
      </c>
      <c r="M609" s="21" t="str">
        <f t="shared" si="43"/>
        <v/>
      </c>
      <c r="N609" s="31" t="str">
        <f t="array" ref="N609">IFERROR(INDEX(M$2:M$700,SMALL(IF(M$2:M$700&lt;&gt;"",ROW(M$2:M$700)-1),ROW(G608))),"")</f>
        <v/>
      </c>
      <c r="O609" s="21" t="str">
        <f t="shared" si="44"/>
        <v/>
      </c>
      <c r="P609" s="33" t="str">
        <f t="array" ref="P609">IFERROR(INDEX(O$2:O$700,SMALL(IF(O$2:O$700&lt;&gt;"",ROW(O$2:O$700)-1),ROW(I608))),"")</f>
        <v/>
      </c>
      <c r="Q609" s="22" t="str">
        <f t="shared" si="40"/>
        <v/>
      </c>
      <c r="R609" s="47" t="str">
        <f t="array" ref="R609">IFERROR(INDEX(Q$2:Q$212,SMALL(IF(Q$2:Q$212&lt;&gt;"",ROW(Q$2:Q$212)-1),ROW(I608))),"")</f>
        <v/>
      </c>
    </row>
    <row r="610" spans="1:18" ht="15.75" customHeight="1" x14ac:dyDescent="0.2">
      <c r="A610" s="26" t="str">
        <f t="shared" si="45"/>
        <v xml:space="preserve"> </v>
      </c>
      <c r="B610" s="23"/>
      <c r="C610" s="23"/>
      <c r="D610" s="23"/>
      <c r="E610" s="23"/>
      <c r="F610" s="23"/>
      <c r="G610" s="26" t="str">
        <f>IF(E610="","",VLOOKUP(E610,'Liste des clubs'!A:B,2,FALSE))</f>
        <v/>
      </c>
      <c r="H610" s="29"/>
      <c r="I610" s="21" t="str">
        <f t="shared" si="41"/>
        <v/>
      </c>
      <c r="J610" s="31" t="str">
        <f t="array" ref="J610">IFERROR(INDEX(I$2:I$700,SMALL(IF(I$2:I$700&lt;&gt;"",ROW(I$2:I$700)-1),ROW(A609))),"")</f>
        <v/>
      </c>
      <c r="K610" s="21" t="str">
        <f t="shared" si="42"/>
        <v/>
      </c>
      <c r="L610" s="33" t="str">
        <f t="array" ref="L610">IFERROR(INDEX(K$2:K$700,SMALL(IF(K$2:K$700&lt;&gt;"",ROW(K$2:K$700)-1),ROW(F609))),"")</f>
        <v/>
      </c>
      <c r="M610" s="21" t="str">
        <f t="shared" si="43"/>
        <v/>
      </c>
      <c r="N610" s="31" t="str">
        <f t="array" ref="N610">IFERROR(INDEX(M$2:M$700,SMALL(IF(M$2:M$700&lt;&gt;"",ROW(M$2:M$700)-1),ROW(G609))),"")</f>
        <v/>
      </c>
      <c r="O610" s="21" t="str">
        <f t="shared" si="44"/>
        <v/>
      </c>
      <c r="P610" s="33" t="str">
        <f t="array" ref="P610">IFERROR(INDEX(O$2:O$700,SMALL(IF(O$2:O$700&lt;&gt;"",ROW(O$2:O$700)-1),ROW(I609))),"")</f>
        <v/>
      </c>
      <c r="Q610" s="22" t="str">
        <f t="shared" si="40"/>
        <v/>
      </c>
      <c r="R610" s="47" t="str">
        <f t="array" ref="R610">IFERROR(INDEX(Q$2:Q$212,SMALL(IF(Q$2:Q$212&lt;&gt;"",ROW(Q$2:Q$212)-1),ROW(I609))),"")</f>
        <v/>
      </c>
    </row>
    <row r="611" spans="1:18" ht="15.75" customHeight="1" x14ac:dyDescent="0.2">
      <c r="A611" s="26" t="str">
        <f t="shared" si="45"/>
        <v xml:space="preserve"> </v>
      </c>
      <c r="B611" s="23"/>
      <c r="C611" s="23"/>
      <c r="D611" s="23"/>
      <c r="E611" s="23"/>
      <c r="F611" s="23"/>
      <c r="G611" s="26" t="str">
        <f>IF(E611="","",VLOOKUP(E611,'Liste des clubs'!A:B,2,FALSE))</f>
        <v/>
      </c>
      <c r="H611" s="29"/>
      <c r="I611" s="21" t="str">
        <f t="shared" si="41"/>
        <v/>
      </c>
      <c r="J611" s="31" t="str">
        <f t="array" ref="J611">IFERROR(INDEX(I$2:I$700,SMALL(IF(I$2:I$700&lt;&gt;"",ROW(I$2:I$700)-1),ROW(A610))),"")</f>
        <v/>
      </c>
      <c r="K611" s="21" t="str">
        <f t="shared" si="42"/>
        <v/>
      </c>
      <c r="L611" s="33" t="str">
        <f t="array" ref="L611">IFERROR(INDEX(K$2:K$700,SMALL(IF(K$2:K$700&lt;&gt;"",ROW(K$2:K$700)-1),ROW(F610))),"")</f>
        <v/>
      </c>
      <c r="M611" s="21" t="str">
        <f t="shared" si="43"/>
        <v/>
      </c>
      <c r="N611" s="31" t="str">
        <f t="array" ref="N611">IFERROR(INDEX(M$2:M$700,SMALL(IF(M$2:M$700&lt;&gt;"",ROW(M$2:M$700)-1),ROW(G610))),"")</f>
        <v/>
      </c>
      <c r="O611" s="21" t="str">
        <f t="shared" si="44"/>
        <v/>
      </c>
      <c r="P611" s="33" t="str">
        <f t="array" ref="P611">IFERROR(INDEX(O$2:O$700,SMALL(IF(O$2:O$700&lt;&gt;"",ROW(O$2:O$700)-1),ROW(I610))),"")</f>
        <v/>
      </c>
      <c r="Q611" s="22" t="str">
        <f t="shared" si="40"/>
        <v/>
      </c>
      <c r="R611" s="47" t="str">
        <f t="array" ref="R611">IFERROR(INDEX(Q$2:Q$212,SMALL(IF(Q$2:Q$212&lt;&gt;"",ROW(Q$2:Q$212)-1),ROW(I610))),"")</f>
        <v/>
      </c>
    </row>
    <row r="612" spans="1:18" ht="15.75" customHeight="1" x14ac:dyDescent="0.2">
      <c r="A612" s="26" t="str">
        <f t="shared" si="45"/>
        <v xml:space="preserve"> </v>
      </c>
      <c r="B612" s="23"/>
      <c r="C612" s="23"/>
      <c r="D612" s="23"/>
      <c r="E612" s="23"/>
      <c r="F612" s="23"/>
      <c r="G612" s="26" t="str">
        <f>IF(E612="","",VLOOKUP(E612,'Liste des clubs'!A:B,2,FALSE))</f>
        <v/>
      </c>
      <c r="H612" s="29"/>
      <c r="I612" s="21" t="str">
        <f t="shared" si="41"/>
        <v/>
      </c>
      <c r="J612" s="31" t="str">
        <f t="array" ref="J612">IFERROR(INDEX(I$2:I$700,SMALL(IF(I$2:I$700&lt;&gt;"",ROW(I$2:I$700)-1),ROW(A611))),"")</f>
        <v/>
      </c>
      <c r="K612" s="21" t="str">
        <f t="shared" si="42"/>
        <v/>
      </c>
      <c r="L612" s="33" t="str">
        <f t="array" ref="L612">IFERROR(INDEX(K$2:K$700,SMALL(IF(K$2:K$700&lt;&gt;"",ROW(K$2:K$700)-1),ROW(F611))),"")</f>
        <v/>
      </c>
      <c r="M612" s="21" t="str">
        <f t="shared" si="43"/>
        <v/>
      </c>
      <c r="N612" s="31" t="str">
        <f t="array" ref="N612">IFERROR(INDEX(M$2:M$700,SMALL(IF(M$2:M$700&lt;&gt;"",ROW(M$2:M$700)-1),ROW(G611))),"")</f>
        <v/>
      </c>
      <c r="O612" s="21" t="str">
        <f t="shared" si="44"/>
        <v/>
      </c>
      <c r="P612" s="33" t="str">
        <f t="array" ref="P612">IFERROR(INDEX(O$2:O$700,SMALL(IF(O$2:O$700&lt;&gt;"",ROW(O$2:O$700)-1),ROW(I611))),"")</f>
        <v/>
      </c>
      <c r="Q612" s="22" t="str">
        <f t="shared" si="40"/>
        <v/>
      </c>
      <c r="R612" s="47" t="str">
        <f t="array" ref="R612">IFERROR(INDEX(Q$2:Q$212,SMALL(IF(Q$2:Q$212&lt;&gt;"",ROW(Q$2:Q$212)-1),ROW(I611))),"")</f>
        <v/>
      </c>
    </row>
    <row r="613" spans="1:18" ht="15.75" customHeight="1" x14ac:dyDescent="0.2">
      <c r="A613" s="26" t="str">
        <f t="shared" si="45"/>
        <v xml:space="preserve"> </v>
      </c>
      <c r="B613" s="23"/>
      <c r="C613" s="23"/>
      <c r="D613" s="23"/>
      <c r="E613" s="23"/>
      <c r="F613" s="23"/>
      <c r="G613" s="26" t="str">
        <f>IF(E613="","",VLOOKUP(E613,'Liste des clubs'!A:B,2,FALSE))</f>
        <v/>
      </c>
      <c r="H613" s="29"/>
      <c r="I613" s="21" t="str">
        <f t="shared" si="41"/>
        <v/>
      </c>
      <c r="J613" s="31" t="str">
        <f t="array" ref="J613">IFERROR(INDEX(I$2:I$700,SMALL(IF(I$2:I$700&lt;&gt;"",ROW(I$2:I$700)-1),ROW(A612))),"")</f>
        <v/>
      </c>
      <c r="K613" s="21" t="str">
        <f t="shared" si="42"/>
        <v/>
      </c>
      <c r="L613" s="33" t="str">
        <f t="array" ref="L613">IFERROR(INDEX(K$2:K$700,SMALL(IF(K$2:K$700&lt;&gt;"",ROW(K$2:K$700)-1),ROW(F612))),"")</f>
        <v/>
      </c>
      <c r="M613" s="21" t="str">
        <f t="shared" si="43"/>
        <v/>
      </c>
      <c r="N613" s="31" t="str">
        <f t="array" ref="N613">IFERROR(INDEX(M$2:M$700,SMALL(IF(M$2:M$700&lt;&gt;"",ROW(M$2:M$700)-1),ROW(G612))),"")</f>
        <v/>
      </c>
      <c r="O613" s="21" t="str">
        <f t="shared" si="44"/>
        <v/>
      </c>
      <c r="P613" s="33" t="str">
        <f t="array" ref="P613">IFERROR(INDEX(O$2:O$700,SMALL(IF(O$2:O$700&lt;&gt;"",ROW(O$2:O$700)-1),ROW(I612))),"")</f>
        <v/>
      </c>
      <c r="Q613" s="22" t="str">
        <f t="shared" si="40"/>
        <v/>
      </c>
      <c r="R613" s="47" t="str">
        <f t="array" ref="R613">IFERROR(INDEX(Q$2:Q$212,SMALL(IF(Q$2:Q$212&lt;&gt;"",ROW(Q$2:Q$212)-1),ROW(I612))),"")</f>
        <v/>
      </c>
    </row>
    <row r="614" spans="1:18" ht="15.75" customHeight="1" x14ac:dyDescent="0.2">
      <c r="A614" s="26" t="str">
        <f t="shared" si="45"/>
        <v xml:space="preserve"> </v>
      </c>
      <c r="B614" s="23"/>
      <c r="C614" s="23"/>
      <c r="D614" s="23"/>
      <c r="E614" s="23"/>
      <c r="F614" s="23"/>
      <c r="G614" s="26" t="str">
        <f>IF(E614="","",VLOOKUP(E614,'Liste des clubs'!A:B,2,FALSE))</f>
        <v/>
      </c>
      <c r="H614" s="29"/>
      <c r="I614" s="21" t="str">
        <f t="shared" si="41"/>
        <v/>
      </c>
      <c r="J614" s="31" t="str">
        <f t="array" ref="J614">IFERROR(INDEX(I$2:I$700,SMALL(IF(I$2:I$700&lt;&gt;"",ROW(I$2:I$700)-1),ROW(A613))),"")</f>
        <v/>
      </c>
      <c r="K614" s="21" t="str">
        <f t="shared" si="42"/>
        <v/>
      </c>
      <c r="L614" s="33" t="str">
        <f t="array" ref="L614">IFERROR(INDEX(K$2:K$700,SMALL(IF(K$2:K$700&lt;&gt;"",ROW(K$2:K$700)-1),ROW(F613))),"")</f>
        <v/>
      </c>
      <c r="M614" s="21" t="str">
        <f t="shared" si="43"/>
        <v/>
      </c>
      <c r="N614" s="31" t="str">
        <f t="array" ref="N614">IFERROR(INDEX(M$2:M$700,SMALL(IF(M$2:M$700&lt;&gt;"",ROW(M$2:M$700)-1),ROW(G613))),"")</f>
        <v/>
      </c>
      <c r="O614" s="21" t="str">
        <f t="shared" si="44"/>
        <v/>
      </c>
      <c r="P614" s="33" t="str">
        <f t="array" ref="P614">IFERROR(INDEX(O$2:O$700,SMALL(IF(O$2:O$700&lt;&gt;"",ROW(O$2:O$700)-1),ROW(I613))),"")</f>
        <v/>
      </c>
      <c r="Q614" s="22" t="str">
        <f t="shared" si="40"/>
        <v/>
      </c>
      <c r="R614" s="47" t="str">
        <f t="array" ref="R614">IFERROR(INDEX(Q$2:Q$212,SMALL(IF(Q$2:Q$212&lt;&gt;"",ROW(Q$2:Q$212)-1),ROW(I613))),"")</f>
        <v/>
      </c>
    </row>
    <row r="615" spans="1:18" ht="15.75" customHeight="1" x14ac:dyDescent="0.2">
      <c r="A615" s="26" t="str">
        <f t="shared" si="45"/>
        <v xml:space="preserve"> </v>
      </c>
      <c r="B615" s="23"/>
      <c r="C615" s="23"/>
      <c r="D615" s="23"/>
      <c r="E615" s="23"/>
      <c r="F615" s="23"/>
      <c r="G615" s="26" t="str">
        <f>IF(E615="","",VLOOKUP(E615,'Liste des clubs'!A:B,2,FALSE))</f>
        <v/>
      </c>
      <c r="H615" s="29"/>
      <c r="I615" s="21" t="str">
        <f t="shared" si="41"/>
        <v/>
      </c>
      <c r="J615" s="31" t="str">
        <f t="array" ref="J615">IFERROR(INDEX(I$2:I$700,SMALL(IF(I$2:I$700&lt;&gt;"",ROW(I$2:I$700)-1),ROW(A614))),"")</f>
        <v/>
      </c>
      <c r="K615" s="21" t="str">
        <f t="shared" si="42"/>
        <v/>
      </c>
      <c r="L615" s="33" t="str">
        <f t="array" ref="L615">IFERROR(INDEX(K$2:K$700,SMALL(IF(K$2:K$700&lt;&gt;"",ROW(K$2:K$700)-1),ROW(F614))),"")</f>
        <v/>
      </c>
      <c r="M615" s="21" t="str">
        <f t="shared" si="43"/>
        <v/>
      </c>
      <c r="N615" s="31" t="str">
        <f t="array" ref="N615">IFERROR(INDEX(M$2:M$700,SMALL(IF(M$2:M$700&lt;&gt;"",ROW(M$2:M$700)-1),ROW(G614))),"")</f>
        <v/>
      </c>
      <c r="O615" s="21" t="str">
        <f t="shared" si="44"/>
        <v/>
      </c>
      <c r="P615" s="33" t="str">
        <f t="array" ref="P615">IFERROR(INDEX(O$2:O$700,SMALL(IF(O$2:O$700&lt;&gt;"",ROW(O$2:O$700)-1),ROW(I614))),"")</f>
        <v/>
      </c>
      <c r="Q615" s="22" t="str">
        <f t="shared" si="40"/>
        <v/>
      </c>
      <c r="R615" s="47" t="str">
        <f t="array" ref="R615">IFERROR(INDEX(Q$2:Q$212,SMALL(IF(Q$2:Q$212&lt;&gt;"",ROW(Q$2:Q$212)-1),ROW(I614))),"")</f>
        <v/>
      </c>
    </row>
    <row r="616" spans="1:18" ht="15.75" customHeight="1" x14ac:dyDescent="0.2">
      <c r="A616" s="26" t="str">
        <f t="shared" si="45"/>
        <v xml:space="preserve"> </v>
      </c>
      <c r="B616" s="23"/>
      <c r="C616" s="23"/>
      <c r="D616" s="23"/>
      <c r="E616" s="23"/>
      <c r="F616" s="23"/>
      <c r="G616" s="26" t="str">
        <f>IF(E616="","",VLOOKUP(E616,'Liste des clubs'!A:B,2,FALSE))</f>
        <v/>
      </c>
      <c r="H616" s="29"/>
      <c r="I616" s="21" t="str">
        <f t="shared" si="41"/>
        <v/>
      </c>
      <c r="J616" s="31" t="str">
        <f t="array" ref="J616">IFERROR(INDEX(I$2:I$700,SMALL(IF(I$2:I$700&lt;&gt;"",ROW(I$2:I$700)-1),ROW(A615))),"")</f>
        <v/>
      </c>
      <c r="K616" s="21" t="str">
        <f t="shared" si="42"/>
        <v/>
      </c>
      <c r="L616" s="33" t="str">
        <f t="array" ref="L616">IFERROR(INDEX(K$2:K$700,SMALL(IF(K$2:K$700&lt;&gt;"",ROW(K$2:K$700)-1),ROW(F615))),"")</f>
        <v/>
      </c>
      <c r="M616" s="21" t="str">
        <f t="shared" si="43"/>
        <v/>
      </c>
      <c r="N616" s="31" t="str">
        <f t="array" ref="N616">IFERROR(INDEX(M$2:M$700,SMALL(IF(M$2:M$700&lt;&gt;"",ROW(M$2:M$700)-1),ROW(G615))),"")</f>
        <v/>
      </c>
      <c r="O616" s="21" t="str">
        <f t="shared" si="44"/>
        <v/>
      </c>
      <c r="P616" s="33" t="str">
        <f t="array" ref="P616">IFERROR(INDEX(O$2:O$700,SMALL(IF(O$2:O$700&lt;&gt;"",ROW(O$2:O$700)-1),ROW(I615))),"")</f>
        <v/>
      </c>
      <c r="Q616" s="22" t="str">
        <f t="shared" si="40"/>
        <v/>
      </c>
      <c r="R616" s="47" t="str">
        <f t="array" ref="R616">IFERROR(INDEX(Q$2:Q$212,SMALL(IF(Q$2:Q$212&lt;&gt;"",ROW(Q$2:Q$212)-1),ROW(I615))),"")</f>
        <v/>
      </c>
    </row>
    <row r="617" spans="1:18" ht="15.75" customHeight="1" x14ac:dyDescent="0.2">
      <c r="A617" s="26" t="str">
        <f t="shared" si="45"/>
        <v xml:space="preserve"> </v>
      </c>
      <c r="B617" s="23"/>
      <c r="C617" s="23"/>
      <c r="D617" s="23"/>
      <c r="E617" s="23"/>
      <c r="F617" s="23"/>
      <c r="G617" s="26" t="str">
        <f>IF(E617="","",VLOOKUP(E617,'Liste des clubs'!A:B,2,FALSE))</f>
        <v/>
      </c>
      <c r="H617" s="29"/>
      <c r="I617" s="21" t="str">
        <f t="shared" si="41"/>
        <v/>
      </c>
      <c r="J617" s="31" t="str">
        <f t="array" ref="J617">IFERROR(INDEX(I$2:I$700,SMALL(IF(I$2:I$700&lt;&gt;"",ROW(I$2:I$700)-1),ROW(A616))),"")</f>
        <v/>
      </c>
      <c r="K617" s="21" t="str">
        <f t="shared" si="42"/>
        <v/>
      </c>
      <c r="L617" s="33" t="str">
        <f t="array" ref="L617">IFERROR(INDEX(K$2:K$700,SMALL(IF(K$2:K$700&lt;&gt;"",ROW(K$2:K$700)-1),ROW(F616))),"")</f>
        <v/>
      </c>
      <c r="M617" s="21" t="str">
        <f t="shared" si="43"/>
        <v/>
      </c>
      <c r="N617" s="31" t="str">
        <f t="array" ref="N617">IFERROR(INDEX(M$2:M$700,SMALL(IF(M$2:M$700&lt;&gt;"",ROW(M$2:M$700)-1),ROW(G616))),"")</f>
        <v/>
      </c>
      <c r="O617" s="21" t="str">
        <f t="shared" si="44"/>
        <v/>
      </c>
      <c r="P617" s="33" t="str">
        <f t="array" ref="P617">IFERROR(INDEX(O$2:O$700,SMALL(IF(O$2:O$700&lt;&gt;"",ROW(O$2:O$700)-1),ROW(I616))),"")</f>
        <v/>
      </c>
      <c r="Q617" s="22" t="str">
        <f t="shared" si="40"/>
        <v/>
      </c>
      <c r="R617" s="47" t="str">
        <f t="array" ref="R617">IFERROR(INDEX(Q$2:Q$212,SMALL(IF(Q$2:Q$212&lt;&gt;"",ROW(Q$2:Q$212)-1),ROW(I616))),"")</f>
        <v/>
      </c>
    </row>
    <row r="618" spans="1:18" ht="15.75" customHeight="1" x14ac:dyDescent="0.2">
      <c r="A618" s="26" t="str">
        <f t="shared" si="45"/>
        <v xml:space="preserve"> </v>
      </c>
      <c r="B618" s="23"/>
      <c r="C618" s="23"/>
      <c r="D618" s="23"/>
      <c r="E618" s="23"/>
      <c r="F618" s="23"/>
      <c r="G618" s="26" t="str">
        <f>IF(E618="","",VLOOKUP(E618,'Liste des clubs'!A:B,2,FALSE))</f>
        <v/>
      </c>
      <c r="H618" s="29"/>
      <c r="I618" s="21" t="str">
        <f t="shared" si="41"/>
        <v/>
      </c>
      <c r="J618" s="31" t="str">
        <f t="array" ref="J618">IFERROR(INDEX(I$2:I$700,SMALL(IF(I$2:I$700&lt;&gt;"",ROW(I$2:I$700)-1),ROW(A617))),"")</f>
        <v/>
      </c>
      <c r="K618" s="21" t="str">
        <f t="shared" si="42"/>
        <v/>
      </c>
      <c r="L618" s="33" t="str">
        <f t="array" ref="L618">IFERROR(INDEX(K$2:K$700,SMALL(IF(K$2:K$700&lt;&gt;"",ROW(K$2:K$700)-1),ROW(F617))),"")</f>
        <v/>
      </c>
      <c r="M618" s="21" t="str">
        <f t="shared" si="43"/>
        <v/>
      </c>
      <c r="N618" s="31" t="str">
        <f t="array" ref="N618">IFERROR(INDEX(M$2:M$700,SMALL(IF(M$2:M$700&lt;&gt;"",ROW(M$2:M$700)-1),ROW(G617))),"")</f>
        <v/>
      </c>
      <c r="O618" s="21" t="str">
        <f t="shared" si="44"/>
        <v/>
      </c>
      <c r="P618" s="33" t="str">
        <f t="array" ref="P618">IFERROR(INDEX(O$2:O$700,SMALL(IF(O$2:O$700&lt;&gt;"",ROW(O$2:O$700)-1),ROW(I617))),"")</f>
        <v/>
      </c>
      <c r="Q618" s="22" t="str">
        <f t="shared" si="40"/>
        <v/>
      </c>
      <c r="R618" s="47" t="str">
        <f t="array" ref="R618">IFERROR(INDEX(Q$2:Q$212,SMALL(IF(Q$2:Q$212&lt;&gt;"",ROW(Q$2:Q$212)-1),ROW(I617))),"")</f>
        <v/>
      </c>
    </row>
    <row r="619" spans="1:18" ht="15.75" customHeight="1" x14ac:dyDescent="0.2">
      <c r="A619" s="26" t="str">
        <f t="shared" si="45"/>
        <v xml:space="preserve"> </v>
      </c>
      <c r="B619" s="23"/>
      <c r="C619" s="23"/>
      <c r="D619" s="23"/>
      <c r="E619" s="23"/>
      <c r="F619" s="23"/>
      <c r="G619" s="26" t="str">
        <f>IF(E619="","",VLOOKUP(E619,'Liste des clubs'!A:B,2,FALSE))</f>
        <v/>
      </c>
      <c r="H619" s="29"/>
      <c r="I619" s="21" t="str">
        <f t="shared" si="41"/>
        <v/>
      </c>
      <c r="J619" s="31" t="str">
        <f t="array" ref="J619">IFERROR(INDEX(I$2:I$700,SMALL(IF(I$2:I$700&lt;&gt;"",ROW(I$2:I$700)-1),ROW(A618))),"")</f>
        <v/>
      </c>
      <c r="K619" s="21" t="str">
        <f t="shared" si="42"/>
        <v/>
      </c>
      <c r="L619" s="33" t="str">
        <f t="array" ref="L619">IFERROR(INDEX(K$2:K$700,SMALL(IF(K$2:K$700&lt;&gt;"",ROW(K$2:K$700)-1),ROW(F618))),"")</f>
        <v/>
      </c>
      <c r="M619" s="21" t="str">
        <f t="shared" si="43"/>
        <v/>
      </c>
      <c r="N619" s="31" t="str">
        <f t="array" ref="N619">IFERROR(INDEX(M$2:M$700,SMALL(IF(M$2:M$700&lt;&gt;"",ROW(M$2:M$700)-1),ROW(G618))),"")</f>
        <v/>
      </c>
      <c r="O619" s="21" t="str">
        <f t="shared" si="44"/>
        <v/>
      </c>
      <c r="P619" s="33" t="str">
        <f t="array" ref="P619">IFERROR(INDEX(O$2:O$700,SMALL(IF(O$2:O$700&lt;&gt;"",ROW(O$2:O$700)-1),ROW(I618))),"")</f>
        <v/>
      </c>
      <c r="Q619" s="22" t="str">
        <f t="shared" si="40"/>
        <v/>
      </c>
      <c r="R619" s="47" t="str">
        <f t="array" ref="R619">IFERROR(INDEX(Q$2:Q$212,SMALL(IF(Q$2:Q$212&lt;&gt;"",ROW(Q$2:Q$212)-1),ROW(I618))),"")</f>
        <v/>
      </c>
    </row>
    <row r="620" spans="1:18" ht="15.75" customHeight="1" x14ac:dyDescent="0.2">
      <c r="A620" s="26" t="str">
        <f t="shared" si="45"/>
        <v xml:space="preserve"> </v>
      </c>
      <c r="B620" s="23"/>
      <c r="C620" s="23"/>
      <c r="D620" s="23"/>
      <c r="E620" s="23"/>
      <c r="F620" s="23"/>
      <c r="G620" s="26" t="str">
        <f>IF(E620="","",VLOOKUP(E620,'Liste des clubs'!A:B,2,FALSE))</f>
        <v/>
      </c>
      <c r="H620" s="29"/>
      <c r="I620" s="21" t="str">
        <f t="shared" si="41"/>
        <v/>
      </c>
      <c r="J620" s="31" t="str">
        <f t="array" ref="J620">IFERROR(INDEX(I$2:I$700,SMALL(IF(I$2:I$700&lt;&gt;"",ROW(I$2:I$700)-1),ROW(A619))),"")</f>
        <v/>
      </c>
      <c r="K620" s="21" t="str">
        <f t="shared" si="42"/>
        <v/>
      </c>
      <c r="L620" s="33" t="str">
        <f t="array" ref="L620">IFERROR(INDEX(K$2:K$700,SMALL(IF(K$2:K$700&lt;&gt;"",ROW(K$2:K$700)-1),ROW(F619))),"")</f>
        <v/>
      </c>
      <c r="M620" s="21" t="str">
        <f t="shared" si="43"/>
        <v/>
      </c>
      <c r="N620" s="31" t="str">
        <f t="array" ref="N620">IFERROR(INDEX(M$2:M$700,SMALL(IF(M$2:M$700&lt;&gt;"",ROW(M$2:M$700)-1),ROW(G619))),"")</f>
        <v/>
      </c>
      <c r="O620" s="21" t="str">
        <f t="shared" si="44"/>
        <v/>
      </c>
      <c r="P620" s="33" t="str">
        <f t="array" ref="P620">IFERROR(INDEX(O$2:O$700,SMALL(IF(O$2:O$700&lt;&gt;"",ROW(O$2:O$700)-1),ROW(I619))),"")</f>
        <v/>
      </c>
      <c r="Q620" s="22" t="str">
        <f t="shared" si="40"/>
        <v/>
      </c>
      <c r="R620" s="47" t="str">
        <f t="array" ref="R620">IFERROR(INDEX(Q$2:Q$212,SMALL(IF(Q$2:Q$212&lt;&gt;"",ROW(Q$2:Q$212)-1),ROW(I619))),"")</f>
        <v/>
      </c>
    </row>
    <row r="621" spans="1:18" ht="15.75" customHeight="1" x14ac:dyDescent="0.2">
      <c r="A621" s="26" t="str">
        <f t="shared" si="45"/>
        <v xml:space="preserve"> </v>
      </c>
      <c r="B621" s="23"/>
      <c r="C621" s="23"/>
      <c r="D621" s="23"/>
      <c r="E621" s="23"/>
      <c r="F621" s="23"/>
      <c r="G621" s="26" t="str">
        <f>IF(E621="","",VLOOKUP(E621,'Liste des clubs'!A:B,2,FALSE))</f>
        <v/>
      </c>
      <c r="H621" s="29"/>
      <c r="I621" s="21" t="str">
        <f t="shared" si="41"/>
        <v/>
      </c>
      <c r="J621" s="31" t="str">
        <f t="array" ref="J621">IFERROR(INDEX(I$2:I$700,SMALL(IF(I$2:I$700&lt;&gt;"",ROW(I$2:I$700)-1),ROW(A620))),"")</f>
        <v/>
      </c>
      <c r="K621" s="21" t="str">
        <f t="shared" si="42"/>
        <v/>
      </c>
      <c r="L621" s="33" t="str">
        <f t="array" ref="L621">IFERROR(INDEX(K$2:K$700,SMALL(IF(K$2:K$700&lt;&gt;"",ROW(K$2:K$700)-1),ROW(F620))),"")</f>
        <v/>
      </c>
      <c r="M621" s="21" t="str">
        <f t="shared" si="43"/>
        <v/>
      </c>
      <c r="N621" s="31" t="str">
        <f t="array" ref="N621">IFERROR(INDEX(M$2:M$700,SMALL(IF(M$2:M$700&lt;&gt;"",ROW(M$2:M$700)-1),ROW(G620))),"")</f>
        <v/>
      </c>
      <c r="O621" s="21" t="str">
        <f t="shared" si="44"/>
        <v/>
      </c>
      <c r="P621" s="33" t="str">
        <f t="array" ref="P621">IFERROR(INDEX(O$2:O$700,SMALL(IF(O$2:O$700&lt;&gt;"",ROW(O$2:O$700)-1),ROW(I620))),"")</f>
        <v/>
      </c>
      <c r="Q621" s="22" t="str">
        <f t="shared" si="40"/>
        <v/>
      </c>
      <c r="R621" s="47" t="str">
        <f t="array" ref="R621">IFERROR(INDEX(Q$2:Q$212,SMALL(IF(Q$2:Q$212&lt;&gt;"",ROW(Q$2:Q$212)-1),ROW(I620))),"")</f>
        <v/>
      </c>
    </row>
    <row r="622" spans="1:18" ht="15.75" customHeight="1" x14ac:dyDescent="0.2">
      <c r="A622" s="26" t="str">
        <f t="shared" ref="A622:A649" si="46">B622&amp;" "&amp;C622</f>
        <v xml:space="preserve"> </v>
      </c>
      <c r="B622" s="23"/>
      <c r="C622" s="23"/>
      <c r="D622" s="23"/>
      <c r="E622" s="23"/>
      <c r="F622" s="23"/>
      <c r="G622" s="26" t="str">
        <f>IF(E622="","",VLOOKUP(E622,'Liste des clubs'!A:B,2,FALSE))</f>
        <v/>
      </c>
      <c r="H622" s="29"/>
      <c r="I622" s="21" t="str">
        <f t="shared" si="41"/>
        <v/>
      </c>
      <c r="J622" s="31" t="str">
        <f t="array" ref="J622">IFERROR(INDEX(I$2:I$700,SMALL(IF(I$2:I$700&lt;&gt;"",ROW(I$2:I$700)-1),ROW(A621))),"")</f>
        <v/>
      </c>
      <c r="K622" s="21" t="str">
        <f t="shared" si="42"/>
        <v/>
      </c>
      <c r="L622" s="33" t="str">
        <f t="array" ref="L622">IFERROR(INDEX(K$2:K$700,SMALL(IF(K$2:K$700&lt;&gt;"",ROW(K$2:K$700)-1),ROW(F621))),"")</f>
        <v/>
      </c>
      <c r="M622" s="21" t="str">
        <f t="shared" si="43"/>
        <v/>
      </c>
      <c r="N622" s="31" t="str">
        <f t="array" ref="N622">IFERROR(INDEX(M$2:M$700,SMALL(IF(M$2:M$700&lt;&gt;"",ROW(M$2:M$700)-1),ROW(G621))),"")</f>
        <v/>
      </c>
      <c r="O622" s="21" t="str">
        <f t="shared" si="44"/>
        <v/>
      </c>
      <c r="P622" s="33" t="str">
        <f t="array" ref="P622">IFERROR(INDEX(O$2:O$700,SMALL(IF(O$2:O$700&lt;&gt;"",ROW(O$2:O$700)-1),ROW(I621))),"")</f>
        <v/>
      </c>
      <c r="Q622" s="22" t="str">
        <f t="shared" si="40"/>
        <v/>
      </c>
      <c r="R622" s="47" t="str">
        <f t="array" ref="R622">IFERROR(INDEX(Q$2:Q$212,SMALL(IF(Q$2:Q$212&lt;&gt;"",ROW(Q$2:Q$212)-1),ROW(I621))),"")</f>
        <v/>
      </c>
    </row>
    <row r="623" spans="1:18" ht="15.75" customHeight="1" x14ac:dyDescent="0.2">
      <c r="A623" s="26" t="str">
        <f t="shared" si="46"/>
        <v xml:space="preserve"> </v>
      </c>
      <c r="B623" s="23"/>
      <c r="C623" s="23"/>
      <c r="D623" s="23"/>
      <c r="E623" s="23"/>
      <c r="F623" s="23"/>
      <c r="G623" s="26" t="str">
        <f>IF(E623="","",VLOOKUP(E623,'Liste des clubs'!A:B,2,FALSE))</f>
        <v/>
      </c>
      <c r="H623" s="29"/>
      <c r="I623" s="21" t="str">
        <f t="shared" si="41"/>
        <v/>
      </c>
      <c r="J623" s="31" t="str">
        <f t="array" ref="J623">IFERROR(INDEX(I$2:I$700,SMALL(IF(I$2:I$700&lt;&gt;"",ROW(I$2:I$700)-1),ROW(A622))),"")</f>
        <v/>
      </c>
      <c r="K623" s="21" t="str">
        <f t="shared" si="42"/>
        <v/>
      </c>
      <c r="L623" s="33" t="str">
        <f t="array" ref="L623">IFERROR(INDEX(K$2:K$700,SMALL(IF(K$2:K$700&lt;&gt;"",ROW(K$2:K$700)-1),ROW(F622))),"")</f>
        <v/>
      </c>
      <c r="M623" s="21" t="str">
        <f t="shared" si="43"/>
        <v/>
      </c>
      <c r="N623" s="31" t="str">
        <f t="array" ref="N623">IFERROR(INDEX(M$2:M$700,SMALL(IF(M$2:M$700&lt;&gt;"",ROW(M$2:M$700)-1),ROW(G622))),"")</f>
        <v/>
      </c>
      <c r="O623" s="21" t="str">
        <f t="shared" si="44"/>
        <v/>
      </c>
      <c r="P623" s="33" t="str">
        <f t="array" ref="P623">IFERROR(INDEX(O$2:O$700,SMALL(IF(O$2:O$700&lt;&gt;"",ROW(O$2:O$700)-1),ROW(I622))),"")</f>
        <v/>
      </c>
      <c r="Q623" s="22" t="str">
        <f t="shared" si="40"/>
        <v/>
      </c>
      <c r="R623" s="47" t="str">
        <f t="array" ref="R623">IFERROR(INDEX(Q$2:Q$212,SMALL(IF(Q$2:Q$212&lt;&gt;"",ROW(Q$2:Q$212)-1),ROW(I622))),"")</f>
        <v/>
      </c>
    </row>
    <row r="624" spans="1:18" ht="15.75" customHeight="1" x14ac:dyDescent="0.2">
      <c r="A624" s="26" t="str">
        <f t="shared" si="46"/>
        <v xml:space="preserve"> </v>
      </c>
      <c r="B624" s="23"/>
      <c r="C624" s="23"/>
      <c r="D624" s="23"/>
      <c r="E624" s="23"/>
      <c r="F624" s="23"/>
      <c r="G624" s="26" t="str">
        <f>IF(E624="","",VLOOKUP(E624,'Liste des clubs'!A:B,2,FALSE))</f>
        <v/>
      </c>
      <c r="H624" s="29"/>
      <c r="I624" s="21" t="str">
        <f t="shared" si="41"/>
        <v/>
      </c>
      <c r="J624" s="31" t="str">
        <f t="array" ref="J624">IFERROR(INDEX(I$2:I$700,SMALL(IF(I$2:I$700&lt;&gt;"",ROW(I$2:I$700)-1),ROW(A623))),"")</f>
        <v/>
      </c>
      <c r="K624" s="21" t="str">
        <f t="shared" si="42"/>
        <v/>
      </c>
      <c r="L624" s="33" t="str">
        <f t="array" ref="L624">IFERROR(INDEX(K$2:K$700,SMALL(IF(K$2:K$700&lt;&gt;"",ROW(K$2:K$700)-1),ROW(F623))),"")</f>
        <v/>
      </c>
      <c r="M624" s="21" t="str">
        <f t="shared" si="43"/>
        <v/>
      </c>
      <c r="N624" s="31" t="str">
        <f t="array" ref="N624">IFERROR(INDEX(M$2:M$700,SMALL(IF(M$2:M$700&lt;&gt;"",ROW(M$2:M$700)-1),ROW(G623))),"")</f>
        <v/>
      </c>
      <c r="O624" s="21" t="str">
        <f t="shared" si="44"/>
        <v/>
      </c>
      <c r="P624" s="33" t="str">
        <f t="array" ref="P624">IFERROR(INDEX(O$2:O$700,SMALL(IF(O$2:O$700&lt;&gt;"",ROW(O$2:O$700)-1),ROW(I623))),"")</f>
        <v/>
      </c>
      <c r="Q624" s="22" t="str">
        <f t="shared" si="40"/>
        <v/>
      </c>
      <c r="R624" s="47" t="str">
        <f t="array" ref="R624">IFERROR(INDEX(Q$2:Q$212,SMALL(IF(Q$2:Q$212&lt;&gt;"",ROW(Q$2:Q$212)-1),ROW(I623))),"")</f>
        <v/>
      </c>
    </row>
    <row r="625" spans="1:18" ht="15.75" customHeight="1" x14ac:dyDescent="0.2">
      <c r="A625" s="26" t="str">
        <f t="shared" si="46"/>
        <v xml:space="preserve"> </v>
      </c>
      <c r="B625" s="23"/>
      <c r="C625" s="23"/>
      <c r="D625" s="23"/>
      <c r="E625" s="23"/>
      <c r="F625" s="23"/>
      <c r="G625" s="26" t="str">
        <f>IF(E625="","",VLOOKUP(E625,'Liste des clubs'!A:B,2,FALSE))</f>
        <v/>
      </c>
      <c r="H625" s="29"/>
      <c r="I625" s="21" t="str">
        <f t="shared" si="41"/>
        <v/>
      </c>
      <c r="J625" s="31" t="str">
        <f t="array" ref="J625">IFERROR(INDEX(I$2:I$700,SMALL(IF(I$2:I$700&lt;&gt;"",ROW(I$2:I$700)-1),ROW(A624))),"")</f>
        <v/>
      </c>
      <c r="K625" s="21" t="str">
        <f t="shared" si="42"/>
        <v/>
      </c>
      <c r="L625" s="33" t="str">
        <f t="array" ref="L625">IFERROR(INDEX(K$2:K$700,SMALL(IF(K$2:K$700&lt;&gt;"",ROW(K$2:K$700)-1),ROW(F624))),"")</f>
        <v/>
      </c>
      <c r="M625" s="21" t="str">
        <f t="shared" si="43"/>
        <v/>
      </c>
      <c r="N625" s="31" t="str">
        <f t="array" ref="N625">IFERROR(INDEX(M$2:M$700,SMALL(IF(M$2:M$700&lt;&gt;"",ROW(M$2:M$700)-1),ROW(G624))),"")</f>
        <v/>
      </c>
      <c r="O625" s="21" t="str">
        <f t="shared" si="44"/>
        <v/>
      </c>
      <c r="P625" s="33" t="str">
        <f t="array" ref="P625">IFERROR(INDEX(O$2:O$700,SMALL(IF(O$2:O$700&lt;&gt;"",ROW(O$2:O$700)-1),ROW(I624))),"")</f>
        <v/>
      </c>
      <c r="Q625" s="22" t="str">
        <f t="shared" si="40"/>
        <v/>
      </c>
      <c r="R625" s="47" t="str">
        <f t="array" ref="R625">IFERROR(INDEX(Q$2:Q$212,SMALL(IF(Q$2:Q$212&lt;&gt;"",ROW(Q$2:Q$212)-1),ROW(I624))),"")</f>
        <v/>
      </c>
    </row>
    <row r="626" spans="1:18" ht="15.75" customHeight="1" x14ac:dyDescent="0.2">
      <c r="A626" s="26" t="str">
        <f t="shared" si="46"/>
        <v xml:space="preserve"> </v>
      </c>
      <c r="B626" s="23"/>
      <c r="C626" s="23"/>
      <c r="D626" s="23"/>
      <c r="E626" s="23"/>
      <c r="F626" s="23"/>
      <c r="G626" s="26" t="str">
        <f>IF(E626="","",VLOOKUP(E626,'Liste des clubs'!A:B,2,FALSE))</f>
        <v/>
      </c>
      <c r="H626" s="29"/>
      <c r="I626" s="21" t="str">
        <f t="shared" si="41"/>
        <v/>
      </c>
      <c r="J626" s="31" t="str">
        <f t="array" ref="J626">IFERROR(INDEX(I$2:I$700,SMALL(IF(I$2:I$700&lt;&gt;"",ROW(I$2:I$700)-1),ROW(A625))),"")</f>
        <v/>
      </c>
      <c r="K626" s="21" t="str">
        <f t="shared" si="42"/>
        <v/>
      </c>
      <c r="L626" s="33" t="str">
        <f t="array" ref="L626">IFERROR(INDEX(K$2:K$700,SMALL(IF(K$2:K$700&lt;&gt;"",ROW(K$2:K$700)-1),ROW(F625))),"")</f>
        <v/>
      </c>
      <c r="M626" s="21" t="str">
        <f t="shared" si="43"/>
        <v/>
      </c>
      <c r="N626" s="31" t="str">
        <f t="array" ref="N626">IFERROR(INDEX(M$2:M$700,SMALL(IF(M$2:M$700&lt;&gt;"",ROW(M$2:M$700)-1),ROW(G625))),"")</f>
        <v/>
      </c>
      <c r="O626" s="21" t="str">
        <f t="shared" si="44"/>
        <v/>
      </c>
      <c r="P626" s="33" t="str">
        <f t="array" ref="P626">IFERROR(INDEX(O$2:O$700,SMALL(IF(O$2:O$700&lt;&gt;"",ROW(O$2:O$700)-1),ROW(I625))),"")</f>
        <v/>
      </c>
      <c r="Q626" s="22" t="str">
        <f t="shared" si="40"/>
        <v/>
      </c>
      <c r="R626" s="47" t="str">
        <f t="array" ref="R626">IFERROR(INDEX(Q$2:Q$212,SMALL(IF(Q$2:Q$212&lt;&gt;"",ROW(Q$2:Q$212)-1),ROW(I625))),"")</f>
        <v/>
      </c>
    </row>
    <row r="627" spans="1:18" ht="15.75" customHeight="1" x14ac:dyDescent="0.2">
      <c r="A627" s="26" t="str">
        <f t="shared" si="46"/>
        <v xml:space="preserve"> </v>
      </c>
      <c r="B627" s="23"/>
      <c r="C627" s="23"/>
      <c r="D627" s="23"/>
      <c r="E627" s="23"/>
      <c r="F627" s="23"/>
      <c r="G627" s="26" t="str">
        <f>IF(E627="","",VLOOKUP(E627,'Liste des clubs'!A:B,2,FALSE))</f>
        <v/>
      </c>
      <c r="H627" s="29"/>
      <c r="I627" s="21" t="str">
        <f t="shared" si="41"/>
        <v/>
      </c>
      <c r="J627" s="31" t="str">
        <f t="array" ref="J627">IFERROR(INDEX(I$2:I$700,SMALL(IF(I$2:I$700&lt;&gt;"",ROW(I$2:I$700)-1),ROW(A626))),"")</f>
        <v/>
      </c>
      <c r="K627" s="21" t="str">
        <f t="shared" si="42"/>
        <v/>
      </c>
      <c r="L627" s="33" t="str">
        <f t="array" ref="L627">IFERROR(INDEX(K$2:K$700,SMALL(IF(K$2:K$700&lt;&gt;"",ROW(K$2:K$700)-1),ROW(F626))),"")</f>
        <v/>
      </c>
      <c r="M627" s="21" t="str">
        <f t="shared" si="43"/>
        <v/>
      </c>
      <c r="N627" s="31" t="str">
        <f t="array" ref="N627">IFERROR(INDEX(M$2:M$700,SMALL(IF(M$2:M$700&lt;&gt;"",ROW(M$2:M$700)-1),ROW(G626))),"")</f>
        <v/>
      </c>
      <c r="O627" s="21" t="str">
        <f t="shared" si="44"/>
        <v/>
      </c>
      <c r="P627" s="33" t="str">
        <f t="array" ref="P627">IFERROR(INDEX(O$2:O$700,SMALL(IF(O$2:O$700&lt;&gt;"",ROW(O$2:O$700)-1),ROW(I626))),"")</f>
        <v/>
      </c>
      <c r="Q627" s="22" t="str">
        <f t="shared" ref="Q627:Q690" si="47">IF($H627=Q$1,$A627,"")</f>
        <v/>
      </c>
      <c r="R627" s="47" t="str">
        <f t="array" ref="R627">IFERROR(INDEX(Q$2:Q$212,SMALL(IF(Q$2:Q$212&lt;&gt;"",ROW(Q$2:Q$212)-1),ROW(I626))),"")</f>
        <v/>
      </c>
    </row>
    <row r="628" spans="1:18" ht="15.75" customHeight="1" x14ac:dyDescent="0.2">
      <c r="A628" s="26" t="str">
        <f t="shared" si="46"/>
        <v xml:space="preserve"> </v>
      </c>
      <c r="B628" s="23"/>
      <c r="C628" s="23"/>
      <c r="D628" s="23"/>
      <c r="E628" s="23"/>
      <c r="F628" s="23"/>
      <c r="G628" s="26" t="str">
        <f>IF(E628="","",VLOOKUP(E628,'Liste des clubs'!A:B,2,FALSE))</f>
        <v/>
      </c>
      <c r="H628" s="29"/>
      <c r="I628" s="21" t="str">
        <f t="shared" si="41"/>
        <v/>
      </c>
      <c r="J628" s="31" t="str">
        <f t="array" ref="J628">IFERROR(INDEX(I$2:I$700,SMALL(IF(I$2:I$700&lt;&gt;"",ROW(I$2:I$700)-1),ROW(A627))),"")</f>
        <v/>
      </c>
      <c r="K628" s="21" t="str">
        <f t="shared" si="42"/>
        <v/>
      </c>
      <c r="L628" s="33" t="str">
        <f t="array" ref="L628">IFERROR(INDEX(K$2:K$700,SMALL(IF(K$2:K$700&lt;&gt;"",ROW(K$2:K$700)-1),ROW(F627))),"")</f>
        <v/>
      </c>
      <c r="M628" s="21" t="str">
        <f t="shared" si="43"/>
        <v/>
      </c>
      <c r="N628" s="31" t="str">
        <f t="array" ref="N628">IFERROR(INDEX(M$2:M$700,SMALL(IF(M$2:M$700&lt;&gt;"",ROW(M$2:M$700)-1),ROW(G627))),"")</f>
        <v/>
      </c>
      <c r="O628" s="21" t="str">
        <f t="shared" si="44"/>
        <v/>
      </c>
      <c r="P628" s="33" t="str">
        <f t="array" ref="P628">IFERROR(INDEX(O$2:O$700,SMALL(IF(O$2:O$700&lt;&gt;"",ROW(O$2:O$700)-1),ROW(I627))),"")</f>
        <v/>
      </c>
      <c r="Q628" s="22" t="str">
        <f t="shared" si="47"/>
        <v/>
      </c>
      <c r="R628" s="47" t="str">
        <f t="array" ref="R628">IFERROR(INDEX(Q$2:Q$212,SMALL(IF(Q$2:Q$212&lt;&gt;"",ROW(Q$2:Q$212)-1),ROW(I627))),"")</f>
        <v/>
      </c>
    </row>
    <row r="629" spans="1:18" ht="15.75" customHeight="1" x14ac:dyDescent="0.2">
      <c r="A629" s="26" t="str">
        <f t="shared" si="46"/>
        <v xml:space="preserve"> </v>
      </c>
      <c r="B629" s="23"/>
      <c r="C629" s="23"/>
      <c r="D629" s="23"/>
      <c r="E629" s="23"/>
      <c r="F629" s="23"/>
      <c r="G629" s="26" t="str">
        <f>IF(E629="","",VLOOKUP(E629,'Liste des clubs'!A:B,2,FALSE))</f>
        <v/>
      </c>
      <c r="H629" s="29"/>
      <c r="I629" s="21" t="str">
        <f t="shared" si="41"/>
        <v/>
      </c>
      <c r="J629" s="31" t="str">
        <f t="array" ref="J629">IFERROR(INDEX(I$2:I$700,SMALL(IF(I$2:I$700&lt;&gt;"",ROW(I$2:I$700)-1),ROW(A628))),"")</f>
        <v/>
      </c>
      <c r="K629" s="21" t="str">
        <f t="shared" si="42"/>
        <v/>
      </c>
      <c r="L629" s="33" t="str">
        <f t="array" ref="L629">IFERROR(INDEX(K$2:K$700,SMALL(IF(K$2:K$700&lt;&gt;"",ROW(K$2:K$700)-1),ROW(F628))),"")</f>
        <v/>
      </c>
      <c r="M629" s="21" t="str">
        <f t="shared" si="43"/>
        <v/>
      </c>
      <c r="N629" s="31" t="str">
        <f t="array" ref="N629">IFERROR(INDEX(M$2:M$700,SMALL(IF(M$2:M$700&lt;&gt;"",ROW(M$2:M$700)-1),ROW(G628))),"")</f>
        <v/>
      </c>
      <c r="O629" s="21" t="str">
        <f t="shared" si="44"/>
        <v/>
      </c>
      <c r="P629" s="33" t="str">
        <f t="array" ref="P629">IFERROR(INDEX(O$2:O$700,SMALL(IF(O$2:O$700&lt;&gt;"",ROW(O$2:O$700)-1),ROW(I628))),"")</f>
        <v/>
      </c>
      <c r="Q629" s="22" t="str">
        <f t="shared" si="47"/>
        <v/>
      </c>
      <c r="R629" s="47" t="str">
        <f t="array" ref="R629">IFERROR(INDEX(Q$2:Q$212,SMALL(IF(Q$2:Q$212&lt;&gt;"",ROW(Q$2:Q$212)-1),ROW(I628))),"")</f>
        <v/>
      </c>
    </row>
    <row r="630" spans="1:18" ht="15.75" customHeight="1" x14ac:dyDescent="0.2">
      <c r="A630" s="26" t="str">
        <f t="shared" si="46"/>
        <v xml:space="preserve"> </v>
      </c>
      <c r="B630" s="23"/>
      <c r="C630" s="23"/>
      <c r="D630" s="23"/>
      <c r="E630" s="23"/>
      <c r="F630" s="23"/>
      <c r="G630" s="26" t="str">
        <f>IF(E630="","",VLOOKUP(E630,'Liste des clubs'!A:B,2,FALSE))</f>
        <v/>
      </c>
      <c r="H630" s="29"/>
      <c r="I630" s="21" t="str">
        <f t="shared" si="41"/>
        <v/>
      </c>
      <c r="J630" s="31" t="str">
        <f t="array" ref="J630">IFERROR(INDEX(I$2:I$700,SMALL(IF(I$2:I$700&lt;&gt;"",ROW(I$2:I$700)-1),ROW(A629))),"")</f>
        <v/>
      </c>
      <c r="K630" s="21" t="str">
        <f t="shared" si="42"/>
        <v/>
      </c>
      <c r="L630" s="33" t="str">
        <f t="array" ref="L630">IFERROR(INDEX(K$2:K$700,SMALL(IF(K$2:K$700&lt;&gt;"",ROW(K$2:K$700)-1),ROW(F629))),"")</f>
        <v/>
      </c>
      <c r="M630" s="21" t="str">
        <f t="shared" si="43"/>
        <v/>
      </c>
      <c r="N630" s="31" t="str">
        <f t="array" ref="N630">IFERROR(INDEX(M$2:M$700,SMALL(IF(M$2:M$700&lt;&gt;"",ROW(M$2:M$700)-1),ROW(G629))),"")</f>
        <v/>
      </c>
      <c r="O630" s="21" t="str">
        <f t="shared" si="44"/>
        <v/>
      </c>
      <c r="P630" s="33" t="str">
        <f t="array" ref="P630">IFERROR(INDEX(O$2:O$700,SMALL(IF(O$2:O$700&lt;&gt;"",ROW(O$2:O$700)-1),ROW(I629))),"")</f>
        <v/>
      </c>
      <c r="Q630" s="22" t="str">
        <f t="shared" si="47"/>
        <v/>
      </c>
      <c r="R630" s="47" t="str">
        <f t="array" ref="R630">IFERROR(INDEX(Q$2:Q$212,SMALL(IF(Q$2:Q$212&lt;&gt;"",ROW(Q$2:Q$212)-1),ROW(I629))),"")</f>
        <v/>
      </c>
    </row>
    <row r="631" spans="1:18" ht="15.75" customHeight="1" x14ac:dyDescent="0.2">
      <c r="A631" s="26" t="str">
        <f t="shared" si="46"/>
        <v xml:space="preserve"> </v>
      </c>
      <c r="B631" s="23"/>
      <c r="C631" s="23"/>
      <c r="D631" s="23"/>
      <c r="E631" s="23"/>
      <c r="F631" s="23"/>
      <c r="G631" s="26" t="str">
        <f>IF(E631="","",VLOOKUP(E631,'Liste des clubs'!A:B,2,FALSE))</f>
        <v/>
      </c>
      <c r="H631" s="29"/>
      <c r="I631" s="21" t="str">
        <f t="shared" si="41"/>
        <v/>
      </c>
      <c r="J631" s="31" t="str">
        <f t="array" ref="J631">IFERROR(INDEX(I$2:I$700,SMALL(IF(I$2:I$700&lt;&gt;"",ROW(I$2:I$700)-1),ROW(A630))),"")</f>
        <v/>
      </c>
      <c r="K631" s="21" t="str">
        <f t="shared" si="42"/>
        <v/>
      </c>
      <c r="L631" s="33" t="str">
        <f t="array" ref="L631">IFERROR(INDEX(K$2:K$700,SMALL(IF(K$2:K$700&lt;&gt;"",ROW(K$2:K$700)-1),ROW(F630))),"")</f>
        <v/>
      </c>
      <c r="M631" s="21" t="str">
        <f t="shared" si="43"/>
        <v/>
      </c>
      <c r="N631" s="31" t="str">
        <f t="array" ref="N631">IFERROR(INDEX(M$2:M$700,SMALL(IF(M$2:M$700&lt;&gt;"",ROW(M$2:M$700)-1),ROW(G630))),"")</f>
        <v/>
      </c>
      <c r="O631" s="21" t="str">
        <f t="shared" si="44"/>
        <v/>
      </c>
      <c r="P631" s="33" t="str">
        <f t="array" ref="P631">IFERROR(INDEX(O$2:O$700,SMALL(IF(O$2:O$700&lt;&gt;"",ROW(O$2:O$700)-1),ROW(I630))),"")</f>
        <v/>
      </c>
      <c r="Q631" s="22" t="str">
        <f t="shared" si="47"/>
        <v/>
      </c>
      <c r="R631" s="47" t="str">
        <f t="array" ref="R631">IFERROR(INDEX(Q$2:Q$212,SMALL(IF(Q$2:Q$212&lt;&gt;"",ROW(Q$2:Q$212)-1),ROW(I630))),"")</f>
        <v/>
      </c>
    </row>
    <row r="632" spans="1:18" ht="15.75" customHeight="1" x14ac:dyDescent="0.2">
      <c r="A632" s="26" t="str">
        <f t="shared" si="46"/>
        <v xml:space="preserve"> </v>
      </c>
      <c r="B632" s="23"/>
      <c r="C632" s="23"/>
      <c r="D632" s="23"/>
      <c r="E632" s="23"/>
      <c r="F632" s="23"/>
      <c r="G632" s="26" t="str">
        <f>IF(E632="","",VLOOKUP(E632,'Liste des clubs'!A:B,2,FALSE))</f>
        <v/>
      </c>
      <c r="H632" s="29"/>
      <c r="I632" s="21" t="str">
        <f t="shared" si="41"/>
        <v/>
      </c>
      <c r="J632" s="31" t="str">
        <f t="array" ref="J632">IFERROR(INDEX(I$2:I$700,SMALL(IF(I$2:I$700&lt;&gt;"",ROW(I$2:I$700)-1),ROW(A631))),"")</f>
        <v/>
      </c>
      <c r="K632" s="21" t="str">
        <f t="shared" si="42"/>
        <v/>
      </c>
      <c r="L632" s="33" t="str">
        <f t="array" ref="L632">IFERROR(INDEX(K$2:K$700,SMALL(IF(K$2:K$700&lt;&gt;"",ROW(K$2:K$700)-1),ROW(F631))),"")</f>
        <v/>
      </c>
      <c r="M632" s="21" t="str">
        <f t="shared" si="43"/>
        <v/>
      </c>
      <c r="N632" s="31" t="str">
        <f t="array" ref="N632">IFERROR(INDEX(M$2:M$700,SMALL(IF(M$2:M$700&lt;&gt;"",ROW(M$2:M$700)-1),ROW(G631))),"")</f>
        <v/>
      </c>
      <c r="O632" s="21" t="str">
        <f t="shared" si="44"/>
        <v/>
      </c>
      <c r="P632" s="33" t="str">
        <f t="array" ref="P632">IFERROR(INDEX(O$2:O$700,SMALL(IF(O$2:O$700&lt;&gt;"",ROW(O$2:O$700)-1),ROW(I631))),"")</f>
        <v/>
      </c>
      <c r="Q632" s="22" t="str">
        <f t="shared" si="47"/>
        <v/>
      </c>
      <c r="R632" s="47" t="str">
        <f t="array" ref="R632">IFERROR(INDEX(Q$2:Q$212,SMALL(IF(Q$2:Q$212&lt;&gt;"",ROW(Q$2:Q$212)-1),ROW(I631))),"")</f>
        <v/>
      </c>
    </row>
    <row r="633" spans="1:18" ht="15.75" customHeight="1" x14ac:dyDescent="0.2">
      <c r="A633" s="26" t="str">
        <f t="shared" si="46"/>
        <v xml:space="preserve"> </v>
      </c>
      <c r="B633" s="23"/>
      <c r="C633" s="23"/>
      <c r="D633" s="23"/>
      <c r="E633" s="23"/>
      <c r="F633" s="23"/>
      <c r="G633" s="26" t="str">
        <f>IF(E633="","",VLOOKUP(E633,'Liste des clubs'!A:B,2,FALSE))</f>
        <v/>
      </c>
      <c r="H633" s="29"/>
      <c r="I633" s="21" t="str">
        <f t="shared" si="41"/>
        <v/>
      </c>
      <c r="J633" s="31" t="str">
        <f t="array" ref="J633">IFERROR(INDEX(I$2:I$700,SMALL(IF(I$2:I$700&lt;&gt;"",ROW(I$2:I$700)-1),ROW(A632))),"")</f>
        <v/>
      </c>
      <c r="K633" s="21" t="str">
        <f t="shared" si="42"/>
        <v/>
      </c>
      <c r="L633" s="33" t="str">
        <f t="array" ref="L633">IFERROR(INDEX(K$2:K$700,SMALL(IF(K$2:K$700&lt;&gt;"",ROW(K$2:K$700)-1),ROW(F632))),"")</f>
        <v/>
      </c>
      <c r="M633" s="21" t="str">
        <f t="shared" si="43"/>
        <v/>
      </c>
      <c r="N633" s="31" t="str">
        <f t="array" ref="N633">IFERROR(INDEX(M$2:M$700,SMALL(IF(M$2:M$700&lt;&gt;"",ROW(M$2:M$700)-1),ROW(G632))),"")</f>
        <v/>
      </c>
      <c r="O633" s="21" t="str">
        <f t="shared" si="44"/>
        <v/>
      </c>
      <c r="P633" s="33" t="str">
        <f t="array" ref="P633">IFERROR(INDEX(O$2:O$700,SMALL(IF(O$2:O$700&lt;&gt;"",ROW(O$2:O$700)-1),ROW(I632))),"")</f>
        <v/>
      </c>
      <c r="Q633" s="22" t="str">
        <f t="shared" si="47"/>
        <v/>
      </c>
      <c r="R633" s="47" t="str">
        <f t="array" ref="R633">IFERROR(INDEX(Q$2:Q$212,SMALL(IF(Q$2:Q$212&lt;&gt;"",ROW(Q$2:Q$212)-1),ROW(I632))),"")</f>
        <v/>
      </c>
    </row>
    <row r="634" spans="1:18" ht="15.75" customHeight="1" x14ac:dyDescent="0.2">
      <c r="A634" s="26" t="str">
        <f t="shared" si="46"/>
        <v xml:space="preserve"> </v>
      </c>
      <c r="B634" s="23"/>
      <c r="C634" s="23"/>
      <c r="D634" s="23"/>
      <c r="E634" s="23"/>
      <c r="F634" s="23"/>
      <c r="G634" s="26" t="str">
        <f>IF(E634="","",VLOOKUP(E634,'Liste des clubs'!A:B,2,FALSE))</f>
        <v/>
      </c>
      <c r="H634" s="29"/>
      <c r="I634" s="21" t="str">
        <f t="shared" si="41"/>
        <v/>
      </c>
      <c r="J634" s="31" t="str">
        <f t="array" ref="J634">IFERROR(INDEX(I$2:I$700,SMALL(IF(I$2:I$700&lt;&gt;"",ROW(I$2:I$700)-1),ROW(A633))),"")</f>
        <v/>
      </c>
      <c r="K634" s="21" t="str">
        <f t="shared" si="42"/>
        <v/>
      </c>
      <c r="L634" s="33" t="str">
        <f t="array" ref="L634">IFERROR(INDEX(K$2:K$700,SMALL(IF(K$2:K$700&lt;&gt;"",ROW(K$2:K$700)-1),ROW(F633))),"")</f>
        <v/>
      </c>
      <c r="M634" s="21" t="str">
        <f t="shared" si="43"/>
        <v/>
      </c>
      <c r="N634" s="31" t="str">
        <f t="array" ref="N634">IFERROR(INDEX(M$2:M$700,SMALL(IF(M$2:M$700&lt;&gt;"",ROW(M$2:M$700)-1),ROW(G633))),"")</f>
        <v/>
      </c>
      <c r="O634" s="21" t="str">
        <f t="shared" si="44"/>
        <v/>
      </c>
      <c r="P634" s="33" t="str">
        <f t="array" ref="P634">IFERROR(INDEX(O$2:O$700,SMALL(IF(O$2:O$700&lt;&gt;"",ROW(O$2:O$700)-1),ROW(I633))),"")</f>
        <v/>
      </c>
      <c r="Q634" s="22" t="str">
        <f t="shared" si="47"/>
        <v/>
      </c>
      <c r="R634" s="47" t="str">
        <f t="array" ref="R634">IFERROR(INDEX(Q$2:Q$212,SMALL(IF(Q$2:Q$212&lt;&gt;"",ROW(Q$2:Q$212)-1),ROW(I633))),"")</f>
        <v/>
      </c>
    </row>
    <row r="635" spans="1:18" ht="15.75" customHeight="1" x14ac:dyDescent="0.2">
      <c r="A635" s="26" t="str">
        <f t="shared" si="46"/>
        <v xml:space="preserve"> </v>
      </c>
      <c r="B635" s="23"/>
      <c r="C635" s="23"/>
      <c r="D635" s="23"/>
      <c r="E635" s="23"/>
      <c r="F635" s="23"/>
      <c r="G635" s="26" t="str">
        <f>IF(E635="","",VLOOKUP(E635,'Liste des clubs'!A:B,2,FALSE))</f>
        <v/>
      </c>
      <c r="H635" s="29"/>
      <c r="I635" s="21" t="str">
        <f t="shared" si="41"/>
        <v/>
      </c>
      <c r="J635" s="31" t="str">
        <f t="array" ref="J635">IFERROR(INDEX(I$2:I$700,SMALL(IF(I$2:I$700&lt;&gt;"",ROW(I$2:I$700)-1),ROW(A634))),"")</f>
        <v/>
      </c>
      <c r="K635" s="21" t="str">
        <f t="shared" si="42"/>
        <v/>
      </c>
      <c r="L635" s="33" t="str">
        <f t="array" ref="L635">IFERROR(INDEX(K$2:K$700,SMALL(IF(K$2:K$700&lt;&gt;"",ROW(K$2:K$700)-1),ROW(F634))),"")</f>
        <v/>
      </c>
      <c r="M635" s="21" t="str">
        <f t="shared" si="43"/>
        <v/>
      </c>
      <c r="N635" s="31" t="str">
        <f t="array" ref="N635">IFERROR(INDEX(M$2:M$700,SMALL(IF(M$2:M$700&lt;&gt;"",ROW(M$2:M$700)-1),ROW(G634))),"")</f>
        <v/>
      </c>
      <c r="O635" s="21" t="str">
        <f t="shared" si="44"/>
        <v/>
      </c>
      <c r="P635" s="33" t="str">
        <f t="array" ref="P635">IFERROR(INDEX(O$2:O$700,SMALL(IF(O$2:O$700&lt;&gt;"",ROW(O$2:O$700)-1),ROW(I634))),"")</f>
        <v/>
      </c>
      <c r="Q635" s="22" t="str">
        <f t="shared" si="47"/>
        <v/>
      </c>
      <c r="R635" s="47" t="str">
        <f t="array" ref="R635">IFERROR(INDEX(Q$2:Q$212,SMALL(IF(Q$2:Q$212&lt;&gt;"",ROW(Q$2:Q$212)-1),ROW(I634))),"")</f>
        <v/>
      </c>
    </row>
    <row r="636" spans="1:18" ht="15.75" customHeight="1" x14ac:dyDescent="0.2">
      <c r="A636" s="26" t="str">
        <f t="shared" si="46"/>
        <v xml:space="preserve"> </v>
      </c>
      <c r="B636" s="23"/>
      <c r="C636" s="23"/>
      <c r="D636" s="23"/>
      <c r="E636" s="23"/>
      <c r="F636" s="23"/>
      <c r="G636" s="26" t="str">
        <f>IF(E636="","",VLOOKUP(E636,'Liste des clubs'!A:B,2,FALSE))</f>
        <v/>
      </c>
      <c r="H636" s="29"/>
      <c r="I636" s="21" t="str">
        <f t="shared" si="41"/>
        <v/>
      </c>
      <c r="J636" s="31" t="str">
        <f t="array" ref="J636">IFERROR(INDEX(I$2:I$700,SMALL(IF(I$2:I$700&lt;&gt;"",ROW(I$2:I$700)-1),ROW(A635))),"")</f>
        <v/>
      </c>
      <c r="K636" s="21" t="str">
        <f t="shared" si="42"/>
        <v/>
      </c>
      <c r="L636" s="33" t="str">
        <f t="array" ref="L636">IFERROR(INDEX(K$2:K$700,SMALL(IF(K$2:K$700&lt;&gt;"",ROW(K$2:K$700)-1),ROW(F635))),"")</f>
        <v/>
      </c>
      <c r="M636" s="21" t="str">
        <f t="shared" si="43"/>
        <v/>
      </c>
      <c r="N636" s="31" t="str">
        <f t="array" ref="N636">IFERROR(INDEX(M$2:M$700,SMALL(IF(M$2:M$700&lt;&gt;"",ROW(M$2:M$700)-1),ROW(G635))),"")</f>
        <v/>
      </c>
      <c r="O636" s="21" t="str">
        <f t="shared" si="44"/>
        <v/>
      </c>
      <c r="P636" s="33" t="str">
        <f t="array" ref="P636">IFERROR(INDEX(O$2:O$700,SMALL(IF(O$2:O$700&lt;&gt;"",ROW(O$2:O$700)-1),ROW(I635))),"")</f>
        <v/>
      </c>
      <c r="Q636" s="22" t="str">
        <f t="shared" si="47"/>
        <v/>
      </c>
      <c r="R636" s="47" t="str">
        <f t="array" ref="R636">IFERROR(INDEX(Q$2:Q$212,SMALL(IF(Q$2:Q$212&lt;&gt;"",ROW(Q$2:Q$212)-1),ROW(I635))),"")</f>
        <v/>
      </c>
    </row>
    <row r="637" spans="1:18" ht="15.75" customHeight="1" x14ac:dyDescent="0.2">
      <c r="A637" s="26" t="str">
        <f t="shared" si="46"/>
        <v xml:space="preserve"> </v>
      </c>
      <c r="B637" s="23"/>
      <c r="C637" s="23"/>
      <c r="D637" s="23"/>
      <c r="E637" s="23"/>
      <c r="F637" s="23"/>
      <c r="G637" s="26" t="str">
        <f>IF(E637="","",VLOOKUP(E637,'Liste des clubs'!A:B,2,FALSE))</f>
        <v/>
      </c>
      <c r="H637" s="29"/>
      <c r="I637" s="21" t="str">
        <f t="shared" si="41"/>
        <v/>
      </c>
      <c r="J637" s="31" t="str">
        <f t="array" ref="J637">IFERROR(INDEX(I$2:I$700,SMALL(IF(I$2:I$700&lt;&gt;"",ROW(I$2:I$700)-1),ROW(A636))),"")</f>
        <v/>
      </c>
      <c r="K637" s="21" t="str">
        <f t="shared" si="42"/>
        <v/>
      </c>
      <c r="L637" s="33" t="str">
        <f t="array" ref="L637">IFERROR(INDEX(K$2:K$700,SMALL(IF(K$2:K$700&lt;&gt;"",ROW(K$2:K$700)-1),ROW(F636))),"")</f>
        <v/>
      </c>
      <c r="M637" s="21" t="str">
        <f t="shared" si="43"/>
        <v/>
      </c>
      <c r="N637" s="31" t="str">
        <f t="array" ref="N637">IFERROR(INDEX(M$2:M$700,SMALL(IF(M$2:M$700&lt;&gt;"",ROW(M$2:M$700)-1),ROW(G636))),"")</f>
        <v/>
      </c>
      <c r="O637" s="21" t="str">
        <f t="shared" si="44"/>
        <v/>
      </c>
      <c r="P637" s="33" t="str">
        <f t="array" ref="P637">IFERROR(INDEX(O$2:O$700,SMALL(IF(O$2:O$700&lt;&gt;"",ROW(O$2:O$700)-1),ROW(I636))),"")</f>
        <v/>
      </c>
      <c r="Q637" s="22" t="str">
        <f t="shared" si="47"/>
        <v/>
      </c>
      <c r="R637" s="47" t="str">
        <f t="array" ref="R637">IFERROR(INDEX(Q$2:Q$212,SMALL(IF(Q$2:Q$212&lt;&gt;"",ROW(Q$2:Q$212)-1),ROW(I636))),"")</f>
        <v/>
      </c>
    </row>
    <row r="638" spans="1:18" ht="15.75" customHeight="1" x14ac:dyDescent="0.2">
      <c r="A638" s="26" t="str">
        <f t="shared" si="46"/>
        <v xml:space="preserve"> </v>
      </c>
      <c r="B638" s="23"/>
      <c r="C638" s="23"/>
      <c r="D638" s="23"/>
      <c r="E638" s="23"/>
      <c r="F638" s="23"/>
      <c r="G638" s="26" t="str">
        <f>IF(E638="","",VLOOKUP(E638,'Liste des clubs'!A:B,2,FALSE))</f>
        <v/>
      </c>
      <c r="H638" s="29"/>
      <c r="I638" s="21" t="str">
        <f t="shared" si="41"/>
        <v/>
      </c>
      <c r="J638" s="31" t="str">
        <f t="array" ref="J638">IFERROR(INDEX(I$2:I$700,SMALL(IF(I$2:I$700&lt;&gt;"",ROW(I$2:I$700)-1),ROW(A637))),"")</f>
        <v/>
      </c>
      <c r="K638" s="21" t="str">
        <f t="shared" si="42"/>
        <v/>
      </c>
      <c r="L638" s="33" t="str">
        <f t="array" ref="L638">IFERROR(INDEX(K$2:K$700,SMALL(IF(K$2:K$700&lt;&gt;"",ROW(K$2:K$700)-1),ROW(F637))),"")</f>
        <v/>
      </c>
      <c r="M638" s="21" t="str">
        <f t="shared" si="43"/>
        <v/>
      </c>
      <c r="N638" s="31" t="str">
        <f t="array" ref="N638">IFERROR(INDEX(M$2:M$700,SMALL(IF(M$2:M$700&lt;&gt;"",ROW(M$2:M$700)-1),ROW(G637))),"")</f>
        <v/>
      </c>
      <c r="O638" s="21" t="str">
        <f t="shared" si="44"/>
        <v/>
      </c>
      <c r="P638" s="33" t="str">
        <f t="array" ref="P638">IFERROR(INDEX(O$2:O$700,SMALL(IF(O$2:O$700&lt;&gt;"",ROW(O$2:O$700)-1),ROW(I637))),"")</f>
        <v/>
      </c>
      <c r="Q638" s="22" t="str">
        <f t="shared" si="47"/>
        <v/>
      </c>
      <c r="R638" s="47" t="str">
        <f t="array" ref="R638">IFERROR(INDEX(Q$2:Q$212,SMALL(IF(Q$2:Q$212&lt;&gt;"",ROW(Q$2:Q$212)-1),ROW(I637))),"")</f>
        <v/>
      </c>
    </row>
    <row r="639" spans="1:18" ht="15.75" customHeight="1" x14ac:dyDescent="0.2">
      <c r="A639" s="26" t="str">
        <f t="shared" si="46"/>
        <v xml:space="preserve"> </v>
      </c>
      <c r="B639" s="23"/>
      <c r="C639" s="23"/>
      <c r="D639" s="23"/>
      <c r="E639" s="23"/>
      <c r="F639" s="23"/>
      <c r="G639" s="26" t="str">
        <f>IF(E639="","",VLOOKUP(E639,'Liste des clubs'!A:B,2,FALSE))</f>
        <v/>
      </c>
      <c r="H639" s="29"/>
      <c r="I639" s="21" t="str">
        <f t="shared" si="41"/>
        <v/>
      </c>
      <c r="J639" s="31" t="str">
        <f t="array" ref="J639">IFERROR(INDEX(I$2:I$700,SMALL(IF(I$2:I$700&lt;&gt;"",ROW(I$2:I$700)-1),ROW(A638))),"")</f>
        <v/>
      </c>
      <c r="K639" s="21" t="str">
        <f t="shared" si="42"/>
        <v/>
      </c>
      <c r="L639" s="33" t="str">
        <f t="array" ref="L639">IFERROR(INDEX(K$2:K$700,SMALL(IF(K$2:K$700&lt;&gt;"",ROW(K$2:K$700)-1),ROW(F638))),"")</f>
        <v/>
      </c>
      <c r="M639" s="21" t="str">
        <f t="shared" si="43"/>
        <v/>
      </c>
      <c r="N639" s="31" t="str">
        <f t="array" ref="N639">IFERROR(INDEX(M$2:M$700,SMALL(IF(M$2:M$700&lt;&gt;"",ROW(M$2:M$700)-1),ROW(G638))),"")</f>
        <v/>
      </c>
      <c r="O639" s="21" t="str">
        <f t="shared" si="44"/>
        <v/>
      </c>
      <c r="P639" s="33" t="str">
        <f t="array" ref="P639">IFERROR(INDEX(O$2:O$700,SMALL(IF(O$2:O$700&lt;&gt;"",ROW(O$2:O$700)-1),ROW(I638))),"")</f>
        <v/>
      </c>
      <c r="Q639" s="22" t="str">
        <f t="shared" si="47"/>
        <v/>
      </c>
      <c r="R639" s="47" t="str">
        <f t="array" ref="R639">IFERROR(INDEX(Q$2:Q$212,SMALL(IF(Q$2:Q$212&lt;&gt;"",ROW(Q$2:Q$212)-1),ROW(I638))),"")</f>
        <v/>
      </c>
    </row>
    <row r="640" spans="1:18" ht="15.75" customHeight="1" x14ac:dyDescent="0.2">
      <c r="A640" s="26" t="str">
        <f t="shared" si="46"/>
        <v xml:space="preserve"> </v>
      </c>
      <c r="B640" s="23"/>
      <c r="C640" s="23"/>
      <c r="D640" s="23"/>
      <c r="E640" s="23"/>
      <c r="F640" s="23"/>
      <c r="G640" s="26" t="str">
        <f>IF(E640="","",VLOOKUP(E640,'Liste des clubs'!A:B,2,FALSE))</f>
        <v/>
      </c>
      <c r="H640" s="29"/>
      <c r="I640" s="21" t="str">
        <f t="shared" si="41"/>
        <v/>
      </c>
      <c r="J640" s="31" t="str">
        <f t="array" ref="J640">IFERROR(INDEX(I$2:I$700,SMALL(IF(I$2:I$700&lt;&gt;"",ROW(I$2:I$700)-1),ROW(A639))),"")</f>
        <v/>
      </c>
      <c r="K640" s="21" t="str">
        <f t="shared" si="42"/>
        <v/>
      </c>
      <c r="L640" s="33" t="str">
        <f t="array" ref="L640">IFERROR(INDEX(K$2:K$700,SMALL(IF(K$2:K$700&lt;&gt;"",ROW(K$2:K$700)-1),ROW(F639))),"")</f>
        <v/>
      </c>
      <c r="M640" s="21" t="str">
        <f t="shared" si="43"/>
        <v/>
      </c>
      <c r="N640" s="31" t="str">
        <f t="array" ref="N640">IFERROR(INDEX(M$2:M$700,SMALL(IF(M$2:M$700&lt;&gt;"",ROW(M$2:M$700)-1),ROW(G639))),"")</f>
        <v/>
      </c>
      <c r="O640" s="21" t="str">
        <f t="shared" si="44"/>
        <v/>
      </c>
      <c r="P640" s="33" t="str">
        <f t="array" ref="P640">IFERROR(INDEX(O$2:O$700,SMALL(IF(O$2:O$700&lt;&gt;"",ROW(O$2:O$700)-1),ROW(I639))),"")</f>
        <v/>
      </c>
      <c r="Q640" s="22" t="str">
        <f t="shared" si="47"/>
        <v/>
      </c>
      <c r="R640" s="47" t="str">
        <f t="array" ref="R640">IFERROR(INDEX(Q$2:Q$212,SMALL(IF(Q$2:Q$212&lt;&gt;"",ROW(Q$2:Q$212)-1),ROW(I639))),"")</f>
        <v/>
      </c>
    </row>
    <row r="641" spans="1:18" ht="15.75" customHeight="1" x14ac:dyDescent="0.2">
      <c r="A641" s="26" t="str">
        <f t="shared" si="46"/>
        <v xml:space="preserve"> </v>
      </c>
      <c r="B641" s="23"/>
      <c r="C641" s="23"/>
      <c r="D641" s="23"/>
      <c r="E641" s="23"/>
      <c r="F641" s="23"/>
      <c r="G641" s="26" t="str">
        <f>IF(E641="","",VLOOKUP(E641,'Liste des clubs'!A:B,2,FALSE))</f>
        <v/>
      </c>
      <c r="H641" s="29"/>
      <c r="I641" s="21" t="str">
        <f t="shared" ref="I641:I699" si="48">IF($H641=I$1,$A641,"")</f>
        <v/>
      </c>
      <c r="J641" s="31" t="str">
        <f t="array" ref="J641">IFERROR(INDEX(I$2:I$700,SMALL(IF(I$2:I$700&lt;&gt;"",ROW(I$2:I$700)-1),ROW(A640))),"")</f>
        <v/>
      </c>
      <c r="K641" s="21" t="str">
        <f t="shared" ref="K641:K699" si="49">IF($H641=K$1,$A641,"")</f>
        <v/>
      </c>
      <c r="L641" s="33" t="str">
        <f t="array" ref="L641">IFERROR(INDEX(K$2:K$700,SMALL(IF(K$2:K$700&lt;&gt;"",ROW(K$2:K$700)-1),ROW(F640))),"")</f>
        <v/>
      </c>
      <c r="M641" s="21" t="str">
        <f t="shared" ref="M641:M699" si="50">IF($H641=M$1,$A641,"")</f>
        <v/>
      </c>
      <c r="N641" s="31" t="str">
        <f t="array" ref="N641">IFERROR(INDEX(M$2:M$700,SMALL(IF(M$2:M$700&lt;&gt;"",ROW(M$2:M$700)-1),ROW(G640))),"")</f>
        <v/>
      </c>
      <c r="O641" s="21" t="str">
        <f t="shared" ref="O641:O699" si="51">IF($H641=O$1,$A641,"")</f>
        <v/>
      </c>
      <c r="P641" s="33" t="str">
        <f t="array" ref="P641">IFERROR(INDEX(O$2:O$700,SMALL(IF(O$2:O$700&lt;&gt;"",ROW(O$2:O$700)-1),ROW(I640))),"")</f>
        <v/>
      </c>
      <c r="Q641" s="22" t="str">
        <f t="shared" si="47"/>
        <v/>
      </c>
      <c r="R641" s="47" t="str">
        <f t="array" ref="R641">IFERROR(INDEX(Q$2:Q$212,SMALL(IF(Q$2:Q$212&lt;&gt;"",ROW(Q$2:Q$212)-1),ROW(I640))),"")</f>
        <v/>
      </c>
    </row>
    <row r="642" spans="1:18" ht="15.75" customHeight="1" x14ac:dyDescent="0.2">
      <c r="A642" s="26" t="str">
        <f t="shared" si="46"/>
        <v xml:space="preserve"> </v>
      </c>
      <c r="B642" s="23"/>
      <c r="C642" s="23"/>
      <c r="D642" s="23"/>
      <c r="E642" s="23"/>
      <c r="F642" s="23"/>
      <c r="G642" s="26" t="str">
        <f>IF(E642="","",VLOOKUP(E642,'Liste des clubs'!A:B,2,FALSE))</f>
        <v/>
      </c>
      <c r="H642" s="29"/>
      <c r="I642" s="21" t="str">
        <f t="shared" si="48"/>
        <v/>
      </c>
      <c r="J642" s="31" t="str">
        <f t="array" ref="J642">IFERROR(INDEX(I$2:I$700,SMALL(IF(I$2:I$700&lt;&gt;"",ROW(I$2:I$700)-1),ROW(A641))),"")</f>
        <v/>
      </c>
      <c r="K642" s="21" t="str">
        <f t="shared" si="49"/>
        <v/>
      </c>
      <c r="L642" s="33" t="str">
        <f t="array" ref="L642">IFERROR(INDEX(K$2:K$700,SMALL(IF(K$2:K$700&lt;&gt;"",ROW(K$2:K$700)-1),ROW(F641))),"")</f>
        <v/>
      </c>
      <c r="M642" s="21" t="str">
        <f t="shared" si="50"/>
        <v/>
      </c>
      <c r="N642" s="31" t="str">
        <f t="array" ref="N642">IFERROR(INDEX(M$2:M$700,SMALL(IF(M$2:M$700&lt;&gt;"",ROW(M$2:M$700)-1),ROW(G641))),"")</f>
        <v/>
      </c>
      <c r="O642" s="21" t="str">
        <f t="shared" si="51"/>
        <v/>
      </c>
      <c r="P642" s="33" t="str">
        <f t="array" ref="P642">IFERROR(INDEX(O$2:O$700,SMALL(IF(O$2:O$700&lt;&gt;"",ROW(O$2:O$700)-1),ROW(I641))),"")</f>
        <v/>
      </c>
      <c r="Q642" s="22" t="str">
        <f t="shared" si="47"/>
        <v/>
      </c>
      <c r="R642" s="47" t="str">
        <f t="array" ref="R642">IFERROR(INDEX(Q$2:Q$212,SMALL(IF(Q$2:Q$212&lt;&gt;"",ROW(Q$2:Q$212)-1),ROW(I641))),"")</f>
        <v/>
      </c>
    </row>
    <row r="643" spans="1:18" ht="15.75" customHeight="1" x14ac:dyDescent="0.2">
      <c r="A643" s="26" t="str">
        <f t="shared" si="46"/>
        <v xml:space="preserve"> </v>
      </c>
      <c r="B643" s="23"/>
      <c r="C643" s="23"/>
      <c r="D643" s="23"/>
      <c r="E643" s="23"/>
      <c r="F643" s="23"/>
      <c r="G643" s="26" t="str">
        <f>IF(E643="","",VLOOKUP(E643,'Liste des clubs'!A:B,2,FALSE))</f>
        <v/>
      </c>
      <c r="H643" s="29"/>
      <c r="I643" s="21" t="str">
        <f t="shared" si="48"/>
        <v/>
      </c>
      <c r="J643" s="31" t="str">
        <f t="array" ref="J643">IFERROR(INDEX(I$2:I$700,SMALL(IF(I$2:I$700&lt;&gt;"",ROW(I$2:I$700)-1),ROW(A642))),"")</f>
        <v/>
      </c>
      <c r="K643" s="21" t="str">
        <f t="shared" si="49"/>
        <v/>
      </c>
      <c r="L643" s="33" t="str">
        <f t="array" ref="L643">IFERROR(INDEX(K$2:K$700,SMALL(IF(K$2:K$700&lt;&gt;"",ROW(K$2:K$700)-1),ROW(F642))),"")</f>
        <v/>
      </c>
      <c r="M643" s="21" t="str">
        <f t="shared" si="50"/>
        <v/>
      </c>
      <c r="N643" s="31" t="str">
        <f t="array" ref="N643">IFERROR(INDEX(M$2:M$700,SMALL(IF(M$2:M$700&lt;&gt;"",ROW(M$2:M$700)-1),ROW(G642))),"")</f>
        <v/>
      </c>
      <c r="O643" s="21" t="str">
        <f t="shared" si="51"/>
        <v/>
      </c>
      <c r="P643" s="33" t="str">
        <f t="array" ref="P643">IFERROR(INDEX(O$2:O$700,SMALL(IF(O$2:O$700&lt;&gt;"",ROW(O$2:O$700)-1),ROW(I642))),"")</f>
        <v/>
      </c>
      <c r="Q643" s="22" t="str">
        <f t="shared" si="47"/>
        <v/>
      </c>
      <c r="R643" s="47" t="str">
        <f t="array" ref="R643">IFERROR(INDEX(Q$2:Q$212,SMALL(IF(Q$2:Q$212&lt;&gt;"",ROW(Q$2:Q$212)-1),ROW(I642))),"")</f>
        <v/>
      </c>
    </row>
    <row r="644" spans="1:18" ht="15.75" customHeight="1" x14ac:dyDescent="0.2">
      <c r="A644" s="26" t="str">
        <f t="shared" si="46"/>
        <v xml:space="preserve"> </v>
      </c>
      <c r="B644" s="23"/>
      <c r="C644" s="23"/>
      <c r="D644" s="23"/>
      <c r="E644" s="23"/>
      <c r="F644" s="23"/>
      <c r="G644" s="26" t="str">
        <f>IF(E644="","",VLOOKUP(E644,'Liste des clubs'!A:B,2,FALSE))</f>
        <v/>
      </c>
      <c r="H644" s="29"/>
      <c r="I644" s="21" t="str">
        <f t="shared" si="48"/>
        <v/>
      </c>
      <c r="J644" s="31" t="str">
        <f t="array" ref="J644">IFERROR(INDEX(I$2:I$700,SMALL(IF(I$2:I$700&lt;&gt;"",ROW(I$2:I$700)-1),ROW(A643))),"")</f>
        <v/>
      </c>
      <c r="K644" s="21" t="str">
        <f t="shared" si="49"/>
        <v/>
      </c>
      <c r="L644" s="33" t="str">
        <f t="array" ref="L644">IFERROR(INDEX(K$2:K$700,SMALL(IF(K$2:K$700&lt;&gt;"",ROW(K$2:K$700)-1),ROW(F643))),"")</f>
        <v/>
      </c>
      <c r="M644" s="21" t="str">
        <f t="shared" si="50"/>
        <v/>
      </c>
      <c r="N644" s="31" t="str">
        <f t="array" ref="N644">IFERROR(INDEX(M$2:M$700,SMALL(IF(M$2:M$700&lt;&gt;"",ROW(M$2:M$700)-1),ROW(G643))),"")</f>
        <v/>
      </c>
      <c r="O644" s="21" t="str">
        <f t="shared" si="51"/>
        <v/>
      </c>
      <c r="P644" s="33" t="str">
        <f t="array" ref="P644">IFERROR(INDEX(O$2:O$700,SMALL(IF(O$2:O$700&lt;&gt;"",ROW(O$2:O$700)-1),ROW(I643))),"")</f>
        <v/>
      </c>
      <c r="Q644" s="22" t="str">
        <f t="shared" si="47"/>
        <v/>
      </c>
      <c r="R644" s="47" t="str">
        <f t="array" ref="R644">IFERROR(INDEX(Q$2:Q$212,SMALL(IF(Q$2:Q$212&lt;&gt;"",ROW(Q$2:Q$212)-1),ROW(I643))),"")</f>
        <v/>
      </c>
    </row>
    <row r="645" spans="1:18" ht="15.75" customHeight="1" x14ac:dyDescent="0.2">
      <c r="A645" s="26" t="str">
        <f t="shared" si="46"/>
        <v xml:space="preserve"> </v>
      </c>
      <c r="B645" s="23"/>
      <c r="C645" s="23"/>
      <c r="D645" s="23"/>
      <c r="E645" s="23"/>
      <c r="F645" s="23"/>
      <c r="G645" s="26" t="str">
        <f>IF(E645="","",VLOOKUP(E645,'Liste des clubs'!A:B,2,FALSE))</f>
        <v/>
      </c>
      <c r="H645" s="29"/>
      <c r="I645" s="21" t="str">
        <f t="shared" si="48"/>
        <v/>
      </c>
      <c r="J645" s="31" t="str">
        <f t="array" ref="J645">IFERROR(INDEX(I$2:I$700,SMALL(IF(I$2:I$700&lt;&gt;"",ROW(I$2:I$700)-1),ROW(A644))),"")</f>
        <v/>
      </c>
      <c r="K645" s="21" t="str">
        <f t="shared" si="49"/>
        <v/>
      </c>
      <c r="L645" s="33" t="str">
        <f t="array" ref="L645">IFERROR(INDEX(K$2:K$700,SMALL(IF(K$2:K$700&lt;&gt;"",ROW(K$2:K$700)-1),ROW(F644))),"")</f>
        <v/>
      </c>
      <c r="M645" s="21" t="str">
        <f t="shared" si="50"/>
        <v/>
      </c>
      <c r="N645" s="31" t="str">
        <f t="array" ref="N645">IFERROR(INDEX(M$2:M$700,SMALL(IF(M$2:M$700&lt;&gt;"",ROW(M$2:M$700)-1),ROW(G644))),"")</f>
        <v/>
      </c>
      <c r="O645" s="21" t="str">
        <f t="shared" si="51"/>
        <v/>
      </c>
      <c r="P645" s="33" t="str">
        <f t="array" ref="P645">IFERROR(INDEX(O$2:O$700,SMALL(IF(O$2:O$700&lt;&gt;"",ROW(O$2:O$700)-1),ROW(I644))),"")</f>
        <v/>
      </c>
      <c r="Q645" s="22" t="str">
        <f t="shared" si="47"/>
        <v/>
      </c>
      <c r="R645" s="47" t="str">
        <f t="array" ref="R645">IFERROR(INDEX(Q$2:Q$212,SMALL(IF(Q$2:Q$212&lt;&gt;"",ROW(Q$2:Q$212)-1),ROW(I644))),"")</f>
        <v/>
      </c>
    </row>
    <row r="646" spans="1:18" ht="15.75" customHeight="1" x14ac:dyDescent="0.2">
      <c r="A646" s="26" t="str">
        <f t="shared" si="46"/>
        <v xml:space="preserve"> </v>
      </c>
      <c r="B646" s="23"/>
      <c r="C646" s="23"/>
      <c r="D646" s="23"/>
      <c r="E646" s="23"/>
      <c r="F646" s="23"/>
      <c r="G646" s="26" t="str">
        <f>IF(E646="","",VLOOKUP(E646,'Liste des clubs'!A:B,2,FALSE))</f>
        <v/>
      </c>
      <c r="H646" s="29"/>
      <c r="I646" s="21" t="str">
        <f t="shared" si="48"/>
        <v/>
      </c>
      <c r="J646" s="31" t="str">
        <f t="array" ref="J646">IFERROR(INDEX(I$2:I$700,SMALL(IF(I$2:I$700&lt;&gt;"",ROW(I$2:I$700)-1),ROW(A645))),"")</f>
        <v/>
      </c>
      <c r="K646" s="21" t="str">
        <f t="shared" si="49"/>
        <v/>
      </c>
      <c r="L646" s="33" t="str">
        <f t="array" ref="L646">IFERROR(INDEX(K$2:K$700,SMALL(IF(K$2:K$700&lt;&gt;"",ROW(K$2:K$700)-1),ROW(F645))),"")</f>
        <v/>
      </c>
      <c r="M646" s="21" t="str">
        <f t="shared" si="50"/>
        <v/>
      </c>
      <c r="N646" s="31" t="str">
        <f t="array" ref="N646">IFERROR(INDEX(M$2:M$700,SMALL(IF(M$2:M$700&lt;&gt;"",ROW(M$2:M$700)-1),ROW(G645))),"")</f>
        <v/>
      </c>
      <c r="O646" s="21" t="str">
        <f t="shared" si="51"/>
        <v/>
      </c>
      <c r="P646" s="33" t="str">
        <f t="array" ref="P646">IFERROR(INDEX(O$2:O$700,SMALL(IF(O$2:O$700&lt;&gt;"",ROW(O$2:O$700)-1),ROW(I645))),"")</f>
        <v/>
      </c>
      <c r="Q646" s="22" t="str">
        <f t="shared" si="47"/>
        <v/>
      </c>
      <c r="R646" s="47" t="str">
        <f t="array" ref="R646">IFERROR(INDEX(Q$2:Q$212,SMALL(IF(Q$2:Q$212&lt;&gt;"",ROW(Q$2:Q$212)-1),ROW(I645))),"")</f>
        <v/>
      </c>
    </row>
    <row r="647" spans="1:18" ht="15.75" customHeight="1" x14ac:dyDescent="0.2">
      <c r="A647" s="26" t="str">
        <f t="shared" si="46"/>
        <v xml:space="preserve"> </v>
      </c>
      <c r="B647" s="23"/>
      <c r="C647" s="23"/>
      <c r="D647" s="23"/>
      <c r="E647" s="23"/>
      <c r="F647" s="23"/>
      <c r="G647" s="26" t="str">
        <f>IF(E647="","",VLOOKUP(E647,'Liste des clubs'!A:B,2,FALSE))</f>
        <v/>
      </c>
      <c r="H647" s="29"/>
      <c r="I647" s="21" t="str">
        <f t="shared" si="48"/>
        <v/>
      </c>
      <c r="J647" s="31" t="str">
        <f t="array" ref="J647">IFERROR(INDEX(I$2:I$700,SMALL(IF(I$2:I$700&lt;&gt;"",ROW(I$2:I$700)-1),ROW(A646))),"")</f>
        <v/>
      </c>
      <c r="K647" s="21" t="str">
        <f t="shared" si="49"/>
        <v/>
      </c>
      <c r="L647" s="33" t="str">
        <f t="array" ref="L647">IFERROR(INDEX(K$2:K$700,SMALL(IF(K$2:K$700&lt;&gt;"",ROW(K$2:K$700)-1),ROW(F646))),"")</f>
        <v/>
      </c>
      <c r="M647" s="21" t="str">
        <f t="shared" si="50"/>
        <v/>
      </c>
      <c r="N647" s="31" t="str">
        <f t="array" ref="N647">IFERROR(INDEX(M$2:M$700,SMALL(IF(M$2:M$700&lt;&gt;"",ROW(M$2:M$700)-1),ROW(G646))),"")</f>
        <v/>
      </c>
      <c r="O647" s="21" t="str">
        <f t="shared" si="51"/>
        <v/>
      </c>
      <c r="P647" s="33" t="str">
        <f t="array" ref="P647">IFERROR(INDEX(O$2:O$700,SMALL(IF(O$2:O$700&lt;&gt;"",ROW(O$2:O$700)-1),ROW(I646))),"")</f>
        <v/>
      </c>
      <c r="Q647" s="22" t="str">
        <f t="shared" si="47"/>
        <v/>
      </c>
      <c r="R647" s="47" t="str">
        <f t="array" ref="R647">IFERROR(INDEX(Q$2:Q$212,SMALL(IF(Q$2:Q$212&lt;&gt;"",ROW(Q$2:Q$212)-1),ROW(I646))),"")</f>
        <v/>
      </c>
    </row>
    <row r="648" spans="1:18" ht="15.75" customHeight="1" x14ac:dyDescent="0.2">
      <c r="A648" s="26" t="str">
        <f t="shared" si="46"/>
        <v xml:space="preserve"> </v>
      </c>
      <c r="B648" s="23"/>
      <c r="C648" s="23"/>
      <c r="D648" s="23"/>
      <c r="E648" s="23"/>
      <c r="F648" s="23"/>
      <c r="G648" s="26" t="str">
        <f>IF(E648="","",VLOOKUP(E648,'Liste des clubs'!A:B,2,FALSE))</f>
        <v/>
      </c>
      <c r="H648" s="29"/>
      <c r="I648" s="21" t="str">
        <f t="shared" si="48"/>
        <v/>
      </c>
      <c r="J648" s="31" t="str">
        <f t="array" ref="J648">IFERROR(INDEX(I$2:I$700,SMALL(IF(I$2:I$700&lt;&gt;"",ROW(I$2:I$700)-1),ROW(A647))),"")</f>
        <v/>
      </c>
      <c r="K648" s="21" t="str">
        <f t="shared" si="49"/>
        <v/>
      </c>
      <c r="L648" s="33" t="str">
        <f t="array" ref="L648">IFERROR(INDEX(K$2:K$700,SMALL(IF(K$2:K$700&lt;&gt;"",ROW(K$2:K$700)-1),ROW(F647))),"")</f>
        <v/>
      </c>
      <c r="M648" s="21" t="str">
        <f t="shared" si="50"/>
        <v/>
      </c>
      <c r="N648" s="31" t="str">
        <f t="array" ref="N648">IFERROR(INDEX(M$2:M$700,SMALL(IF(M$2:M$700&lt;&gt;"",ROW(M$2:M$700)-1),ROW(G647))),"")</f>
        <v/>
      </c>
      <c r="O648" s="21" t="str">
        <f t="shared" si="51"/>
        <v/>
      </c>
      <c r="P648" s="33" t="str">
        <f t="array" ref="P648">IFERROR(INDEX(O$2:O$700,SMALL(IF(O$2:O$700&lt;&gt;"",ROW(O$2:O$700)-1),ROW(I647))),"")</f>
        <v/>
      </c>
      <c r="Q648" s="22" t="str">
        <f t="shared" si="47"/>
        <v/>
      </c>
      <c r="R648" s="47" t="str">
        <f t="array" ref="R648">IFERROR(INDEX(Q$2:Q$212,SMALL(IF(Q$2:Q$212&lt;&gt;"",ROW(Q$2:Q$212)-1),ROW(I647))),"")</f>
        <v/>
      </c>
    </row>
    <row r="649" spans="1:18" ht="15.75" customHeight="1" x14ac:dyDescent="0.2">
      <c r="A649" s="26" t="str">
        <f t="shared" si="46"/>
        <v xml:space="preserve"> </v>
      </c>
      <c r="B649" s="23"/>
      <c r="C649" s="23"/>
      <c r="D649" s="23"/>
      <c r="E649" s="23"/>
      <c r="F649" s="23"/>
      <c r="G649" s="26" t="str">
        <f>IF(E649="","",VLOOKUP(E649,'Liste des clubs'!A:B,2,FALSE))</f>
        <v/>
      </c>
      <c r="H649" s="29"/>
      <c r="I649" s="21" t="str">
        <f t="shared" si="48"/>
        <v/>
      </c>
      <c r="J649" s="31" t="str">
        <f t="array" ref="J649">IFERROR(INDEX(I$2:I$700,SMALL(IF(I$2:I$700&lt;&gt;"",ROW(I$2:I$700)-1),ROW(A648))),"")</f>
        <v/>
      </c>
      <c r="K649" s="21" t="str">
        <f t="shared" si="49"/>
        <v/>
      </c>
      <c r="L649" s="33" t="str">
        <f t="array" ref="L649">IFERROR(INDEX(K$2:K$700,SMALL(IF(K$2:K$700&lt;&gt;"",ROW(K$2:K$700)-1),ROW(F648))),"")</f>
        <v/>
      </c>
      <c r="M649" s="21" t="str">
        <f t="shared" si="50"/>
        <v/>
      </c>
      <c r="N649" s="31" t="str">
        <f t="array" ref="N649">IFERROR(INDEX(M$2:M$700,SMALL(IF(M$2:M$700&lt;&gt;"",ROW(M$2:M$700)-1),ROW(G648))),"")</f>
        <v/>
      </c>
      <c r="O649" s="21" t="str">
        <f t="shared" si="51"/>
        <v/>
      </c>
      <c r="P649" s="33" t="str">
        <f t="array" ref="P649">IFERROR(INDEX(O$2:O$700,SMALL(IF(O$2:O$700&lt;&gt;"",ROW(O$2:O$700)-1),ROW(I648))),"")</f>
        <v/>
      </c>
      <c r="Q649" s="22" t="str">
        <f t="shared" si="47"/>
        <v/>
      </c>
      <c r="R649" s="47" t="str">
        <f t="array" ref="R649">IFERROR(INDEX(Q$2:Q$212,SMALL(IF(Q$2:Q$212&lt;&gt;"",ROW(Q$2:Q$212)-1),ROW(I648))),"")</f>
        <v/>
      </c>
    </row>
    <row r="650" spans="1:18" ht="15.75" customHeight="1" x14ac:dyDescent="0.2">
      <c r="A650" s="26" t="str">
        <f t="shared" ref="A650" si="52">B650&amp;" "&amp;C650</f>
        <v xml:space="preserve"> </v>
      </c>
      <c r="B650" s="23"/>
      <c r="C650" s="23"/>
      <c r="D650" s="23"/>
      <c r="E650" s="23"/>
      <c r="F650" s="23"/>
      <c r="G650" s="26" t="str">
        <f>IF(E650="","",VLOOKUP(E650,'Liste des clubs'!A:B,2,FALSE))</f>
        <v/>
      </c>
      <c r="H650" s="29"/>
      <c r="I650" s="21" t="str">
        <f t="shared" si="48"/>
        <v/>
      </c>
      <c r="J650" s="31" t="str">
        <f t="array" ref="J650">IFERROR(INDEX(I$2:I$700,SMALL(IF(I$2:I$700&lt;&gt;"",ROW(I$2:I$700)-1),ROW(A649))),"")</f>
        <v/>
      </c>
      <c r="K650" s="21" t="str">
        <f t="shared" si="49"/>
        <v/>
      </c>
      <c r="L650" s="33" t="str">
        <f t="array" ref="L650">IFERROR(INDEX(K$2:K$700,SMALL(IF(K$2:K$700&lt;&gt;"",ROW(K$2:K$700)-1),ROW(F649))),"")</f>
        <v/>
      </c>
      <c r="M650" s="21" t="str">
        <f t="shared" si="50"/>
        <v/>
      </c>
      <c r="N650" s="31" t="str">
        <f t="array" ref="N650">IFERROR(INDEX(M$2:M$700,SMALL(IF(M$2:M$700&lt;&gt;"",ROW(M$2:M$700)-1),ROW(G649))),"")</f>
        <v/>
      </c>
      <c r="O650" s="21" t="str">
        <f t="shared" si="51"/>
        <v/>
      </c>
      <c r="P650" s="33" t="str">
        <f t="array" ref="P650">IFERROR(INDEX(O$2:O$700,SMALL(IF(O$2:O$700&lt;&gt;"",ROW(O$2:O$700)-1),ROW(I649))),"")</f>
        <v/>
      </c>
      <c r="Q650" s="22" t="str">
        <f t="shared" si="47"/>
        <v/>
      </c>
      <c r="R650" s="47" t="str">
        <f t="array" ref="R650">IFERROR(INDEX(Q$2:Q$212,SMALL(IF(Q$2:Q$212&lt;&gt;"",ROW(Q$2:Q$212)-1),ROW(I649))),"")</f>
        <v/>
      </c>
    </row>
    <row r="651" spans="1:18" ht="15.75" customHeight="1" x14ac:dyDescent="0.2">
      <c r="A651" s="27"/>
      <c r="B651" s="23"/>
      <c r="C651" s="23"/>
      <c r="D651" s="23"/>
      <c r="E651" s="23"/>
      <c r="F651" s="23"/>
      <c r="G651" s="27" t="str">
        <f>IF(F651="","",VLOOKUP(E651,'Liste des clubs'!$A$3:$B$129,2,FALSE))</f>
        <v/>
      </c>
      <c r="H651" s="29"/>
      <c r="I651" s="21" t="str">
        <f t="shared" si="48"/>
        <v/>
      </c>
      <c r="J651" s="31" t="str">
        <f t="array" ref="J651">IFERROR(INDEX(I$2:I$700,SMALL(IF(I$2:I$700&lt;&gt;"",ROW(I$2:I$700)-1),ROW(A650))),"")</f>
        <v/>
      </c>
      <c r="K651" s="21" t="str">
        <f t="shared" si="49"/>
        <v/>
      </c>
      <c r="L651" s="33" t="str">
        <f t="array" ref="L651">IFERROR(INDEX(K$2:K$700,SMALL(IF(K$2:K$700&lt;&gt;"",ROW(K$2:K$700)-1),ROW(F650))),"")</f>
        <v/>
      </c>
      <c r="M651" s="21" t="str">
        <f t="shared" si="50"/>
        <v/>
      </c>
      <c r="N651" s="31" t="str">
        <f t="array" ref="N651">IFERROR(INDEX(M$2:M$700,SMALL(IF(M$2:M$700&lt;&gt;"",ROW(M$2:M$700)-1),ROW(G650))),"")</f>
        <v/>
      </c>
      <c r="O651" s="21" t="str">
        <f t="shared" si="51"/>
        <v/>
      </c>
      <c r="P651" s="33" t="str">
        <f t="array" ref="P651">IFERROR(INDEX(O$2:O$700,SMALL(IF(O$2:O$700&lt;&gt;"",ROW(O$2:O$700)-1),ROW(I650))),"")</f>
        <v/>
      </c>
      <c r="Q651" s="22" t="str">
        <f t="shared" si="47"/>
        <v/>
      </c>
      <c r="R651" s="47" t="str">
        <f t="array" ref="R651">IFERROR(INDEX(Q$2:Q$212,SMALL(IF(Q$2:Q$212&lt;&gt;"",ROW(Q$2:Q$212)-1),ROW(I650))),"")</f>
        <v/>
      </c>
    </row>
    <row r="652" spans="1:18" ht="15.75" customHeight="1" x14ac:dyDescent="0.2">
      <c r="A652" s="27"/>
      <c r="B652" s="23"/>
      <c r="C652" s="23"/>
      <c r="D652" s="23"/>
      <c r="E652" s="23"/>
      <c r="F652" s="23"/>
      <c r="G652" s="27" t="str">
        <f>IF(F652="","",VLOOKUP(E652,'Liste des clubs'!$A$3:$B$129,2,FALSE))</f>
        <v/>
      </c>
      <c r="H652" s="29"/>
      <c r="I652" s="21" t="str">
        <f t="shared" si="48"/>
        <v/>
      </c>
      <c r="J652" s="31" t="str">
        <f t="array" ref="J652">IFERROR(INDEX(I$2:I$700,SMALL(IF(I$2:I$700&lt;&gt;"",ROW(I$2:I$700)-1),ROW(A651))),"")</f>
        <v/>
      </c>
      <c r="K652" s="21" t="str">
        <f t="shared" si="49"/>
        <v/>
      </c>
      <c r="L652" s="33" t="str">
        <f t="array" ref="L652">IFERROR(INDEX(K$2:K$700,SMALL(IF(K$2:K$700&lt;&gt;"",ROW(K$2:K$700)-1),ROW(F651))),"")</f>
        <v/>
      </c>
      <c r="M652" s="21" t="str">
        <f t="shared" si="50"/>
        <v/>
      </c>
      <c r="N652" s="31" t="str">
        <f t="array" ref="N652">IFERROR(INDEX(M$2:M$700,SMALL(IF(M$2:M$700&lt;&gt;"",ROW(M$2:M$700)-1),ROW(G651))),"")</f>
        <v/>
      </c>
      <c r="O652" s="21" t="str">
        <f t="shared" si="51"/>
        <v/>
      </c>
      <c r="P652" s="33" t="str">
        <f t="array" ref="P652">IFERROR(INDEX(O$2:O$700,SMALL(IF(O$2:O$700&lt;&gt;"",ROW(O$2:O$700)-1),ROW(I651))),"")</f>
        <v/>
      </c>
      <c r="Q652" s="22" t="str">
        <f t="shared" si="47"/>
        <v/>
      </c>
      <c r="R652" s="47" t="str">
        <f t="array" ref="R652">IFERROR(INDEX(Q$2:Q$212,SMALL(IF(Q$2:Q$212&lt;&gt;"",ROW(Q$2:Q$212)-1),ROW(I651))),"")</f>
        <v/>
      </c>
    </row>
    <row r="653" spans="1:18" ht="15.75" customHeight="1" x14ac:dyDescent="0.2">
      <c r="A653" s="27"/>
      <c r="B653" s="23"/>
      <c r="C653" s="23"/>
      <c r="D653" s="23"/>
      <c r="E653" s="23"/>
      <c r="F653" s="23"/>
      <c r="G653" s="27" t="str">
        <f>IF(F653="","",VLOOKUP(E653,'Liste des clubs'!$A$3:$B$129,2,FALSE))</f>
        <v/>
      </c>
      <c r="H653" s="29"/>
      <c r="I653" s="21" t="str">
        <f t="shared" si="48"/>
        <v/>
      </c>
      <c r="J653" s="31" t="str">
        <f t="array" ref="J653">IFERROR(INDEX(I$2:I$700,SMALL(IF(I$2:I$700&lt;&gt;"",ROW(I$2:I$700)-1),ROW(A652))),"")</f>
        <v/>
      </c>
      <c r="K653" s="21" t="str">
        <f t="shared" si="49"/>
        <v/>
      </c>
      <c r="L653" s="33" t="str">
        <f t="array" ref="L653">IFERROR(INDEX(K$2:K$700,SMALL(IF(K$2:K$700&lt;&gt;"",ROW(K$2:K$700)-1),ROW(F652))),"")</f>
        <v/>
      </c>
      <c r="M653" s="21" t="str">
        <f t="shared" si="50"/>
        <v/>
      </c>
      <c r="N653" s="31" t="str">
        <f t="array" ref="N653">IFERROR(INDEX(M$2:M$700,SMALL(IF(M$2:M$700&lt;&gt;"",ROW(M$2:M$700)-1),ROW(G652))),"")</f>
        <v/>
      </c>
      <c r="O653" s="21" t="str">
        <f t="shared" si="51"/>
        <v/>
      </c>
      <c r="P653" s="33" t="str">
        <f t="array" ref="P653">IFERROR(INDEX(O$2:O$700,SMALL(IF(O$2:O$700&lt;&gt;"",ROW(O$2:O$700)-1),ROW(I652))),"")</f>
        <v/>
      </c>
      <c r="Q653" s="22" t="str">
        <f t="shared" si="47"/>
        <v/>
      </c>
      <c r="R653" s="47" t="str">
        <f t="array" ref="R653">IFERROR(INDEX(Q$2:Q$212,SMALL(IF(Q$2:Q$212&lt;&gt;"",ROW(Q$2:Q$212)-1),ROW(I652))),"")</f>
        <v/>
      </c>
    </row>
    <row r="654" spans="1:18" ht="15.75" customHeight="1" x14ac:dyDescent="0.2">
      <c r="A654" s="27"/>
      <c r="B654" s="23"/>
      <c r="C654" s="23"/>
      <c r="D654" s="23"/>
      <c r="E654" s="23"/>
      <c r="F654" s="23"/>
      <c r="G654" s="27" t="str">
        <f>IF(F654="","",VLOOKUP(E654,'Liste des clubs'!$A$3:$B$129,2,FALSE))</f>
        <v/>
      </c>
      <c r="H654" s="29"/>
      <c r="I654" s="21" t="str">
        <f t="shared" si="48"/>
        <v/>
      </c>
      <c r="J654" s="31" t="str">
        <f t="array" ref="J654">IFERROR(INDEX(I$2:I$700,SMALL(IF(I$2:I$700&lt;&gt;"",ROW(I$2:I$700)-1),ROW(A653))),"")</f>
        <v/>
      </c>
      <c r="K654" s="21" t="str">
        <f t="shared" si="49"/>
        <v/>
      </c>
      <c r="L654" s="33" t="str">
        <f t="array" ref="L654">IFERROR(INDEX(K$2:K$700,SMALL(IF(K$2:K$700&lt;&gt;"",ROW(K$2:K$700)-1),ROW(F653))),"")</f>
        <v/>
      </c>
      <c r="M654" s="21" t="str">
        <f t="shared" si="50"/>
        <v/>
      </c>
      <c r="N654" s="31" t="str">
        <f t="array" ref="N654">IFERROR(INDEX(M$2:M$700,SMALL(IF(M$2:M$700&lt;&gt;"",ROW(M$2:M$700)-1),ROW(G653))),"")</f>
        <v/>
      </c>
      <c r="O654" s="21" t="str">
        <f t="shared" si="51"/>
        <v/>
      </c>
      <c r="P654" s="33" t="str">
        <f t="array" ref="P654">IFERROR(INDEX(O$2:O$700,SMALL(IF(O$2:O$700&lt;&gt;"",ROW(O$2:O$700)-1),ROW(I653))),"")</f>
        <v/>
      </c>
      <c r="Q654" s="22" t="str">
        <f t="shared" si="47"/>
        <v/>
      </c>
      <c r="R654" s="47" t="str">
        <f t="array" ref="R654">IFERROR(INDEX(Q$2:Q$212,SMALL(IF(Q$2:Q$212&lt;&gt;"",ROW(Q$2:Q$212)-1),ROW(I653))),"")</f>
        <v/>
      </c>
    </row>
    <row r="655" spans="1:18" ht="15.75" customHeight="1" x14ac:dyDescent="0.2">
      <c r="A655" s="27"/>
      <c r="B655" s="23"/>
      <c r="C655" s="23"/>
      <c r="D655" s="23"/>
      <c r="E655" s="23"/>
      <c r="F655" s="23"/>
      <c r="G655" s="27" t="str">
        <f>IF(F655="","",VLOOKUP(E655,'Liste des clubs'!$A$3:$B$129,2,FALSE))</f>
        <v/>
      </c>
      <c r="H655" s="29"/>
      <c r="I655" s="21" t="str">
        <f t="shared" si="48"/>
        <v/>
      </c>
      <c r="J655" s="31" t="str">
        <f t="array" ref="J655">IFERROR(INDEX(I$2:I$700,SMALL(IF(I$2:I$700&lt;&gt;"",ROW(I$2:I$700)-1),ROW(A654))),"")</f>
        <v/>
      </c>
      <c r="K655" s="21" t="str">
        <f t="shared" si="49"/>
        <v/>
      </c>
      <c r="L655" s="33" t="str">
        <f t="array" ref="L655">IFERROR(INDEX(K$2:K$700,SMALL(IF(K$2:K$700&lt;&gt;"",ROW(K$2:K$700)-1),ROW(F654))),"")</f>
        <v/>
      </c>
      <c r="M655" s="21" t="str">
        <f t="shared" si="50"/>
        <v/>
      </c>
      <c r="N655" s="31" t="str">
        <f t="array" ref="N655">IFERROR(INDEX(M$2:M$700,SMALL(IF(M$2:M$700&lt;&gt;"",ROW(M$2:M$700)-1),ROW(G654))),"")</f>
        <v/>
      </c>
      <c r="O655" s="21" t="str">
        <f t="shared" si="51"/>
        <v/>
      </c>
      <c r="P655" s="33" t="str">
        <f t="array" ref="P655">IFERROR(INDEX(O$2:O$700,SMALL(IF(O$2:O$700&lt;&gt;"",ROW(O$2:O$700)-1),ROW(I654))),"")</f>
        <v/>
      </c>
      <c r="Q655" s="22" t="str">
        <f t="shared" si="47"/>
        <v/>
      </c>
      <c r="R655" s="47" t="str">
        <f t="array" ref="R655">IFERROR(INDEX(Q$2:Q$212,SMALL(IF(Q$2:Q$212&lt;&gt;"",ROW(Q$2:Q$212)-1),ROW(I654))),"")</f>
        <v/>
      </c>
    </row>
    <row r="656" spans="1:18" ht="15.75" customHeight="1" x14ac:dyDescent="0.2">
      <c r="A656" s="27"/>
      <c r="B656" s="23"/>
      <c r="C656" s="23"/>
      <c r="D656" s="23"/>
      <c r="E656" s="23"/>
      <c r="F656" s="23"/>
      <c r="G656" s="27" t="str">
        <f>IF(F656="","",VLOOKUP(E656,'Liste des clubs'!$A$3:$B$129,2,FALSE))</f>
        <v/>
      </c>
      <c r="H656" s="29"/>
      <c r="I656" s="21" t="str">
        <f t="shared" si="48"/>
        <v/>
      </c>
      <c r="J656" s="31" t="str">
        <f t="array" ref="J656">IFERROR(INDEX(I$2:I$700,SMALL(IF(I$2:I$700&lt;&gt;"",ROW(I$2:I$700)-1),ROW(A655))),"")</f>
        <v/>
      </c>
      <c r="K656" s="21" t="str">
        <f t="shared" si="49"/>
        <v/>
      </c>
      <c r="L656" s="33" t="str">
        <f t="array" ref="L656">IFERROR(INDEX(K$2:K$700,SMALL(IF(K$2:K$700&lt;&gt;"",ROW(K$2:K$700)-1),ROW(F655))),"")</f>
        <v/>
      </c>
      <c r="M656" s="21" t="str">
        <f t="shared" si="50"/>
        <v/>
      </c>
      <c r="N656" s="31" t="str">
        <f t="array" ref="N656">IFERROR(INDEX(M$2:M$700,SMALL(IF(M$2:M$700&lt;&gt;"",ROW(M$2:M$700)-1),ROW(G655))),"")</f>
        <v/>
      </c>
      <c r="O656" s="21" t="str">
        <f t="shared" si="51"/>
        <v/>
      </c>
      <c r="P656" s="33" t="str">
        <f t="array" ref="P656">IFERROR(INDEX(O$2:O$700,SMALL(IF(O$2:O$700&lt;&gt;"",ROW(O$2:O$700)-1),ROW(I655))),"")</f>
        <v/>
      </c>
      <c r="Q656" s="22" t="str">
        <f t="shared" si="47"/>
        <v/>
      </c>
      <c r="R656" s="47" t="str">
        <f t="array" ref="R656">IFERROR(INDEX(Q$2:Q$212,SMALL(IF(Q$2:Q$212&lt;&gt;"",ROW(Q$2:Q$212)-1),ROW(I655))),"")</f>
        <v/>
      </c>
    </row>
    <row r="657" spans="1:18" ht="15.75" customHeight="1" x14ac:dyDescent="0.2">
      <c r="A657" s="27"/>
      <c r="B657" s="23"/>
      <c r="C657" s="23"/>
      <c r="D657" s="23"/>
      <c r="E657" s="23"/>
      <c r="F657" s="23"/>
      <c r="G657" s="27" t="str">
        <f>IF(F657="","",VLOOKUP(E657,'Liste des clubs'!$A$3:$B$129,2,FALSE))</f>
        <v/>
      </c>
      <c r="H657" s="29"/>
      <c r="I657" s="21" t="str">
        <f t="shared" si="48"/>
        <v/>
      </c>
      <c r="J657" s="31" t="str">
        <f t="array" ref="J657">IFERROR(INDEX(I$2:I$700,SMALL(IF(I$2:I$700&lt;&gt;"",ROW(I$2:I$700)-1),ROW(A656))),"")</f>
        <v/>
      </c>
      <c r="K657" s="21" t="str">
        <f t="shared" si="49"/>
        <v/>
      </c>
      <c r="L657" s="33" t="str">
        <f t="array" ref="L657">IFERROR(INDEX(K$2:K$700,SMALL(IF(K$2:K$700&lt;&gt;"",ROW(K$2:K$700)-1),ROW(F656))),"")</f>
        <v/>
      </c>
      <c r="M657" s="21" t="str">
        <f t="shared" si="50"/>
        <v/>
      </c>
      <c r="N657" s="31" t="str">
        <f t="array" ref="N657">IFERROR(INDEX(M$2:M$700,SMALL(IF(M$2:M$700&lt;&gt;"",ROW(M$2:M$700)-1),ROW(G656))),"")</f>
        <v/>
      </c>
      <c r="O657" s="21" t="str">
        <f t="shared" si="51"/>
        <v/>
      </c>
      <c r="P657" s="33" t="str">
        <f t="array" ref="P657">IFERROR(INDEX(O$2:O$700,SMALL(IF(O$2:O$700&lt;&gt;"",ROW(O$2:O$700)-1),ROW(I656))),"")</f>
        <v/>
      </c>
      <c r="Q657" s="22" t="str">
        <f t="shared" si="47"/>
        <v/>
      </c>
      <c r="R657" s="47" t="str">
        <f t="array" ref="R657">IFERROR(INDEX(Q$2:Q$212,SMALL(IF(Q$2:Q$212&lt;&gt;"",ROW(Q$2:Q$212)-1),ROW(I656))),"")</f>
        <v/>
      </c>
    </row>
    <row r="658" spans="1:18" ht="15.75" customHeight="1" x14ac:dyDescent="0.2">
      <c r="A658" s="27"/>
      <c r="B658" s="23"/>
      <c r="C658" s="23"/>
      <c r="D658" s="23"/>
      <c r="E658" s="23"/>
      <c r="F658" s="23"/>
      <c r="G658" s="27" t="str">
        <f>IF(F658="","",VLOOKUP(E658,'Liste des clubs'!$A$3:$B$129,2,FALSE))</f>
        <v/>
      </c>
      <c r="H658" s="29"/>
      <c r="I658" s="21" t="str">
        <f t="shared" si="48"/>
        <v/>
      </c>
      <c r="J658" s="31" t="str">
        <f t="array" ref="J658">IFERROR(INDEX(I$2:I$700,SMALL(IF(I$2:I$700&lt;&gt;"",ROW(I$2:I$700)-1),ROW(A657))),"")</f>
        <v/>
      </c>
      <c r="K658" s="21" t="str">
        <f t="shared" si="49"/>
        <v/>
      </c>
      <c r="L658" s="33" t="str">
        <f t="array" ref="L658">IFERROR(INDEX(K$2:K$700,SMALL(IF(K$2:K$700&lt;&gt;"",ROW(K$2:K$700)-1),ROW(F657))),"")</f>
        <v/>
      </c>
      <c r="M658" s="21" t="str">
        <f t="shared" si="50"/>
        <v/>
      </c>
      <c r="N658" s="31" t="str">
        <f t="array" ref="N658">IFERROR(INDEX(M$2:M$700,SMALL(IF(M$2:M$700&lt;&gt;"",ROW(M$2:M$700)-1),ROW(G657))),"")</f>
        <v/>
      </c>
      <c r="O658" s="21" t="str">
        <f t="shared" si="51"/>
        <v/>
      </c>
      <c r="P658" s="33" t="str">
        <f t="array" ref="P658">IFERROR(INDEX(O$2:O$700,SMALL(IF(O$2:O$700&lt;&gt;"",ROW(O$2:O$700)-1),ROW(I657))),"")</f>
        <v/>
      </c>
      <c r="Q658" s="22" t="str">
        <f t="shared" si="47"/>
        <v/>
      </c>
      <c r="R658" s="47" t="str">
        <f t="array" ref="R658">IFERROR(INDEX(Q$2:Q$212,SMALL(IF(Q$2:Q$212&lt;&gt;"",ROW(Q$2:Q$212)-1),ROW(I657))),"")</f>
        <v/>
      </c>
    </row>
    <row r="659" spans="1:18" ht="15.75" customHeight="1" x14ac:dyDescent="0.2">
      <c r="A659" s="27"/>
      <c r="B659" s="23"/>
      <c r="C659" s="23"/>
      <c r="D659" s="23"/>
      <c r="E659" s="23"/>
      <c r="F659" s="23"/>
      <c r="G659" s="27" t="str">
        <f>IF(F659="","",VLOOKUP(E659,'Liste des clubs'!$A$3:$B$129,2,FALSE))</f>
        <v/>
      </c>
      <c r="H659" s="29"/>
      <c r="I659" s="21" t="str">
        <f t="shared" si="48"/>
        <v/>
      </c>
      <c r="J659" s="31" t="str">
        <f t="array" ref="J659">IFERROR(INDEX(I$2:I$700,SMALL(IF(I$2:I$700&lt;&gt;"",ROW(I$2:I$700)-1),ROW(A658))),"")</f>
        <v/>
      </c>
      <c r="K659" s="21" t="str">
        <f t="shared" si="49"/>
        <v/>
      </c>
      <c r="L659" s="33" t="str">
        <f t="array" ref="L659">IFERROR(INDEX(K$2:K$700,SMALL(IF(K$2:K$700&lt;&gt;"",ROW(K$2:K$700)-1),ROW(F658))),"")</f>
        <v/>
      </c>
      <c r="M659" s="21" t="str">
        <f t="shared" si="50"/>
        <v/>
      </c>
      <c r="N659" s="31" t="str">
        <f t="array" ref="N659">IFERROR(INDEX(M$2:M$700,SMALL(IF(M$2:M$700&lt;&gt;"",ROW(M$2:M$700)-1),ROW(G658))),"")</f>
        <v/>
      </c>
      <c r="O659" s="21" t="str">
        <f t="shared" si="51"/>
        <v/>
      </c>
      <c r="P659" s="33" t="str">
        <f t="array" ref="P659">IFERROR(INDEX(O$2:O$700,SMALL(IF(O$2:O$700&lt;&gt;"",ROW(O$2:O$700)-1),ROW(I658))),"")</f>
        <v/>
      </c>
      <c r="Q659" s="22" t="str">
        <f t="shared" si="47"/>
        <v/>
      </c>
      <c r="R659" s="47" t="str">
        <f t="array" ref="R659">IFERROR(INDEX(Q$2:Q$212,SMALL(IF(Q$2:Q$212&lt;&gt;"",ROW(Q$2:Q$212)-1),ROW(I658))),"")</f>
        <v/>
      </c>
    </row>
    <row r="660" spans="1:18" ht="15.75" customHeight="1" x14ac:dyDescent="0.2">
      <c r="A660" s="27"/>
      <c r="B660" s="23"/>
      <c r="C660" s="23"/>
      <c r="D660" s="23"/>
      <c r="E660" s="23"/>
      <c r="F660" s="23"/>
      <c r="G660" s="27" t="str">
        <f>IF(F660="","",VLOOKUP(E660,'Liste des clubs'!$A$3:$B$129,2,FALSE))</f>
        <v/>
      </c>
      <c r="H660" s="29"/>
      <c r="I660" s="21" t="str">
        <f t="shared" si="48"/>
        <v/>
      </c>
      <c r="J660" s="31" t="str">
        <f t="array" ref="J660">IFERROR(INDEX(I$2:I$700,SMALL(IF(I$2:I$700&lt;&gt;"",ROW(I$2:I$700)-1),ROW(A659))),"")</f>
        <v/>
      </c>
      <c r="K660" s="21" t="str">
        <f t="shared" si="49"/>
        <v/>
      </c>
      <c r="L660" s="33" t="str">
        <f t="array" ref="L660">IFERROR(INDEX(K$2:K$700,SMALL(IF(K$2:K$700&lt;&gt;"",ROW(K$2:K$700)-1),ROW(F659))),"")</f>
        <v/>
      </c>
      <c r="M660" s="21" t="str">
        <f t="shared" si="50"/>
        <v/>
      </c>
      <c r="N660" s="31" t="str">
        <f t="array" ref="N660">IFERROR(INDEX(M$2:M$700,SMALL(IF(M$2:M$700&lt;&gt;"",ROW(M$2:M$700)-1),ROW(G659))),"")</f>
        <v/>
      </c>
      <c r="O660" s="21" t="str">
        <f t="shared" si="51"/>
        <v/>
      </c>
      <c r="P660" s="33" t="str">
        <f t="array" ref="P660">IFERROR(INDEX(O$2:O$700,SMALL(IF(O$2:O$700&lt;&gt;"",ROW(O$2:O$700)-1),ROW(I659))),"")</f>
        <v/>
      </c>
      <c r="Q660" s="22" t="str">
        <f t="shared" si="47"/>
        <v/>
      </c>
      <c r="R660" s="47" t="str">
        <f t="array" ref="R660">IFERROR(INDEX(Q$2:Q$212,SMALL(IF(Q$2:Q$212&lt;&gt;"",ROW(Q$2:Q$212)-1),ROW(I659))),"")</f>
        <v/>
      </c>
    </row>
    <row r="661" spans="1:18" ht="15.75" customHeight="1" x14ac:dyDescent="0.2">
      <c r="A661" s="27"/>
      <c r="B661" s="23"/>
      <c r="C661" s="23"/>
      <c r="D661" s="23"/>
      <c r="E661" s="23"/>
      <c r="F661" s="23"/>
      <c r="G661" s="27" t="str">
        <f>IF(F661="","",VLOOKUP(E661,'Liste des clubs'!$A$3:$B$129,2,FALSE))</f>
        <v/>
      </c>
      <c r="H661" s="29"/>
      <c r="I661" s="21" t="str">
        <f t="shared" si="48"/>
        <v/>
      </c>
      <c r="J661" s="31" t="str">
        <f t="array" ref="J661">IFERROR(INDEX(I$2:I$700,SMALL(IF(I$2:I$700&lt;&gt;"",ROW(I$2:I$700)-1),ROW(A660))),"")</f>
        <v/>
      </c>
      <c r="K661" s="21" t="str">
        <f t="shared" si="49"/>
        <v/>
      </c>
      <c r="L661" s="33" t="str">
        <f t="array" ref="L661">IFERROR(INDEX(K$2:K$700,SMALL(IF(K$2:K$700&lt;&gt;"",ROW(K$2:K$700)-1),ROW(F660))),"")</f>
        <v/>
      </c>
      <c r="M661" s="21" t="str">
        <f t="shared" si="50"/>
        <v/>
      </c>
      <c r="N661" s="31" t="str">
        <f t="array" ref="N661">IFERROR(INDEX(M$2:M$700,SMALL(IF(M$2:M$700&lt;&gt;"",ROW(M$2:M$700)-1),ROW(G660))),"")</f>
        <v/>
      </c>
      <c r="O661" s="21" t="str">
        <f t="shared" si="51"/>
        <v/>
      </c>
      <c r="P661" s="33" t="str">
        <f t="array" ref="P661">IFERROR(INDEX(O$2:O$700,SMALL(IF(O$2:O$700&lt;&gt;"",ROW(O$2:O$700)-1),ROW(I660))),"")</f>
        <v/>
      </c>
      <c r="Q661" s="22" t="str">
        <f t="shared" si="47"/>
        <v/>
      </c>
      <c r="R661" s="47" t="str">
        <f t="array" ref="R661">IFERROR(INDEX(Q$2:Q$212,SMALL(IF(Q$2:Q$212&lt;&gt;"",ROW(Q$2:Q$212)-1),ROW(I660))),"")</f>
        <v/>
      </c>
    </row>
    <row r="662" spans="1:18" ht="15.75" customHeight="1" x14ac:dyDescent="0.2">
      <c r="A662" s="27"/>
      <c r="B662" s="23"/>
      <c r="C662" s="23"/>
      <c r="D662" s="23"/>
      <c r="E662" s="23"/>
      <c r="F662" s="23"/>
      <c r="G662" s="27" t="str">
        <f>IF(F662="","",VLOOKUP(E662,'Liste des clubs'!$A$3:$B$129,2,FALSE))</f>
        <v/>
      </c>
      <c r="H662" s="29"/>
      <c r="I662" s="21" t="str">
        <f t="shared" si="48"/>
        <v/>
      </c>
      <c r="J662" s="31" t="str">
        <f t="array" ref="J662">IFERROR(INDEX(I$2:I$700,SMALL(IF(I$2:I$700&lt;&gt;"",ROW(I$2:I$700)-1),ROW(A661))),"")</f>
        <v/>
      </c>
      <c r="K662" s="21" t="str">
        <f t="shared" si="49"/>
        <v/>
      </c>
      <c r="L662" s="33" t="str">
        <f t="array" ref="L662">IFERROR(INDEX(K$2:K$700,SMALL(IF(K$2:K$700&lt;&gt;"",ROW(K$2:K$700)-1),ROW(F661))),"")</f>
        <v/>
      </c>
      <c r="M662" s="21" t="str">
        <f t="shared" si="50"/>
        <v/>
      </c>
      <c r="N662" s="31" t="str">
        <f t="array" ref="N662">IFERROR(INDEX(M$2:M$700,SMALL(IF(M$2:M$700&lt;&gt;"",ROW(M$2:M$700)-1),ROW(G661))),"")</f>
        <v/>
      </c>
      <c r="O662" s="21" t="str">
        <f t="shared" si="51"/>
        <v/>
      </c>
      <c r="P662" s="33" t="str">
        <f t="array" ref="P662">IFERROR(INDEX(O$2:O$700,SMALL(IF(O$2:O$700&lt;&gt;"",ROW(O$2:O$700)-1),ROW(I661))),"")</f>
        <v/>
      </c>
      <c r="Q662" s="22" t="str">
        <f t="shared" si="47"/>
        <v/>
      </c>
      <c r="R662" s="47" t="str">
        <f t="array" ref="R662">IFERROR(INDEX(Q$2:Q$212,SMALL(IF(Q$2:Q$212&lt;&gt;"",ROW(Q$2:Q$212)-1),ROW(I661))),"")</f>
        <v/>
      </c>
    </row>
    <row r="663" spans="1:18" ht="15.75" customHeight="1" x14ac:dyDescent="0.2">
      <c r="A663" s="27"/>
      <c r="B663" s="23"/>
      <c r="C663" s="23"/>
      <c r="D663" s="23"/>
      <c r="E663" s="23"/>
      <c r="F663" s="23"/>
      <c r="G663" s="27" t="str">
        <f>IF(F663="","",VLOOKUP(E663,'Liste des clubs'!$A$3:$B$129,2,FALSE))</f>
        <v/>
      </c>
      <c r="H663" s="29"/>
      <c r="I663" s="21" t="str">
        <f t="shared" si="48"/>
        <v/>
      </c>
      <c r="J663" s="31" t="str">
        <f t="array" ref="J663">IFERROR(INDEX(I$2:I$700,SMALL(IF(I$2:I$700&lt;&gt;"",ROW(I$2:I$700)-1),ROW(A662))),"")</f>
        <v/>
      </c>
      <c r="K663" s="21" t="str">
        <f t="shared" si="49"/>
        <v/>
      </c>
      <c r="L663" s="33" t="str">
        <f t="array" ref="L663">IFERROR(INDEX(K$2:K$700,SMALL(IF(K$2:K$700&lt;&gt;"",ROW(K$2:K$700)-1),ROW(F662))),"")</f>
        <v/>
      </c>
      <c r="M663" s="21" t="str">
        <f t="shared" si="50"/>
        <v/>
      </c>
      <c r="N663" s="31" t="str">
        <f t="array" ref="N663">IFERROR(INDEX(M$2:M$700,SMALL(IF(M$2:M$700&lt;&gt;"",ROW(M$2:M$700)-1),ROW(G662))),"")</f>
        <v/>
      </c>
      <c r="O663" s="21" t="str">
        <f t="shared" si="51"/>
        <v/>
      </c>
      <c r="P663" s="33" t="str">
        <f t="array" ref="P663">IFERROR(INDEX(O$2:O$700,SMALL(IF(O$2:O$700&lt;&gt;"",ROW(O$2:O$700)-1),ROW(I662))),"")</f>
        <v/>
      </c>
      <c r="Q663" s="22" t="str">
        <f t="shared" si="47"/>
        <v/>
      </c>
      <c r="R663" s="47" t="str">
        <f t="array" ref="R663">IFERROR(INDEX(Q$2:Q$212,SMALL(IF(Q$2:Q$212&lt;&gt;"",ROW(Q$2:Q$212)-1),ROW(I662))),"")</f>
        <v/>
      </c>
    </row>
    <row r="664" spans="1:18" ht="15.75" customHeight="1" x14ac:dyDescent="0.2">
      <c r="A664" s="27"/>
      <c r="B664" s="23"/>
      <c r="C664" s="23"/>
      <c r="D664" s="23"/>
      <c r="E664" s="23"/>
      <c r="F664" s="23"/>
      <c r="G664" s="27" t="str">
        <f>IF(F664="","",VLOOKUP(E664,'Liste des clubs'!$A$3:$B$129,2,FALSE))</f>
        <v/>
      </c>
      <c r="H664" s="29"/>
      <c r="I664" s="21" t="str">
        <f t="shared" si="48"/>
        <v/>
      </c>
      <c r="J664" s="31" t="str">
        <f t="array" ref="J664">IFERROR(INDEX(I$2:I$700,SMALL(IF(I$2:I$700&lt;&gt;"",ROW(I$2:I$700)-1),ROW(A663))),"")</f>
        <v/>
      </c>
      <c r="K664" s="21" t="str">
        <f t="shared" si="49"/>
        <v/>
      </c>
      <c r="L664" s="33" t="str">
        <f t="array" ref="L664">IFERROR(INDEX(K$2:K$700,SMALL(IF(K$2:K$700&lt;&gt;"",ROW(K$2:K$700)-1),ROW(F663))),"")</f>
        <v/>
      </c>
      <c r="M664" s="21" t="str">
        <f t="shared" si="50"/>
        <v/>
      </c>
      <c r="N664" s="31" t="str">
        <f t="array" ref="N664">IFERROR(INDEX(M$2:M$700,SMALL(IF(M$2:M$700&lt;&gt;"",ROW(M$2:M$700)-1),ROW(G663))),"")</f>
        <v/>
      </c>
      <c r="O664" s="21" t="str">
        <f t="shared" si="51"/>
        <v/>
      </c>
      <c r="P664" s="33" t="str">
        <f t="array" ref="P664">IFERROR(INDEX(O$2:O$700,SMALL(IF(O$2:O$700&lt;&gt;"",ROW(O$2:O$700)-1),ROW(I663))),"")</f>
        <v/>
      </c>
      <c r="Q664" s="22" t="str">
        <f t="shared" si="47"/>
        <v/>
      </c>
      <c r="R664" s="47" t="str">
        <f t="array" ref="R664">IFERROR(INDEX(Q$2:Q$212,SMALL(IF(Q$2:Q$212&lt;&gt;"",ROW(Q$2:Q$212)-1),ROW(I663))),"")</f>
        <v/>
      </c>
    </row>
    <row r="665" spans="1:18" ht="15.75" customHeight="1" x14ac:dyDescent="0.2">
      <c r="A665" s="27"/>
      <c r="B665" s="23"/>
      <c r="C665" s="23"/>
      <c r="D665" s="23"/>
      <c r="E665" s="23"/>
      <c r="F665" s="23"/>
      <c r="G665" s="27" t="str">
        <f>IF(F665="","",VLOOKUP(E665,'Liste des clubs'!$A$3:$B$129,2,FALSE))</f>
        <v/>
      </c>
      <c r="H665" s="29"/>
      <c r="I665" s="21" t="str">
        <f t="shared" si="48"/>
        <v/>
      </c>
      <c r="J665" s="31" t="str">
        <f t="array" ref="J665">IFERROR(INDEX(I$2:I$700,SMALL(IF(I$2:I$700&lt;&gt;"",ROW(I$2:I$700)-1),ROW(A664))),"")</f>
        <v/>
      </c>
      <c r="K665" s="21" t="str">
        <f t="shared" si="49"/>
        <v/>
      </c>
      <c r="L665" s="33" t="str">
        <f t="array" ref="L665">IFERROR(INDEX(K$2:K$700,SMALL(IF(K$2:K$700&lt;&gt;"",ROW(K$2:K$700)-1),ROW(F664))),"")</f>
        <v/>
      </c>
      <c r="M665" s="21" t="str">
        <f t="shared" si="50"/>
        <v/>
      </c>
      <c r="N665" s="31" t="str">
        <f t="array" ref="N665">IFERROR(INDEX(M$2:M$700,SMALL(IF(M$2:M$700&lt;&gt;"",ROW(M$2:M$700)-1),ROW(G664))),"")</f>
        <v/>
      </c>
      <c r="O665" s="21" t="str">
        <f t="shared" si="51"/>
        <v/>
      </c>
      <c r="P665" s="33" t="str">
        <f t="array" ref="P665">IFERROR(INDEX(O$2:O$700,SMALL(IF(O$2:O$700&lt;&gt;"",ROW(O$2:O$700)-1),ROW(I664))),"")</f>
        <v/>
      </c>
      <c r="Q665" s="22" t="str">
        <f t="shared" si="47"/>
        <v/>
      </c>
      <c r="R665" s="47" t="str">
        <f t="array" ref="R665">IFERROR(INDEX(Q$2:Q$212,SMALL(IF(Q$2:Q$212&lt;&gt;"",ROW(Q$2:Q$212)-1),ROW(I664))),"")</f>
        <v/>
      </c>
    </row>
    <row r="666" spans="1:18" ht="15.75" customHeight="1" x14ac:dyDescent="0.2">
      <c r="A666" s="27"/>
      <c r="B666" s="23"/>
      <c r="C666" s="23"/>
      <c r="D666" s="23"/>
      <c r="E666" s="23"/>
      <c r="F666" s="23"/>
      <c r="G666" s="27" t="str">
        <f>IF(F666="","",VLOOKUP(E666,'Liste des clubs'!$A$3:$B$129,2,FALSE))</f>
        <v/>
      </c>
      <c r="H666" s="29"/>
      <c r="I666" s="21" t="str">
        <f t="shared" si="48"/>
        <v/>
      </c>
      <c r="J666" s="31" t="str">
        <f t="array" ref="J666">IFERROR(INDEX(I$2:I$700,SMALL(IF(I$2:I$700&lt;&gt;"",ROW(I$2:I$700)-1),ROW(A665))),"")</f>
        <v/>
      </c>
      <c r="K666" s="21" t="str">
        <f t="shared" si="49"/>
        <v/>
      </c>
      <c r="L666" s="33" t="str">
        <f t="array" ref="L666">IFERROR(INDEX(K$2:K$700,SMALL(IF(K$2:K$700&lt;&gt;"",ROW(K$2:K$700)-1),ROW(F665))),"")</f>
        <v/>
      </c>
      <c r="M666" s="21" t="str">
        <f t="shared" si="50"/>
        <v/>
      </c>
      <c r="N666" s="31" t="str">
        <f t="array" ref="N666">IFERROR(INDEX(M$2:M$700,SMALL(IF(M$2:M$700&lt;&gt;"",ROW(M$2:M$700)-1),ROW(G665))),"")</f>
        <v/>
      </c>
      <c r="O666" s="21" t="str">
        <f t="shared" si="51"/>
        <v/>
      </c>
      <c r="P666" s="33" t="str">
        <f t="array" ref="P666">IFERROR(INDEX(O$2:O$700,SMALL(IF(O$2:O$700&lt;&gt;"",ROW(O$2:O$700)-1),ROW(I665))),"")</f>
        <v/>
      </c>
      <c r="Q666" s="22" t="str">
        <f t="shared" si="47"/>
        <v/>
      </c>
      <c r="R666" s="47" t="str">
        <f t="array" ref="R666">IFERROR(INDEX(Q$2:Q$212,SMALL(IF(Q$2:Q$212&lt;&gt;"",ROW(Q$2:Q$212)-1),ROW(I665))),"")</f>
        <v/>
      </c>
    </row>
    <row r="667" spans="1:18" ht="15.75" customHeight="1" x14ac:dyDescent="0.2">
      <c r="A667" s="27"/>
      <c r="B667" s="23"/>
      <c r="C667" s="23"/>
      <c r="D667" s="23"/>
      <c r="E667" s="23"/>
      <c r="F667" s="23"/>
      <c r="G667" s="27" t="str">
        <f>IF(F667="","",VLOOKUP(E667,'Liste des clubs'!$A$3:$B$129,2,FALSE))</f>
        <v/>
      </c>
      <c r="H667" s="29"/>
      <c r="I667" s="21" t="str">
        <f t="shared" si="48"/>
        <v/>
      </c>
      <c r="J667" s="31" t="str">
        <f t="array" ref="J667">IFERROR(INDEX(I$2:I$700,SMALL(IF(I$2:I$700&lt;&gt;"",ROW(I$2:I$700)-1),ROW(A666))),"")</f>
        <v/>
      </c>
      <c r="K667" s="21" t="str">
        <f t="shared" si="49"/>
        <v/>
      </c>
      <c r="L667" s="33" t="str">
        <f t="array" ref="L667">IFERROR(INDEX(K$2:K$700,SMALL(IF(K$2:K$700&lt;&gt;"",ROW(K$2:K$700)-1),ROW(F666))),"")</f>
        <v/>
      </c>
      <c r="M667" s="21" t="str">
        <f t="shared" si="50"/>
        <v/>
      </c>
      <c r="N667" s="31" t="str">
        <f t="array" ref="N667">IFERROR(INDEX(M$2:M$700,SMALL(IF(M$2:M$700&lt;&gt;"",ROW(M$2:M$700)-1),ROW(G666))),"")</f>
        <v/>
      </c>
      <c r="O667" s="21" t="str">
        <f t="shared" si="51"/>
        <v/>
      </c>
      <c r="P667" s="33" t="str">
        <f t="array" ref="P667">IFERROR(INDEX(O$2:O$700,SMALL(IF(O$2:O$700&lt;&gt;"",ROW(O$2:O$700)-1),ROW(I666))),"")</f>
        <v/>
      </c>
      <c r="Q667" s="22" t="str">
        <f t="shared" si="47"/>
        <v/>
      </c>
      <c r="R667" s="47" t="str">
        <f t="array" ref="R667">IFERROR(INDEX(Q$2:Q$212,SMALL(IF(Q$2:Q$212&lt;&gt;"",ROW(Q$2:Q$212)-1),ROW(I666))),"")</f>
        <v/>
      </c>
    </row>
    <row r="668" spans="1:18" ht="15.75" customHeight="1" x14ac:dyDescent="0.2">
      <c r="A668" s="27"/>
      <c r="B668" s="23"/>
      <c r="C668" s="23"/>
      <c r="D668" s="23"/>
      <c r="E668" s="23"/>
      <c r="F668" s="23"/>
      <c r="G668" s="27" t="str">
        <f>IF(F668="","",VLOOKUP(E668,'Liste des clubs'!$A$3:$B$129,2,FALSE))</f>
        <v/>
      </c>
      <c r="H668" s="29"/>
      <c r="I668" s="21" t="str">
        <f t="shared" si="48"/>
        <v/>
      </c>
      <c r="J668" s="31" t="str">
        <f t="array" ref="J668">IFERROR(INDEX(I$2:I$700,SMALL(IF(I$2:I$700&lt;&gt;"",ROW(I$2:I$700)-1),ROW(A667))),"")</f>
        <v/>
      </c>
      <c r="K668" s="21" t="str">
        <f t="shared" si="49"/>
        <v/>
      </c>
      <c r="L668" s="33" t="str">
        <f t="array" ref="L668">IFERROR(INDEX(K$2:K$700,SMALL(IF(K$2:K$700&lt;&gt;"",ROW(K$2:K$700)-1),ROW(F667))),"")</f>
        <v/>
      </c>
      <c r="M668" s="21" t="str">
        <f t="shared" si="50"/>
        <v/>
      </c>
      <c r="N668" s="31" t="str">
        <f t="array" ref="N668">IFERROR(INDEX(M$2:M$700,SMALL(IF(M$2:M$700&lt;&gt;"",ROW(M$2:M$700)-1),ROW(G667))),"")</f>
        <v/>
      </c>
      <c r="O668" s="21" t="str">
        <f t="shared" si="51"/>
        <v/>
      </c>
      <c r="P668" s="33" t="str">
        <f t="array" ref="P668">IFERROR(INDEX(O$2:O$700,SMALL(IF(O$2:O$700&lt;&gt;"",ROW(O$2:O$700)-1),ROW(I667))),"")</f>
        <v/>
      </c>
      <c r="Q668" s="22" t="str">
        <f t="shared" si="47"/>
        <v/>
      </c>
      <c r="R668" s="47" t="str">
        <f t="array" ref="R668">IFERROR(INDEX(Q$2:Q$212,SMALL(IF(Q$2:Q$212&lt;&gt;"",ROW(Q$2:Q$212)-1),ROW(I667))),"")</f>
        <v/>
      </c>
    </row>
    <row r="669" spans="1:18" ht="15.75" customHeight="1" x14ac:dyDescent="0.2">
      <c r="A669" s="27"/>
      <c r="B669" s="23"/>
      <c r="C669" s="23"/>
      <c r="D669" s="23"/>
      <c r="E669" s="23"/>
      <c r="F669" s="23"/>
      <c r="G669" s="27" t="str">
        <f>IF(F669="","",VLOOKUP(E669,'Liste des clubs'!$A$3:$B$129,2,FALSE))</f>
        <v/>
      </c>
      <c r="H669" s="29"/>
      <c r="I669" s="21" t="str">
        <f t="shared" si="48"/>
        <v/>
      </c>
      <c r="J669" s="31" t="str">
        <f t="array" ref="J669">IFERROR(INDEX(I$2:I$700,SMALL(IF(I$2:I$700&lt;&gt;"",ROW(I$2:I$700)-1),ROW(A668))),"")</f>
        <v/>
      </c>
      <c r="K669" s="21" t="str">
        <f t="shared" si="49"/>
        <v/>
      </c>
      <c r="L669" s="33" t="str">
        <f t="array" ref="L669">IFERROR(INDEX(K$2:K$700,SMALL(IF(K$2:K$700&lt;&gt;"",ROW(K$2:K$700)-1),ROW(F668))),"")</f>
        <v/>
      </c>
      <c r="M669" s="21" t="str">
        <f t="shared" si="50"/>
        <v/>
      </c>
      <c r="N669" s="31" t="str">
        <f t="array" ref="N669">IFERROR(INDEX(M$2:M$700,SMALL(IF(M$2:M$700&lt;&gt;"",ROW(M$2:M$700)-1),ROW(G668))),"")</f>
        <v/>
      </c>
      <c r="O669" s="21" t="str">
        <f t="shared" si="51"/>
        <v/>
      </c>
      <c r="P669" s="33" t="str">
        <f t="array" ref="P669">IFERROR(INDEX(O$2:O$700,SMALL(IF(O$2:O$700&lt;&gt;"",ROW(O$2:O$700)-1),ROW(I668))),"")</f>
        <v/>
      </c>
      <c r="Q669" s="22" t="str">
        <f t="shared" si="47"/>
        <v/>
      </c>
      <c r="R669" s="47" t="str">
        <f t="array" ref="R669">IFERROR(INDEX(Q$2:Q$212,SMALL(IF(Q$2:Q$212&lt;&gt;"",ROW(Q$2:Q$212)-1),ROW(I668))),"")</f>
        <v/>
      </c>
    </row>
    <row r="670" spans="1:18" ht="15.75" customHeight="1" x14ac:dyDescent="0.2">
      <c r="A670" s="27"/>
      <c r="B670" s="23"/>
      <c r="C670" s="23"/>
      <c r="D670" s="23"/>
      <c r="E670" s="23"/>
      <c r="F670" s="23"/>
      <c r="G670" s="27" t="str">
        <f>IF(F670="","",VLOOKUP(E670,'Liste des clubs'!$A$3:$B$129,2,FALSE))</f>
        <v/>
      </c>
      <c r="H670" s="29"/>
      <c r="I670" s="21" t="str">
        <f t="shared" si="48"/>
        <v/>
      </c>
      <c r="J670" s="31" t="str">
        <f t="array" ref="J670">IFERROR(INDEX(I$2:I$700,SMALL(IF(I$2:I$700&lt;&gt;"",ROW(I$2:I$700)-1),ROW(A669))),"")</f>
        <v/>
      </c>
      <c r="K670" s="21" t="str">
        <f t="shared" si="49"/>
        <v/>
      </c>
      <c r="L670" s="33" t="str">
        <f t="array" ref="L670">IFERROR(INDEX(K$2:K$700,SMALL(IF(K$2:K$700&lt;&gt;"",ROW(K$2:K$700)-1),ROW(F669))),"")</f>
        <v/>
      </c>
      <c r="M670" s="21" t="str">
        <f t="shared" si="50"/>
        <v/>
      </c>
      <c r="N670" s="31" t="str">
        <f t="array" ref="N670">IFERROR(INDEX(M$2:M$700,SMALL(IF(M$2:M$700&lt;&gt;"",ROW(M$2:M$700)-1),ROW(G669))),"")</f>
        <v/>
      </c>
      <c r="O670" s="21" t="str">
        <f t="shared" si="51"/>
        <v/>
      </c>
      <c r="P670" s="33" t="str">
        <f t="array" ref="P670">IFERROR(INDEX(O$2:O$700,SMALL(IF(O$2:O$700&lt;&gt;"",ROW(O$2:O$700)-1),ROW(I669))),"")</f>
        <v/>
      </c>
      <c r="Q670" s="22" t="str">
        <f t="shared" si="47"/>
        <v/>
      </c>
      <c r="R670" s="47" t="str">
        <f t="array" ref="R670">IFERROR(INDEX(Q$2:Q$212,SMALL(IF(Q$2:Q$212&lt;&gt;"",ROW(Q$2:Q$212)-1),ROW(I669))),"")</f>
        <v/>
      </c>
    </row>
    <row r="671" spans="1:18" ht="15.75" customHeight="1" x14ac:dyDescent="0.2">
      <c r="A671" s="27"/>
      <c r="B671" s="23"/>
      <c r="C671" s="23"/>
      <c r="D671" s="23"/>
      <c r="E671" s="23"/>
      <c r="F671" s="23"/>
      <c r="G671" s="27" t="str">
        <f>IF(F671="","",VLOOKUP(E671,'Liste des clubs'!$A$3:$B$129,2,FALSE))</f>
        <v/>
      </c>
      <c r="H671" s="29"/>
      <c r="I671" s="21" t="str">
        <f t="shared" si="48"/>
        <v/>
      </c>
      <c r="J671" s="31" t="str">
        <f t="array" ref="J671">IFERROR(INDEX(I$2:I$700,SMALL(IF(I$2:I$700&lt;&gt;"",ROW(I$2:I$700)-1),ROW(A670))),"")</f>
        <v/>
      </c>
      <c r="K671" s="21" t="str">
        <f t="shared" si="49"/>
        <v/>
      </c>
      <c r="L671" s="33" t="str">
        <f t="array" ref="L671">IFERROR(INDEX(K$2:K$700,SMALL(IF(K$2:K$700&lt;&gt;"",ROW(K$2:K$700)-1),ROW(F670))),"")</f>
        <v/>
      </c>
      <c r="M671" s="21" t="str">
        <f t="shared" si="50"/>
        <v/>
      </c>
      <c r="N671" s="31" t="str">
        <f t="array" ref="N671">IFERROR(INDEX(M$2:M$700,SMALL(IF(M$2:M$700&lt;&gt;"",ROW(M$2:M$700)-1),ROW(G670))),"")</f>
        <v/>
      </c>
      <c r="O671" s="21" t="str">
        <f t="shared" si="51"/>
        <v/>
      </c>
      <c r="P671" s="33" t="str">
        <f t="array" ref="P671">IFERROR(INDEX(O$2:O$700,SMALL(IF(O$2:O$700&lt;&gt;"",ROW(O$2:O$700)-1),ROW(I670))),"")</f>
        <v/>
      </c>
      <c r="Q671" s="22" t="str">
        <f t="shared" si="47"/>
        <v/>
      </c>
      <c r="R671" s="47" t="str">
        <f t="array" ref="R671">IFERROR(INDEX(Q$2:Q$212,SMALL(IF(Q$2:Q$212&lt;&gt;"",ROW(Q$2:Q$212)-1),ROW(I670))),"")</f>
        <v/>
      </c>
    </row>
    <row r="672" spans="1:18" ht="15.75" customHeight="1" x14ac:dyDescent="0.2">
      <c r="A672" s="27"/>
      <c r="B672" s="23"/>
      <c r="C672" s="23"/>
      <c r="D672" s="23"/>
      <c r="E672" s="23"/>
      <c r="F672" s="23"/>
      <c r="G672" s="27" t="str">
        <f>IF(F672="","",VLOOKUP(E672,'Liste des clubs'!$A$3:$B$129,2,FALSE))</f>
        <v/>
      </c>
      <c r="H672" s="29"/>
      <c r="I672" s="21" t="str">
        <f t="shared" si="48"/>
        <v/>
      </c>
      <c r="J672" s="31" t="str">
        <f t="array" ref="J672">IFERROR(INDEX(I$2:I$700,SMALL(IF(I$2:I$700&lt;&gt;"",ROW(I$2:I$700)-1),ROW(A671))),"")</f>
        <v/>
      </c>
      <c r="K672" s="21" t="str">
        <f t="shared" si="49"/>
        <v/>
      </c>
      <c r="L672" s="33" t="str">
        <f t="array" ref="L672">IFERROR(INDEX(K$2:K$700,SMALL(IF(K$2:K$700&lt;&gt;"",ROW(K$2:K$700)-1),ROW(F671))),"")</f>
        <v/>
      </c>
      <c r="M672" s="21" t="str">
        <f t="shared" si="50"/>
        <v/>
      </c>
      <c r="N672" s="31" t="str">
        <f t="array" ref="N672">IFERROR(INDEX(M$2:M$700,SMALL(IF(M$2:M$700&lt;&gt;"",ROW(M$2:M$700)-1),ROW(G671))),"")</f>
        <v/>
      </c>
      <c r="O672" s="21" t="str">
        <f t="shared" si="51"/>
        <v/>
      </c>
      <c r="P672" s="33" t="str">
        <f t="array" ref="P672">IFERROR(INDEX(O$2:O$700,SMALL(IF(O$2:O$700&lt;&gt;"",ROW(O$2:O$700)-1),ROW(I671))),"")</f>
        <v/>
      </c>
      <c r="Q672" s="22" t="str">
        <f t="shared" si="47"/>
        <v/>
      </c>
      <c r="R672" s="47" t="str">
        <f t="array" ref="R672">IFERROR(INDEX(Q$2:Q$212,SMALL(IF(Q$2:Q$212&lt;&gt;"",ROW(Q$2:Q$212)-1),ROW(I671))),"")</f>
        <v/>
      </c>
    </row>
    <row r="673" spans="1:18" ht="15.75" customHeight="1" x14ac:dyDescent="0.2">
      <c r="A673" s="27"/>
      <c r="B673" s="23"/>
      <c r="C673" s="23"/>
      <c r="D673" s="23"/>
      <c r="E673" s="23"/>
      <c r="F673" s="23"/>
      <c r="G673" s="27" t="str">
        <f>IF(F673="","",VLOOKUP(E673,'Liste des clubs'!$A$3:$B$129,2,FALSE))</f>
        <v/>
      </c>
      <c r="H673" s="29"/>
      <c r="I673" s="21" t="str">
        <f t="shared" si="48"/>
        <v/>
      </c>
      <c r="J673" s="31" t="str">
        <f t="array" ref="J673">IFERROR(INDEX(I$2:I$700,SMALL(IF(I$2:I$700&lt;&gt;"",ROW(I$2:I$700)-1),ROW(A672))),"")</f>
        <v/>
      </c>
      <c r="K673" s="21" t="str">
        <f t="shared" si="49"/>
        <v/>
      </c>
      <c r="L673" s="33" t="str">
        <f t="array" ref="L673">IFERROR(INDEX(K$2:K$700,SMALL(IF(K$2:K$700&lt;&gt;"",ROW(K$2:K$700)-1),ROW(F672))),"")</f>
        <v/>
      </c>
      <c r="M673" s="21" t="str">
        <f t="shared" si="50"/>
        <v/>
      </c>
      <c r="N673" s="31" t="str">
        <f t="array" ref="N673">IFERROR(INDEX(M$2:M$700,SMALL(IF(M$2:M$700&lt;&gt;"",ROW(M$2:M$700)-1),ROW(G672))),"")</f>
        <v/>
      </c>
      <c r="O673" s="21" t="str">
        <f t="shared" si="51"/>
        <v/>
      </c>
      <c r="P673" s="33" t="str">
        <f t="array" ref="P673">IFERROR(INDEX(O$2:O$700,SMALL(IF(O$2:O$700&lt;&gt;"",ROW(O$2:O$700)-1),ROW(I672))),"")</f>
        <v/>
      </c>
      <c r="Q673" s="22" t="str">
        <f t="shared" si="47"/>
        <v/>
      </c>
      <c r="R673" s="47" t="str">
        <f t="array" ref="R673">IFERROR(INDEX(Q$2:Q$212,SMALL(IF(Q$2:Q$212&lt;&gt;"",ROW(Q$2:Q$212)-1),ROW(I672))),"")</f>
        <v/>
      </c>
    </row>
    <row r="674" spans="1:18" ht="15.75" customHeight="1" x14ac:dyDescent="0.2">
      <c r="A674" s="27"/>
      <c r="B674" s="23"/>
      <c r="C674" s="23"/>
      <c r="D674" s="23"/>
      <c r="E674" s="23"/>
      <c r="F674" s="23"/>
      <c r="G674" s="27" t="str">
        <f>IF(F674="","",VLOOKUP(E674,'Liste des clubs'!$A$3:$B$129,2,FALSE))</f>
        <v/>
      </c>
      <c r="H674" s="29"/>
      <c r="I674" s="21" t="str">
        <f t="shared" si="48"/>
        <v/>
      </c>
      <c r="J674" s="31" t="str">
        <f t="array" ref="J674">IFERROR(INDEX(I$2:I$700,SMALL(IF(I$2:I$700&lt;&gt;"",ROW(I$2:I$700)-1),ROW(A673))),"")</f>
        <v/>
      </c>
      <c r="K674" s="21" t="str">
        <f t="shared" si="49"/>
        <v/>
      </c>
      <c r="L674" s="33" t="str">
        <f t="array" ref="L674">IFERROR(INDEX(K$2:K$700,SMALL(IF(K$2:K$700&lt;&gt;"",ROW(K$2:K$700)-1),ROW(F673))),"")</f>
        <v/>
      </c>
      <c r="M674" s="21" t="str">
        <f t="shared" si="50"/>
        <v/>
      </c>
      <c r="N674" s="31" t="str">
        <f t="array" ref="N674">IFERROR(INDEX(M$2:M$700,SMALL(IF(M$2:M$700&lt;&gt;"",ROW(M$2:M$700)-1),ROW(G673))),"")</f>
        <v/>
      </c>
      <c r="O674" s="21" t="str">
        <f t="shared" si="51"/>
        <v/>
      </c>
      <c r="P674" s="33" t="str">
        <f t="array" ref="P674">IFERROR(INDEX(O$2:O$700,SMALL(IF(O$2:O$700&lt;&gt;"",ROW(O$2:O$700)-1),ROW(I673))),"")</f>
        <v/>
      </c>
      <c r="Q674" s="22" t="str">
        <f t="shared" si="47"/>
        <v/>
      </c>
      <c r="R674" s="47" t="str">
        <f t="array" ref="R674">IFERROR(INDEX(Q$2:Q$212,SMALL(IF(Q$2:Q$212&lt;&gt;"",ROW(Q$2:Q$212)-1),ROW(I673))),"")</f>
        <v/>
      </c>
    </row>
    <row r="675" spans="1:18" ht="15.75" customHeight="1" x14ac:dyDescent="0.2">
      <c r="A675" s="27"/>
      <c r="B675" s="23"/>
      <c r="C675" s="23"/>
      <c r="D675" s="23"/>
      <c r="E675" s="23"/>
      <c r="F675" s="23"/>
      <c r="G675" s="27" t="str">
        <f>IF(F675="","",VLOOKUP(E675,'Liste des clubs'!$A$3:$B$129,2,FALSE))</f>
        <v/>
      </c>
      <c r="H675" s="29"/>
      <c r="I675" s="21" t="str">
        <f t="shared" si="48"/>
        <v/>
      </c>
      <c r="J675" s="31" t="str">
        <f t="array" ref="J675">IFERROR(INDEX(I$2:I$700,SMALL(IF(I$2:I$700&lt;&gt;"",ROW(I$2:I$700)-1),ROW(A674))),"")</f>
        <v/>
      </c>
      <c r="K675" s="21" t="str">
        <f t="shared" si="49"/>
        <v/>
      </c>
      <c r="L675" s="33" t="str">
        <f t="array" ref="L675">IFERROR(INDEX(K$2:K$700,SMALL(IF(K$2:K$700&lt;&gt;"",ROW(K$2:K$700)-1),ROW(F674))),"")</f>
        <v/>
      </c>
      <c r="M675" s="21" t="str">
        <f t="shared" si="50"/>
        <v/>
      </c>
      <c r="N675" s="31" t="str">
        <f t="array" ref="N675">IFERROR(INDEX(M$2:M$700,SMALL(IF(M$2:M$700&lt;&gt;"",ROW(M$2:M$700)-1),ROW(G674))),"")</f>
        <v/>
      </c>
      <c r="O675" s="21" t="str">
        <f t="shared" si="51"/>
        <v/>
      </c>
      <c r="P675" s="33" t="str">
        <f t="array" ref="P675">IFERROR(INDEX(O$2:O$700,SMALL(IF(O$2:O$700&lt;&gt;"",ROW(O$2:O$700)-1),ROW(I674))),"")</f>
        <v/>
      </c>
      <c r="Q675" s="22" t="str">
        <f t="shared" si="47"/>
        <v/>
      </c>
      <c r="R675" s="47" t="str">
        <f t="array" ref="R675">IFERROR(INDEX(Q$2:Q$212,SMALL(IF(Q$2:Q$212&lt;&gt;"",ROW(Q$2:Q$212)-1),ROW(I674))),"")</f>
        <v/>
      </c>
    </row>
    <row r="676" spans="1:18" ht="15.75" customHeight="1" x14ac:dyDescent="0.2">
      <c r="A676" s="27"/>
      <c r="B676" s="23"/>
      <c r="C676" s="23"/>
      <c r="D676" s="23"/>
      <c r="E676" s="23"/>
      <c r="F676" s="23"/>
      <c r="G676" s="27" t="str">
        <f>IF(F676="","",VLOOKUP(E676,'Liste des clubs'!$A$3:$B$129,2,FALSE))</f>
        <v/>
      </c>
      <c r="H676" s="29"/>
      <c r="I676" s="21" t="str">
        <f t="shared" si="48"/>
        <v/>
      </c>
      <c r="J676" s="31" t="str">
        <f t="array" ref="J676">IFERROR(INDEX(I$2:I$700,SMALL(IF(I$2:I$700&lt;&gt;"",ROW(I$2:I$700)-1),ROW(A675))),"")</f>
        <v/>
      </c>
      <c r="K676" s="21" t="str">
        <f t="shared" si="49"/>
        <v/>
      </c>
      <c r="L676" s="33" t="str">
        <f t="array" ref="L676">IFERROR(INDEX(K$2:K$700,SMALL(IF(K$2:K$700&lt;&gt;"",ROW(K$2:K$700)-1),ROW(F675))),"")</f>
        <v/>
      </c>
      <c r="M676" s="21" t="str">
        <f t="shared" si="50"/>
        <v/>
      </c>
      <c r="N676" s="31" t="str">
        <f t="array" ref="N676">IFERROR(INDEX(M$2:M$700,SMALL(IF(M$2:M$700&lt;&gt;"",ROW(M$2:M$700)-1),ROW(G675))),"")</f>
        <v/>
      </c>
      <c r="O676" s="21" t="str">
        <f t="shared" si="51"/>
        <v/>
      </c>
      <c r="P676" s="33" t="str">
        <f t="array" ref="P676">IFERROR(INDEX(O$2:O$700,SMALL(IF(O$2:O$700&lt;&gt;"",ROW(O$2:O$700)-1),ROW(I675))),"")</f>
        <v/>
      </c>
      <c r="Q676" s="22" t="str">
        <f t="shared" si="47"/>
        <v/>
      </c>
      <c r="R676" s="47" t="str">
        <f t="array" ref="R676">IFERROR(INDEX(Q$2:Q$212,SMALL(IF(Q$2:Q$212&lt;&gt;"",ROW(Q$2:Q$212)-1),ROW(I675))),"")</f>
        <v/>
      </c>
    </row>
    <row r="677" spans="1:18" ht="15.75" customHeight="1" x14ac:dyDescent="0.2">
      <c r="A677" s="27"/>
      <c r="B677" s="23"/>
      <c r="C677" s="23"/>
      <c r="D677" s="23"/>
      <c r="E677" s="23"/>
      <c r="F677" s="23"/>
      <c r="G677" s="27" t="str">
        <f>IF(F677="","",VLOOKUP(E677,'Liste des clubs'!$A$3:$B$129,2,FALSE))</f>
        <v/>
      </c>
      <c r="H677" s="29"/>
      <c r="I677" s="21" t="str">
        <f t="shared" si="48"/>
        <v/>
      </c>
      <c r="J677" s="31" t="str">
        <f t="array" ref="J677">IFERROR(INDEX(I$2:I$700,SMALL(IF(I$2:I$700&lt;&gt;"",ROW(I$2:I$700)-1),ROW(A676))),"")</f>
        <v/>
      </c>
      <c r="K677" s="21" t="str">
        <f t="shared" si="49"/>
        <v/>
      </c>
      <c r="L677" s="33" t="str">
        <f t="array" ref="L677">IFERROR(INDEX(K$2:K$700,SMALL(IF(K$2:K$700&lt;&gt;"",ROW(K$2:K$700)-1),ROW(F676))),"")</f>
        <v/>
      </c>
      <c r="M677" s="21" t="str">
        <f t="shared" si="50"/>
        <v/>
      </c>
      <c r="N677" s="31" t="str">
        <f t="array" ref="N677">IFERROR(INDEX(M$2:M$700,SMALL(IF(M$2:M$700&lt;&gt;"",ROW(M$2:M$700)-1),ROW(G676))),"")</f>
        <v/>
      </c>
      <c r="O677" s="21" t="str">
        <f t="shared" si="51"/>
        <v/>
      </c>
      <c r="P677" s="33" t="str">
        <f t="array" ref="P677">IFERROR(INDEX(O$2:O$700,SMALL(IF(O$2:O$700&lt;&gt;"",ROW(O$2:O$700)-1),ROW(I676))),"")</f>
        <v/>
      </c>
      <c r="Q677" s="22" t="str">
        <f t="shared" si="47"/>
        <v/>
      </c>
      <c r="R677" s="47" t="str">
        <f t="array" ref="R677">IFERROR(INDEX(Q$2:Q$212,SMALL(IF(Q$2:Q$212&lt;&gt;"",ROW(Q$2:Q$212)-1),ROW(I676))),"")</f>
        <v/>
      </c>
    </row>
    <row r="678" spans="1:18" ht="15.75" customHeight="1" x14ac:dyDescent="0.2">
      <c r="A678" s="27"/>
      <c r="B678" s="23"/>
      <c r="C678" s="23"/>
      <c r="D678" s="23"/>
      <c r="E678" s="23"/>
      <c r="F678" s="23"/>
      <c r="G678" s="27" t="str">
        <f>IF(F678="","",VLOOKUP(E678,'Liste des clubs'!$A$3:$B$129,2,FALSE))</f>
        <v/>
      </c>
      <c r="H678" s="29"/>
      <c r="I678" s="21" t="str">
        <f t="shared" si="48"/>
        <v/>
      </c>
      <c r="J678" s="31" t="str">
        <f t="array" ref="J678">IFERROR(INDEX(I$2:I$700,SMALL(IF(I$2:I$700&lt;&gt;"",ROW(I$2:I$700)-1),ROW(A677))),"")</f>
        <v/>
      </c>
      <c r="K678" s="21" t="str">
        <f t="shared" si="49"/>
        <v/>
      </c>
      <c r="L678" s="33" t="str">
        <f t="array" ref="L678">IFERROR(INDEX(K$2:K$700,SMALL(IF(K$2:K$700&lt;&gt;"",ROW(K$2:K$700)-1),ROW(F677))),"")</f>
        <v/>
      </c>
      <c r="M678" s="21" t="str">
        <f t="shared" si="50"/>
        <v/>
      </c>
      <c r="N678" s="31" t="str">
        <f t="array" ref="N678">IFERROR(INDEX(M$2:M$700,SMALL(IF(M$2:M$700&lt;&gt;"",ROW(M$2:M$700)-1),ROW(G677))),"")</f>
        <v/>
      </c>
      <c r="O678" s="21" t="str">
        <f t="shared" si="51"/>
        <v/>
      </c>
      <c r="P678" s="33" t="str">
        <f t="array" ref="P678">IFERROR(INDEX(O$2:O$700,SMALL(IF(O$2:O$700&lt;&gt;"",ROW(O$2:O$700)-1),ROW(I677))),"")</f>
        <v/>
      </c>
      <c r="Q678" s="22" t="str">
        <f t="shared" si="47"/>
        <v/>
      </c>
      <c r="R678" s="47" t="str">
        <f t="array" ref="R678">IFERROR(INDEX(Q$2:Q$212,SMALL(IF(Q$2:Q$212&lt;&gt;"",ROW(Q$2:Q$212)-1),ROW(I677))),"")</f>
        <v/>
      </c>
    </row>
    <row r="679" spans="1:18" ht="15.75" customHeight="1" x14ac:dyDescent="0.2">
      <c r="A679" s="27"/>
      <c r="B679" s="23"/>
      <c r="C679" s="23"/>
      <c r="D679" s="23"/>
      <c r="E679" s="23"/>
      <c r="F679" s="23"/>
      <c r="G679" s="27" t="str">
        <f>IF(F679="","",VLOOKUP(E679,'Liste des clubs'!$A$3:$B$129,2,FALSE))</f>
        <v/>
      </c>
      <c r="H679" s="29"/>
      <c r="I679" s="21" t="str">
        <f t="shared" si="48"/>
        <v/>
      </c>
      <c r="J679" s="31" t="str">
        <f t="array" ref="J679">IFERROR(INDEX(I$2:I$700,SMALL(IF(I$2:I$700&lt;&gt;"",ROW(I$2:I$700)-1),ROW(A678))),"")</f>
        <v/>
      </c>
      <c r="K679" s="21" t="str">
        <f t="shared" si="49"/>
        <v/>
      </c>
      <c r="L679" s="33" t="str">
        <f t="array" ref="L679">IFERROR(INDEX(K$2:K$700,SMALL(IF(K$2:K$700&lt;&gt;"",ROW(K$2:K$700)-1),ROW(F678))),"")</f>
        <v/>
      </c>
      <c r="M679" s="21" t="str">
        <f t="shared" si="50"/>
        <v/>
      </c>
      <c r="N679" s="31" t="str">
        <f t="array" ref="N679">IFERROR(INDEX(M$2:M$700,SMALL(IF(M$2:M$700&lt;&gt;"",ROW(M$2:M$700)-1),ROW(G678))),"")</f>
        <v/>
      </c>
      <c r="O679" s="21" t="str">
        <f t="shared" si="51"/>
        <v/>
      </c>
      <c r="P679" s="33" t="str">
        <f t="array" ref="P679">IFERROR(INDEX(O$2:O$700,SMALL(IF(O$2:O$700&lt;&gt;"",ROW(O$2:O$700)-1),ROW(I678))),"")</f>
        <v/>
      </c>
      <c r="Q679" s="22" t="str">
        <f t="shared" si="47"/>
        <v/>
      </c>
      <c r="R679" s="47" t="str">
        <f t="array" ref="R679">IFERROR(INDEX(Q$2:Q$212,SMALL(IF(Q$2:Q$212&lt;&gt;"",ROW(Q$2:Q$212)-1),ROW(I678))),"")</f>
        <v/>
      </c>
    </row>
    <row r="680" spans="1:18" ht="15.75" customHeight="1" x14ac:dyDescent="0.2">
      <c r="A680" s="27"/>
      <c r="B680" s="23"/>
      <c r="C680" s="23"/>
      <c r="D680" s="23"/>
      <c r="E680" s="23"/>
      <c r="F680" s="23"/>
      <c r="G680" s="27" t="str">
        <f>IF(F680="","",VLOOKUP(E680,'Liste des clubs'!$A$3:$B$129,2,FALSE))</f>
        <v/>
      </c>
      <c r="H680" s="29"/>
      <c r="I680" s="21" t="str">
        <f t="shared" si="48"/>
        <v/>
      </c>
      <c r="J680" s="31" t="str">
        <f t="array" ref="J680">IFERROR(INDEX(I$2:I$700,SMALL(IF(I$2:I$700&lt;&gt;"",ROW(I$2:I$700)-1),ROW(A679))),"")</f>
        <v/>
      </c>
      <c r="K680" s="21" t="str">
        <f t="shared" si="49"/>
        <v/>
      </c>
      <c r="L680" s="33" t="str">
        <f t="array" ref="L680">IFERROR(INDEX(K$2:K$700,SMALL(IF(K$2:K$700&lt;&gt;"",ROW(K$2:K$700)-1),ROW(F679))),"")</f>
        <v/>
      </c>
      <c r="M680" s="21" t="str">
        <f t="shared" si="50"/>
        <v/>
      </c>
      <c r="N680" s="31" t="str">
        <f t="array" ref="N680">IFERROR(INDEX(M$2:M$700,SMALL(IF(M$2:M$700&lt;&gt;"",ROW(M$2:M$700)-1),ROW(G679))),"")</f>
        <v/>
      </c>
      <c r="O680" s="21" t="str">
        <f t="shared" si="51"/>
        <v/>
      </c>
      <c r="P680" s="33" t="str">
        <f t="array" ref="P680">IFERROR(INDEX(O$2:O$700,SMALL(IF(O$2:O$700&lt;&gt;"",ROW(O$2:O$700)-1),ROW(I679))),"")</f>
        <v/>
      </c>
      <c r="Q680" s="22" t="str">
        <f t="shared" si="47"/>
        <v/>
      </c>
      <c r="R680" s="47" t="str">
        <f t="array" ref="R680">IFERROR(INDEX(Q$2:Q$212,SMALL(IF(Q$2:Q$212&lt;&gt;"",ROW(Q$2:Q$212)-1),ROW(I679))),"")</f>
        <v/>
      </c>
    </row>
    <row r="681" spans="1:18" ht="15.75" customHeight="1" x14ac:dyDescent="0.2">
      <c r="A681" s="27"/>
      <c r="B681" s="23"/>
      <c r="C681" s="23"/>
      <c r="D681" s="23"/>
      <c r="E681" s="23"/>
      <c r="F681" s="23"/>
      <c r="G681" s="27" t="str">
        <f>IF(F681="","",VLOOKUP(E681,'Liste des clubs'!$A$3:$B$129,2,FALSE))</f>
        <v/>
      </c>
      <c r="H681" s="29"/>
      <c r="I681" s="21" t="str">
        <f t="shared" si="48"/>
        <v/>
      </c>
      <c r="J681" s="31" t="str">
        <f t="array" ref="J681">IFERROR(INDEX(I$2:I$700,SMALL(IF(I$2:I$700&lt;&gt;"",ROW(I$2:I$700)-1),ROW(A680))),"")</f>
        <v/>
      </c>
      <c r="K681" s="21" t="str">
        <f t="shared" si="49"/>
        <v/>
      </c>
      <c r="L681" s="33" t="str">
        <f t="array" ref="L681">IFERROR(INDEX(K$2:K$700,SMALL(IF(K$2:K$700&lt;&gt;"",ROW(K$2:K$700)-1),ROW(F680))),"")</f>
        <v/>
      </c>
      <c r="M681" s="21" t="str">
        <f t="shared" si="50"/>
        <v/>
      </c>
      <c r="N681" s="31" t="str">
        <f t="array" ref="N681">IFERROR(INDEX(M$2:M$700,SMALL(IF(M$2:M$700&lt;&gt;"",ROW(M$2:M$700)-1),ROW(G680))),"")</f>
        <v/>
      </c>
      <c r="O681" s="21" t="str">
        <f t="shared" si="51"/>
        <v/>
      </c>
      <c r="P681" s="33" t="str">
        <f t="array" ref="P681">IFERROR(INDEX(O$2:O$700,SMALL(IF(O$2:O$700&lt;&gt;"",ROW(O$2:O$700)-1),ROW(I680))),"")</f>
        <v/>
      </c>
      <c r="Q681" s="22" t="str">
        <f t="shared" si="47"/>
        <v/>
      </c>
      <c r="R681" s="47" t="str">
        <f t="array" ref="R681">IFERROR(INDEX(Q$2:Q$212,SMALL(IF(Q$2:Q$212&lt;&gt;"",ROW(Q$2:Q$212)-1),ROW(I680))),"")</f>
        <v/>
      </c>
    </row>
    <row r="682" spans="1:18" ht="15.75" customHeight="1" x14ac:dyDescent="0.2">
      <c r="A682" s="27"/>
      <c r="B682" s="23"/>
      <c r="C682" s="23"/>
      <c r="D682" s="23"/>
      <c r="E682" s="23"/>
      <c r="F682" s="23"/>
      <c r="G682" s="27" t="str">
        <f>IF(F682="","",VLOOKUP(E682,'Liste des clubs'!$A$3:$B$129,2,FALSE))</f>
        <v/>
      </c>
      <c r="H682" s="29"/>
      <c r="I682" s="21" t="str">
        <f t="shared" si="48"/>
        <v/>
      </c>
      <c r="J682" s="31" t="str">
        <f t="array" ref="J682">IFERROR(INDEX(I$2:I$700,SMALL(IF(I$2:I$700&lt;&gt;"",ROW(I$2:I$700)-1),ROW(A681))),"")</f>
        <v/>
      </c>
      <c r="K682" s="21" t="str">
        <f t="shared" si="49"/>
        <v/>
      </c>
      <c r="L682" s="33" t="str">
        <f t="array" ref="L682">IFERROR(INDEX(K$2:K$700,SMALL(IF(K$2:K$700&lt;&gt;"",ROW(K$2:K$700)-1),ROW(F681))),"")</f>
        <v/>
      </c>
      <c r="M682" s="21" t="str">
        <f t="shared" si="50"/>
        <v/>
      </c>
      <c r="N682" s="31" t="str">
        <f t="array" ref="N682">IFERROR(INDEX(M$2:M$700,SMALL(IF(M$2:M$700&lt;&gt;"",ROW(M$2:M$700)-1),ROW(G681))),"")</f>
        <v/>
      </c>
      <c r="O682" s="21" t="str">
        <f t="shared" si="51"/>
        <v/>
      </c>
      <c r="P682" s="33" t="str">
        <f t="array" ref="P682">IFERROR(INDEX(O$2:O$700,SMALL(IF(O$2:O$700&lt;&gt;"",ROW(O$2:O$700)-1),ROW(I681))),"")</f>
        <v/>
      </c>
      <c r="Q682" s="22" t="str">
        <f t="shared" si="47"/>
        <v/>
      </c>
      <c r="R682" s="47" t="str">
        <f t="array" ref="R682">IFERROR(INDEX(Q$2:Q$212,SMALL(IF(Q$2:Q$212&lt;&gt;"",ROW(Q$2:Q$212)-1),ROW(I681))),"")</f>
        <v/>
      </c>
    </row>
    <row r="683" spans="1:18" ht="15.75" customHeight="1" x14ac:dyDescent="0.2">
      <c r="A683" s="27"/>
      <c r="B683" s="23"/>
      <c r="C683" s="23"/>
      <c r="D683" s="23"/>
      <c r="E683" s="23"/>
      <c r="F683" s="23"/>
      <c r="G683" s="27" t="str">
        <f>IF(F683="","",VLOOKUP(E683,'Liste des clubs'!$A$3:$B$129,2,FALSE))</f>
        <v/>
      </c>
      <c r="H683" s="29"/>
      <c r="I683" s="21" t="str">
        <f t="shared" si="48"/>
        <v/>
      </c>
      <c r="J683" s="31" t="str">
        <f t="array" ref="J683">IFERROR(INDEX(I$2:I$700,SMALL(IF(I$2:I$700&lt;&gt;"",ROW(I$2:I$700)-1),ROW(A682))),"")</f>
        <v/>
      </c>
      <c r="K683" s="21" t="str">
        <f t="shared" si="49"/>
        <v/>
      </c>
      <c r="L683" s="33" t="str">
        <f t="array" ref="L683">IFERROR(INDEX(K$2:K$700,SMALL(IF(K$2:K$700&lt;&gt;"",ROW(K$2:K$700)-1),ROW(F682))),"")</f>
        <v/>
      </c>
      <c r="M683" s="21" t="str">
        <f t="shared" si="50"/>
        <v/>
      </c>
      <c r="N683" s="31" t="str">
        <f t="array" ref="N683">IFERROR(INDEX(M$2:M$700,SMALL(IF(M$2:M$700&lt;&gt;"",ROW(M$2:M$700)-1),ROW(G682))),"")</f>
        <v/>
      </c>
      <c r="O683" s="21" t="str">
        <f t="shared" si="51"/>
        <v/>
      </c>
      <c r="P683" s="33" t="str">
        <f t="array" ref="P683">IFERROR(INDEX(O$2:O$700,SMALL(IF(O$2:O$700&lt;&gt;"",ROW(O$2:O$700)-1),ROW(I682))),"")</f>
        <v/>
      </c>
      <c r="Q683" s="22" t="str">
        <f t="shared" si="47"/>
        <v/>
      </c>
      <c r="R683" s="47" t="str">
        <f t="array" ref="R683">IFERROR(INDEX(Q$2:Q$212,SMALL(IF(Q$2:Q$212&lt;&gt;"",ROW(Q$2:Q$212)-1),ROW(I682))),"")</f>
        <v/>
      </c>
    </row>
    <row r="684" spans="1:18" ht="15.75" customHeight="1" x14ac:dyDescent="0.2">
      <c r="A684" s="27"/>
      <c r="B684" s="23"/>
      <c r="C684" s="23"/>
      <c r="D684" s="23"/>
      <c r="E684" s="23"/>
      <c r="F684" s="23"/>
      <c r="G684" s="27" t="str">
        <f>IF(F684="","",VLOOKUP(E684,'Liste des clubs'!$A$3:$B$129,2,FALSE))</f>
        <v/>
      </c>
      <c r="H684" s="29"/>
      <c r="I684" s="21" t="str">
        <f t="shared" si="48"/>
        <v/>
      </c>
      <c r="J684" s="31" t="str">
        <f t="array" ref="J684">IFERROR(INDEX(I$2:I$700,SMALL(IF(I$2:I$700&lt;&gt;"",ROW(I$2:I$700)-1),ROW(A683))),"")</f>
        <v/>
      </c>
      <c r="K684" s="21" t="str">
        <f t="shared" si="49"/>
        <v/>
      </c>
      <c r="L684" s="33" t="str">
        <f t="array" ref="L684">IFERROR(INDEX(K$2:K$700,SMALL(IF(K$2:K$700&lt;&gt;"",ROW(K$2:K$700)-1),ROW(F683))),"")</f>
        <v/>
      </c>
      <c r="M684" s="21" t="str">
        <f t="shared" si="50"/>
        <v/>
      </c>
      <c r="N684" s="31" t="str">
        <f t="array" ref="N684">IFERROR(INDEX(M$2:M$700,SMALL(IF(M$2:M$700&lt;&gt;"",ROW(M$2:M$700)-1),ROW(G683))),"")</f>
        <v/>
      </c>
      <c r="O684" s="21" t="str">
        <f t="shared" si="51"/>
        <v/>
      </c>
      <c r="P684" s="33" t="str">
        <f t="array" ref="P684">IFERROR(INDEX(O$2:O$700,SMALL(IF(O$2:O$700&lt;&gt;"",ROW(O$2:O$700)-1),ROW(I683))),"")</f>
        <v/>
      </c>
      <c r="Q684" s="22" t="str">
        <f t="shared" si="47"/>
        <v/>
      </c>
      <c r="R684" s="47" t="str">
        <f t="array" ref="R684">IFERROR(INDEX(Q$2:Q$212,SMALL(IF(Q$2:Q$212&lt;&gt;"",ROW(Q$2:Q$212)-1),ROW(I683))),"")</f>
        <v/>
      </c>
    </row>
    <row r="685" spans="1:18" ht="15.75" customHeight="1" x14ac:dyDescent="0.2">
      <c r="A685" s="27"/>
      <c r="B685" s="23"/>
      <c r="C685" s="23"/>
      <c r="D685" s="23"/>
      <c r="E685" s="23"/>
      <c r="F685" s="23"/>
      <c r="G685" s="27" t="str">
        <f>IF(F685="","",VLOOKUP(E685,'Liste des clubs'!$A$3:$B$129,2,FALSE))</f>
        <v/>
      </c>
      <c r="H685" s="29"/>
      <c r="I685" s="21" t="str">
        <f t="shared" si="48"/>
        <v/>
      </c>
      <c r="J685" s="31" t="str">
        <f t="array" ref="J685">IFERROR(INDEX(I$2:I$700,SMALL(IF(I$2:I$700&lt;&gt;"",ROW(I$2:I$700)-1),ROW(A684))),"")</f>
        <v/>
      </c>
      <c r="K685" s="21" t="str">
        <f t="shared" si="49"/>
        <v/>
      </c>
      <c r="L685" s="33" t="str">
        <f t="array" ref="L685">IFERROR(INDEX(K$2:K$700,SMALL(IF(K$2:K$700&lt;&gt;"",ROW(K$2:K$700)-1),ROW(F684))),"")</f>
        <v/>
      </c>
      <c r="M685" s="21" t="str">
        <f t="shared" si="50"/>
        <v/>
      </c>
      <c r="N685" s="31" t="str">
        <f t="array" ref="N685">IFERROR(INDEX(M$2:M$700,SMALL(IF(M$2:M$700&lt;&gt;"",ROW(M$2:M$700)-1),ROW(G684))),"")</f>
        <v/>
      </c>
      <c r="O685" s="21" t="str">
        <f t="shared" si="51"/>
        <v/>
      </c>
      <c r="P685" s="33" t="str">
        <f t="array" ref="P685">IFERROR(INDEX(O$2:O$700,SMALL(IF(O$2:O$700&lt;&gt;"",ROW(O$2:O$700)-1),ROW(I684))),"")</f>
        <v/>
      </c>
      <c r="Q685" s="22" t="str">
        <f t="shared" si="47"/>
        <v/>
      </c>
      <c r="R685" s="47" t="str">
        <f t="array" ref="R685">IFERROR(INDEX(Q$2:Q$212,SMALL(IF(Q$2:Q$212&lt;&gt;"",ROW(Q$2:Q$212)-1),ROW(I684))),"")</f>
        <v/>
      </c>
    </row>
    <row r="686" spans="1:18" ht="15.75" customHeight="1" x14ac:dyDescent="0.2">
      <c r="A686" s="27"/>
      <c r="B686" s="23"/>
      <c r="C686" s="23"/>
      <c r="D686" s="23"/>
      <c r="E686" s="23"/>
      <c r="F686" s="23"/>
      <c r="G686" s="27" t="str">
        <f>IF(F686="","",VLOOKUP(E686,'Liste des clubs'!$A$3:$B$129,2,FALSE))</f>
        <v/>
      </c>
      <c r="H686" s="29"/>
      <c r="I686" s="21" t="str">
        <f t="shared" si="48"/>
        <v/>
      </c>
      <c r="J686" s="31" t="str">
        <f t="array" ref="J686">IFERROR(INDEX(I$2:I$700,SMALL(IF(I$2:I$700&lt;&gt;"",ROW(I$2:I$700)-1),ROW(A685))),"")</f>
        <v/>
      </c>
      <c r="K686" s="21" t="str">
        <f t="shared" si="49"/>
        <v/>
      </c>
      <c r="L686" s="33" t="str">
        <f t="array" ref="L686">IFERROR(INDEX(K$2:K$700,SMALL(IF(K$2:K$700&lt;&gt;"",ROW(K$2:K$700)-1),ROW(F685))),"")</f>
        <v/>
      </c>
      <c r="M686" s="21" t="str">
        <f t="shared" si="50"/>
        <v/>
      </c>
      <c r="N686" s="31" t="str">
        <f t="array" ref="N686">IFERROR(INDEX(M$2:M$700,SMALL(IF(M$2:M$700&lt;&gt;"",ROW(M$2:M$700)-1),ROW(G685))),"")</f>
        <v/>
      </c>
      <c r="O686" s="21" t="str">
        <f t="shared" si="51"/>
        <v/>
      </c>
      <c r="P686" s="33" t="str">
        <f t="array" ref="P686">IFERROR(INDEX(O$2:O$700,SMALL(IF(O$2:O$700&lt;&gt;"",ROW(O$2:O$700)-1),ROW(I685))),"")</f>
        <v/>
      </c>
      <c r="Q686" s="22" t="str">
        <f t="shared" si="47"/>
        <v/>
      </c>
      <c r="R686" s="47" t="str">
        <f t="array" ref="R686">IFERROR(INDEX(Q$2:Q$212,SMALL(IF(Q$2:Q$212&lt;&gt;"",ROW(Q$2:Q$212)-1),ROW(I685))),"")</f>
        <v/>
      </c>
    </row>
    <row r="687" spans="1:18" ht="15.75" customHeight="1" x14ac:dyDescent="0.2">
      <c r="A687" s="27"/>
      <c r="B687" s="23"/>
      <c r="C687" s="23"/>
      <c r="D687" s="23"/>
      <c r="E687" s="23"/>
      <c r="F687" s="23"/>
      <c r="G687" s="27" t="str">
        <f>IF(F687="","",VLOOKUP(E687,'Liste des clubs'!$A$3:$B$129,2,FALSE))</f>
        <v/>
      </c>
      <c r="H687" s="29"/>
      <c r="I687" s="21" t="str">
        <f t="shared" si="48"/>
        <v/>
      </c>
      <c r="J687" s="31" t="str">
        <f t="array" ref="J687">IFERROR(INDEX(I$2:I$700,SMALL(IF(I$2:I$700&lt;&gt;"",ROW(I$2:I$700)-1),ROW(A686))),"")</f>
        <v/>
      </c>
      <c r="K687" s="21" t="str">
        <f t="shared" si="49"/>
        <v/>
      </c>
      <c r="L687" s="33" t="str">
        <f t="array" ref="L687">IFERROR(INDEX(K$2:K$700,SMALL(IF(K$2:K$700&lt;&gt;"",ROW(K$2:K$700)-1),ROW(F686))),"")</f>
        <v/>
      </c>
      <c r="M687" s="21" t="str">
        <f t="shared" si="50"/>
        <v/>
      </c>
      <c r="N687" s="31" t="str">
        <f t="array" ref="N687">IFERROR(INDEX(M$2:M$700,SMALL(IF(M$2:M$700&lt;&gt;"",ROW(M$2:M$700)-1),ROW(G686))),"")</f>
        <v/>
      </c>
      <c r="O687" s="21" t="str">
        <f t="shared" si="51"/>
        <v/>
      </c>
      <c r="P687" s="33" t="str">
        <f t="array" ref="P687">IFERROR(INDEX(O$2:O$700,SMALL(IF(O$2:O$700&lt;&gt;"",ROW(O$2:O$700)-1),ROW(I686))),"")</f>
        <v/>
      </c>
      <c r="Q687" s="22" t="str">
        <f t="shared" si="47"/>
        <v/>
      </c>
      <c r="R687" s="47" t="str">
        <f t="array" ref="R687">IFERROR(INDEX(Q$2:Q$212,SMALL(IF(Q$2:Q$212&lt;&gt;"",ROW(Q$2:Q$212)-1),ROW(I686))),"")</f>
        <v/>
      </c>
    </row>
    <row r="688" spans="1:18" ht="15.75" customHeight="1" x14ac:dyDescent="0.2">
      <c r="A688" s="27"/>
      <c r="B688" s="23"/>
      <c r="C688" s="23"/>
      <c r="D688" s="23"/>
      <c r="E688" s="23"/>
      <c r="F688" s="23"/>
      <c r="G688" s="27" t="str">
        <f>IF(F688="","",VLOOKUP(E688,'Liste des clubs'!$A$3:$B$129,2,FALSE))</f>
        <v/>
      </c>
      <c r="H688" s="29"/>
      <c r="I688" s="21" t="str">
        <f t="shared" si="48"/>
        <v/>
      </c>
      <c r="J688" s="31" t="str">
        <f t="array" ref="J688">IFERROR(INDEX(I$2:I$700,SMALL(IF(I$2:I$700&lt;&gt;"",ROW(I$2:I$700)-1),ROW(A687))),"")</f>
        <v/>
      </c>
      <c r="K688" s="21" t="str">
        <f t="shared" si="49"/>
        <v/>
      </c>
      <c r="L688" s="33" t="str">
        <f t="array" ref="L688">IFERROR(INDEX(K$2:K$700,SMALL(IF(K$2:K$700&lt;&gt;"",ROW(K$2:K$700)-1),ROW(F687))),"")</f>
        <v/>
      </c>
      <c r="M688" s="21" t="str">
        <f t="shared" si="50"/>
        <v/>
      </c>
      <c r="N688" s="31" t="str">
        <f t="array" ref="N688">IFERROR(INDEX(M$2:M$700,SMALL(IF(M$2:M$700&lt;&gt;"",ROW(M$2:M$700)-1),ROW(G687))),"")</f>
        <v/>
      </c>
      <c r="O688" s="21" t="str">
        <f t="shared" si="51"/>
        <v/>
      </c>
      <c r="P688" s="33" t="str">
        <f t="array" ref="P688">IFERROR(INDEX(O$2:O$700,SMALL(IF(O$2:O$700&lt;&gt;"",ROW(O$2:O$700)-1),ROW(I687))),"")</f>
        <v/>
      </c>
      <c r="Q688" s="22" t="str">
        <f t="shared" si="47"/>
        <v/>
      </c>
      <c r="R688" s="47" t="str">
        <f t="array" ref="R688">IFERROR(INDEX(Q$2:Q$212,SMALL(IF(Q$2:Q$212&lt;&gt;"",ROW(Q$2:Q$212)-1),ROW(I687))),"")</f>
        <v/>
      </c>
    </row>
    <row r="689" spans="1:18" ht="15.75" customHeight="1" x14ac:dyDescent="0.2">
      <c r="A689" s="27"/>
      <c r="B689" s="23"/>
      <c r="C689" s="23"/>
      <c r="D689" s="23"/>
      <c r="E689" s="23"/>
      <c r="F689" s="23"/>
      <c r="G689" s="27" t="str">
        <f>IF(F689="","",VLOOKUP(E689,'Liste des clubs'!$A$3:$B$129,2,FALSE))</f>
        <v/>
      </c>
      <c r="H689" s="29"/>
      <c r="I689" s="21" t="str">
        <f t="shared" si="48"/>
        <v/>
      </c>
      <c r="J689" s="31" t="str">
        <f t="array" ref="J689">IFERROR(INDEX(I$2:I$700,SMALL(IF(I$2:I$700&lt;&gt;"",ROW(I$2:I$700)-1),ROW(A688))),"")</f>
        <v/>
      </c>
      <c r="K689" s="21" t="str">
        <f t="shared" si="49"/>
        <v/>
      </c>
      <c r="L689" s="33" t="str">
        <f t="array" ref="L689">IFERROR(INDEX(K$2:K$700,SMALL(IF(K$2:K$700&lt;&gt;"",ROW(K$2:K$700)-1),ROW(F688))),"")</f>
        <v/>
      </c>
      <c r="M689" s="21" t="str">
        <f t="shared" si="50"/>
        <v/>
      </c>
      <c r="N689" s="31" t="str">
        <f t="array" ref="N689">IFERROR(INDEX(M$2:M$700,SMALL(IF(M$2:M$700&lt;&gt;"",ROW(M$2:M$700)-1),ROW(G688))),"")</f>
        <v/>
      </c>
      <c r="O689" s="21" t="str">
        <f t="shared" si="51"/>
        <v/>
      </c>
      <c r="P689" s="33" t="str">
        <f t="array" ref="P689">IFERROR(INDEX(O$2:O$700,SMALL(IF(O$2:O$700&lt;&gt;"",ROW(O$2:O$700)-1),ROW(I688))),"")</f>
        <v/>
      </c>
      <c r="Q689" s="22" t="str">
        <f t="shared" si="47"/>
        <v/>
      </c>
      <c r="R689" s="47" t="str">
        <f t="array" ref="R689">IFERROR(INDEX(Q$2:Q$212,SMALL(IF(Q$2:Q$212&lt;&gt;"",ROW(Q$2:Q$212)-1),ROW(I688))),"")</f>
        <v/>
      </c>
    </row>
    <row r="690" spans="1:18" ht="15.75" customHeight="1" x14ac:dyDescent="0.2">
      <c r="A690" s="27"/>
      <c r="B690" s="23"/>
      <c r="C690" s="23"/>
      <c r="D690" s="23"/>
      <c r="E690" s="23"/>
      <c r="F690" s="23"/>
      <c r="G690" s="27" t="str">
        <f>IF(F690="","",VLOOKUP(E690,'Liste des clubs'!$A$3:$B$129,2,FALSE))</f>
        <v/>
      </c>
      <c r="H690" s="29"/>
      <c r="I690" s="21" t="str">
        <f t="shared" si="48"/>
        <v/>
      </c>
      <c r="J690" s="31" t="str">
        <f t="array" ref="J690">IFERROR(INDEX(I$2:I$700,SMALL(IF(I$2:I$700&lt;&gt;"",ROW(I$2:I$700)-1),ROW(A689))),"")</f>
        <v/>
      </c>
      <c r="K690" s="21" t="str">
        <f t="shared" si="49"/>
        <v/>
      </c>
      <c r="L690" s="33" t="str">
        <f t="array" ref="L690">IFERROR(INDEX(K$2:K$700,SMALL(IF(K$2:K$700&lt;&gt;"",ROW(K$2:K$700)-1),ROW(F689))),"")</f>
        <v/>
      </c>
      <c r="M690" s="21" t="str">
        <f t="shared" si="50"/>
        <v/>
      </c>
      <c r="N690" s="31" t="str">
        <f t="array" ref="N690">IFERROR(INDEX(M$2:M$700,SMALL(IF(M$2:M$700&lt;&gt;"",ROW(M$2:M$700)-1),ROW(G689))),"")</f>
        <v/>
      </c>
      <c r="O690" s="21" t="str">
        <f t="shared" si="51"/>
        <v/>
      </c>
      <c r="P690" s="33" t="str">
        <f t="array" ref="P690">IFERROR(INDEX(O$2:O$700,SMALL(IF(O$2:O$700&lt;&gt;"",ROW(O$2:O$700)-1),ROW(I689))),"")</f>
        <v/>
      </c>
      <c r="Q690" s="22" t="str">
        <f t="shared" si="47"/>
        <v/>
      </c>
      <c r="R690" s="47" t="str">
        <f t="array" ref="R690">IFERROR(INDEX(Q$2:Q$212,SMALL(IF(Q$2:Q$212&lt;&gt;"",ROW(Q$2:Q$212)-1),ROW(I689))),"")</f>
        <v/>
      </c>
    </row>
    <row r="691" spans="1:18" ht="15.75" customHeight="1" x14ac:dyDescent="0.2">
      <c r="A691" s="27"/>
      <c r="B691" s="23"/>
      <c r="C691" s="23"/>
      <c r="D691" s="23"/>
      <c r="E691" s="23"/>
      <c r="F691" s="23"/>
      <c r="G691" s="27" t="str">
        <f>IF(F691="","",VLOOKUP(E691,'Liste des clubs'!$A$3:$B$129,2,FALSE))</f>
        <v/>
      </c>
      <c r="H691" s="29"/>
      <c r="I691" s="21" t="str">
        <f t="shared" si="48"/>
        <v/>
      </c>
      <c r="J691" s="31" t="str">
        <f t="array" ref="J691">IFERROR(INDEX(I$2:I$700,SMALL(IF(I$2:I$700&lt;&gt;"",ROW(I$2:I$700)-1),ROW(A690))),"")</f>
        <v/>
      </c>
      <c r="K691" s="21" t="str">
        <f t="shared" si="49"/>
        <v/>
      </c>
      <c r="L691" s="33" t="str">
        <f t="array" ref="L691">IFERROR(INDEX(K$2:K$700,SMALL(IF(K$2:K$700&lt;&gt;"",ROW(K$2:K$700)-1),ROW(F690))),"")</f>
        <v/>
      </c>
      <c r="M691" s="21" t="str">
        <f t="shared" si="50"/>
        <v/>
      </c>
      <c r="N691" s="31" t="str">
        <f t="array" ref="N691">IFERROR(INDEX(M$2:M$700,SMALL(IF(M$2:M$700&lt;&gt;"",ROW(M$2:M$700)-1),ROW(G690))),"")</f>
        <v/>
      </c>
      <c r="O691" s="21" t="str">
        <f t="shared" si="51"/>
        <v/>
      </c>
      <c r="P691" s="33" t="str">
        <f t="array" ref="P691">IFERROR(INDEX(O$2:O$700,SMALL(IF(O$2:O$700&lt;&gt;"",ROW(O$2:O$700)-1),ROW(I690))),"")</f>
        <v/>
      </c>
      <c r="Q691" s="22" t="str">
        <f t="shared" ref="Q691:Q699" si="53">IF($H691=Q$1,$A691,"")</f>
        <v/>
      </c>
      <c r="R691" s="47" t="str">
        <f t="array" ref="R691">IFERROR(INDEX(Q$2:Q$212,SMALL(IF(Q$2:Q$212&lt;&gt;"",ROW(Q$2:Q$212)-1),ROW(I690))),"")</f>
        <v/>
      </c>
    </row>
    <row r="692" spans="1:18" ht="15.75" customHeight="1" x14ac:dyDescent="0.2">
      <c r="A692" s="27"/>
      <c r="B692" s="23"/>
      <c r="C692" s="23"/>
      <c r="D692" s="23"/>
      <c r="E692" s="23"/>
      <c r="F692" s="23"/>
      <c r="G692" s="27" t="str">
        <f>IF(F692="","",VLOOKUP(E692,'Liste des clubs'!$A$3:$B$129,2,FALSE))</f>
        <v/>
      </c>
      <c r="H692" s="29"/>
      <c r="I692" s="21" t="str">
        <f t="shared" si="48"/>
        <v/>
      </c>
      <c r="J692" s="31" t="str">
        <f t="array" ref="J692">IFERROR(INDEX(I$2:I$700,SMALL(IF(I$2:I$700&lt;&gt;"",ROW(I$2:I$700)-1),ROW(A691))),"")</f>
        <v/>
      </c>
      <c r="K692" s="21" t="str">
        <f t="shared" si="49"/>
        <v/>
      </c>
      <c r="L692" s="33" t="str">
        <f t="array" ref="L692">IFERROR(INDEX(K$2:K$700,SMALL(IF(K$2:K$700&lt;&gt;"",ROW(K$2:K$700)-1),ROW(F691))),"")</f>
        <v/>
      </c>
      <c r="M692" s="21" t="str">
        <f t="shared" si="50"/>
        <v/>
      </c>
      <c r="N692" s="31" t="str">
        <f t="array" ref="N692">IFERROR(INDEX(M$2:M$700,SMALL(IF(M$2:M$700&lt;&gt;"",ROW(M$2:M$700)-1),ROW(G691))),"")</f>
        <v/>
      </c>
      <c r="O692" s="21" t="str">
        <f t="shared" si="51"/>
        <v/>
      </c>
      <c r="P692" s="33" t="str">
        <f t="array" ref="P692">IFERROR(INDEX(O$2:O$700,SMALL(IF(O$2:O$700&lt;&gt;"",ROW(O$2:O$700)-1),ROW(I691))),"")</f>
        <v/>
      </c>
      <c r="Q692" s="22" t="str">
        <f t="shared" si="53"/>
        <v/>
      </c>
      <c r="R692" s="47" t="str">
        <f t="array" ref="R692">IFERROR(INDEX(Q$2:Q$212,SMALL(IF(Q$2:Q$212&lt;&gt;"",ROW(Q$2:Q$212)-1),ROW(I691))),"")</f>
        <v/>
      </c>
    </row>
    <row r="693" spans="1:18" ht="15.75" customHeight="1" x14ac:dyDescent="0.2">
      <c r="A693" s="27"/>
      <c r="B693" s="23"/>
      <c r="C693" s="23"/>
      <c r="D693" s="23"/>
      <c r="E693" s="23"/>
      <c r="F693" s="23"/>
      <c r="G693" s="27" t="str">
        <f>IF(F693="","",VLOOKUP(E693,'Liste des clubs'!$A$3:$B$129,2,FALSE))</f>
        <v/>
      </c>
      <c r="H693" s="29"/>
      <c r="I693" s="21" t="str">
        <f t="shared" si="48"/>
        <v/>
      </c>
      <c r="J693" s="31" t="str">
        <f t="array" ref="J693">IFERROR(INDEX(I$2:I$700,SMALL(IF(I$2:I$700&lt;&gt;"",ROW(I$2:I$700)-1),ROW(A692))),"")</f>
        <v/>
      </c>
      <c r="K693" s="21" t="str">
        <f t="shared" si="49"/>
        <v/>
      </c>
      <c r="L693" s="33" t="str">
        <f t="array" ref="L693">IFERROR(INDEX(K$2:K$700,SMALL(IF(K$2:K$700&lt;&gt;"",ROW(K$2:K$700)-1),ROW(F692))),"")</f>
        <v/>
      </c>
      <c r="M693" s="21" t="str">
        <f t="shared" si="50"/>
        <v/>
      </c>
      <c r="N693" s="31" t="str">
        <f t="array" ref="N693">IFERROR(INDEX(M$2:M$700,SMALL(IF(M$2:M$700&lt;&gt;"",ROW(M$2:M$700)-1),ROW(G692))),"")</f>
        <v/>
      </c>
      <c r="O693" s="21" t="str">
        <f t="shared" si="51"/>
        <v/>
      </c>
      <c r="P693" s="33" t="str">
        <f t="array" ref="P693">IFERROR(INDEX(O$2:O$700,SMALL(IF(O$2:O$700&lt;&gt;"",ROW(O$2:O$700)-1),ROW(I692))),"")</f>
        <v/>
      </c>
      <c r="Q693" s="22" t="str">
        <f t="shared" si="53"/>
        <v/>
      </c>
      <c r="R693" s="47" t="str">
        <f t="array" ref="R693">IFERROR(INDEX(Q$2:Q$212,SMALL(IF(Q$2:Q$212&lt;&gt;"",ROW(Q$2:Q$212)-1),ROW(I692))),"")</f>
        <v/>
      </c>
    </row>
    <row r="694" spans="1:18" ht="15.75" customHeight="1" x14ac:dyDescent="0.2">
      <c r="A694" s="27"/>
      <c r="B694" s="23"/>
      <c r="C694" s="23"/>
      <c r="D694" s="23"/>
      <c r="E694" s="23"/>
      <c r="F694" s="23"/>
      <c r="G694" s="27" t="str">
        <f>IF(F694="","",VLOOKUP(E694,'Liste des clubs'!$A$3:$B$129,2,FALSE))</f>
        <v/>
      </c>
      <c r="H694" s="29"/>
      <c r="I694" s="21" t="str">
        <f t="shared" si="48"/>
        <v/>
      </c>
      <c r="J694" s="31" t="str">
        <f t="array" ref="J694">IFERROR(INDEX(I$2:I$700,SMALL(IF(I$2:I$700&lt;&gt;"",ROW(I$2:I$700)-1),ROW(A693))),"")</f>
        <v/>
      </c>
      <c r="K694" s="21" t="str">
        <f t="shared" si="49"/>
        <v/>
      </c>
      <c r="L694" s="33" t="str">
        <f t="array" ref="L694">IFERROR(INDEX(K$2:K$700,SMALL(IF(K$2:K$700&lt;&gt;"",ROW(K$2:K$700)-1),ROW(F693))),"")</f>
        <v/>
      </c>
      <c r="M694" s="21" t="str">
        <f t="shared" si="50"/>
        <v/>
      </c>
      <c r="N694" s="31" t="str">
        <f t="array" ref="N694">IFERROR(INDEX(M$2:M$700,SMALL(IF(M$2:M$700&lt;&gt;"",ROW(M$2:M$700)-1),ROW(G693))),"")</f>
        <v/>
      </c>
      <c r="O694" s="21" t="str">
        <f t="shared" si="51"/>
        <v/>
      </c>
      <c r="P694" s="33" t="str">
        <f t="array" ref="P694">IFERROR(INDEX(O$2:O$700,SMALL(IF(O$2:O$700&lt;&gt;"",ROW(O$2:O$700)-1),ROW(I693))),"")</f>
        <v/>
      </c>
      <c r="Q694" s="22" t="str">
        <f t="shared" si="53"/>
        <v/>
      </c>
      <c r="R694" s="47" t="str">
        <f t="array" ref="R694">IFERROR(INDEX(Q$2:Q$212,SMALL(IF(Q$2:Q$212&lt;&gt;"",ROW(Q$2:Q$212)-1),ROW(I693))),"")</f>
        <v/>
      </c>
    </row>
    <row r="695" spans="1:18" ht="15.75" customHeight="1" x14ac:dyDescent="0.2">
      <c r="A695" s="27"/>
      <c r="B695" s="23"/>
      <c r="C695" s="23"/>
      <c r="D695" s="23"/>
      <c r="E695" s="23"/>
      <c r="F695" s="23"/>
      <c r="G695" s="27" t="str">
        <f>IF(F695="","",VLOOKUP(E695,'Liste des clubs'!$A$3:$B$129,2,FALSE))</f>
        <v/>
      </c>
      <c r="H695" s="29"/>
      <c r="I695" s="21" t="str">
        <f t="shared" si="48"/>
        <v/>
      </c>
      <c r="J695" s="31" t="str">
        <f t="array" ref="J695">IFERROR(INDEX(I$2:I$700,SMALL(IF(I$2:I$700&lt;&gt;"",ROW(I$2:I$700)-1),ROW(A694))),"")</f>
        <v/>
      </c>
      <c r="K695" s="21" t="str">
        <f t="shared" si="49"/>
        <v/>
      </c>
      <c r="L695" s="33" t="str">
        <f t="array" ref="L695">IFERROR(INDEX(K$2:K$700,SMALL(IF(K$2:K$700&lt;&gt;"",ROW(K$2:K$700)-1),ROW(F694))),"")</f>
        <v/>
      </c>
      <c r="M695" s="21" t="str">
        <f t="shared" si="50"/>
        <v/>
      </c>
      <c r="N695" s="31" t="str">
        <f t="array" ref="N695">IFERROR(INDEX(M$2:M$700,SMALL(IF(M$2:M$700&lt;&gt;"",ROW(M$2:M$700)-1),ROW(G694))),"")</f>
        <v/>
      </c>
      <c r="O695" s="21" t="str">
        <f t="shared" si="51"/>
        <v/>
      </c>
      <c r="P695" s="33" t="str">
        <f t="array" ref="P695">IFERROR(INDEX(O$2:O$700,SMALL(IF(O$2:O$700&lt;&gt;"",ROW(O$2:O$700)-1),ROW(I694))),"")</f>
        <v/>
      </c>
      <c r="Q695" s="22" t="str">
        <f t="shared" si="53"/>
        <v/>
      </c>
      <c r="R695" s="47" t="str">
        <f t="array" ref="R695">IFERROR(INDEX(Q$2:Q$212,SMALL(IF(Q$2:Q$212&lt;&gt;"",ROW(Q$2:Q$212)-1),ROW(I694))),"")</f>
        <v/>
      </c>
    </row>
    <row r="696" spans="1:18" ht="15.75" customHeight="1" x14ac:dyDescent="0.2">
      <c r="A696" s="27"/>
      <c r="B696" s="23"/>
      <c r="C696" s="23"/>
      <c r="D696" s="23"/>
      <c r="E696" s="23"/>
      <c r="F696" s="23"/>
      <c r="G696" s="27" t="str">
        <f>IF(F696="","",VLOOKUP(E696,'Liste des clubs'!$A$3:$B$129,2,FALSE))</f>
        <v/>
      </c>
      <c r="H696" s="29"/>
      <c r="I696" s="21" t="str">
        <f t="shared" si="48"/>
        <v/>
      </c>
      <c r="J696" s="31" t="str">
        <f t="array" ref="J696">IFERROR(INDEX(I$2:I$700,SMALL(IF(I$2:I$700&lt;&gt;"",ROW(I$2:I$700)-1),ROW(A695))),"")</f>
        <v/>
      </c>
      <c r="K696" s="21" t="str">
        <f t="shared" si="49"/>
        <v/>
      </c>
      <c r="L696" s="33" t="str">
        <f t="array" ref="L696">IFERROR(INDEX(K$2:K$700,SMALL(IF(K$2:K$700&lt;&gt;"",ROW(K$2:K$700)-1),ROW(F695))),"")</f>
        <v/>
      </c>
      <c r="M696" s="21" t="str">
        <f t="shared" si="50"/>
        <v/>
      </c>
      <c r="N696" s="31" t="str">
        <f t="array" ref="N696">IFERROR(INDEX(M$2:M$700,SMALL(IF(M$2:M$700&lt;&gt;"",ROW(M$2:M$700)-1),ROW(G695))),"")</f>
        <v/>
      </c>
      <c r="O696" s="21" t="str">
        <f t="shared" si="51"/>
        <v/>
      </c>
      <c r="P696" s="33" t="str">
        <f t="array" ref="P696">IFERROR(INDEX(O$2:O$700,SMALL(IF(O$2:O$700&lt;&gt;"",ROW(O$2:O$700)-1),ROW(I695))),"")</f>
        <v/>
      </c>
      <c r="Q696" s="22" t="str">
        <f t="shared" si="53"/>
        <v/>
      </c>
      <c r="R696" s="47" t="str">
        <f t="array" ref="R696">IFERROR(INDEX(Q$2:Q$212,SMALL(IF(Q$2:Q$212&lt;&gt;"",ROW(Q$2:Q$212)-1),ROW(I695))),"")</f>
        <v/>
      </c>
    </row>
    <row r="697" spans="1:18" ht="15.75" customHeight="1" x14ac:dyDescent="0.2">
      <c r="A697" s="27"/>
      <c r="B697" s="23"/>
      <c r="C697" s="23"/>
      <c r="D697" s="23"/>
      <c r="E697" s="23"/>
      <c r="F697" s="23"/>
      <c r="G697" s="27" t="str">
        <f>IF(F697="","",VLOOKUP(E697,'Liste des clubs'!$A$3:$B$129,2,FALSE))</f>
        <v/>
      </c>
      <c r="H697" s="29"/>
      <c r="I697" s="21" t="str">
        <f t="shared" si="48"/>
        <v/>
      </c>
      <c r="J697" s="31" t="str">
        <f t="array" ref="J697">IFERROR(INDEX(I$2:I$700,SMALL(IF(I$2:I$700&lt;&gt;"",ROW(I$2:I$700)-1),ROW(A696))),"")</f>
        <v/>
      </c>
      <c r="K697" s="21" t="str">
        <f t="shared" si="49"/>
        <v/>
      </c>
      <c r="L697" s="33" t="str">
        <f t="array" ref="L697">IFERROR(INDEX(K$2:K$700,SMALL(IF(K$2:K$700&lt;&gt;"",ROW(K$2:K$700)-1),ROW(F696))),"")</f>
        <v/>
      </c>
      <c r="M697" s="21" t="str">
        <f t="shared" si="50"/>
        <v/>
      </c>
      <c r="N697" s="31" t="str">
        <f t="array" ref="N697">IFERROR(INDEX(M$2:M$700,SMALL(IF(M$2:M$700&lt;&gt;"",ROW(M$2:M$700)-1),ROW(G696))),"")</f>
        <v/>
      </c>
      <c r="O697" s="21" t="str">
        <f t="shared" si="51"/>
        <v/>
      </c>
      <c r="P697" s="33" t="str">
        <f t="array" ref="P697">IFERROR(INDEX(O$2:O$700,SMALL(IF(O$2:O$700&lt;&gt;"",ROW(O$2:O$700)-1),ROW(I696))),"")</f>
        <v/>
      </c>
      <c r="Q697" s="22" t="str">
        <f t="shared" si="53"/>
        <v/>
      </c>
      <c r="R697" s="47" t="str">
        <f t="array" ref="R697">IFERROR(INDEX(Q$2:Q$212,SMALL(IF(Q$2:Q$212&lt;&gt;"",ROW(Q$2:Q$212)-1),ROW(I696))),"")</f>
        <v/>
      </c>
    </row>
    <row r="698" spans="1:18" ht="15.75" customHeight="1" x14ac:dyDescent="0.2">
      <c r="A698" s="27"/>
      <c r="B698" s="23"/>
      <c r="C698" s="23"/>
      <c r="D698" s="23"/>
      <c r="E698" s="23"/>
      <c r="F698" s="23"/>
      <c r="G698" s="27" t="str">
        <f>IF(F698="","",VLOOKUP(E698,'Liste des clubs'!$A$3:$B$129,2,FALSE))</f>
        <v/>
      </c>
      <c r="H698" s="29"/>
      <c r="I698" s="21" t="str">
        <f t="shared" si="48"/>
        <v/>
      </c>
      <c r="J698" s="31" t="str">
        <f t="array" ref="J698">IFERROR(INDEX(I$2:I$700,SMALL(IF(I$2:I$700&lt;&gt;"",ROW(I$2:I$700)-1),ROW(A697))),"")</f>
        <v/>
      </c>
      <c r="K698" s="21" t="str">
        <f t="shared" si="49"/>
        <v/>
      </c>
      <c r="L698" s="33" t="str">
        <f t="array" ref="L698">IFERROR(INDEX(K$2:K$700,SMALL(IF(K$2:K$700&lt;&gt;"",ROW(K$2:K$700)-1),ROW(F697))),"")</f>
        <v/>
      </c>
      <c r="M698" s="21" t="str">
        <f t="shared" si="50"/>
        <v/>
      </c>
      <c r="N698" s="31" t="str">
        <f t="array" ref="N698">IFERROR(INDEX(M$2:M$700,SMALL(IF(M$2:M$700&lt;&gt;"",ROW(M$2:M$700)-1),ROW(G697))),"")</f>
        <v/>
      </c>
      <c r="O698" s="21" t="str">
        <f t="shared" si="51"/>
        <v/>
      </c>
      <c r="P698" s="33" t="str">
        <f t="array" ref="P698">IFERROR(INDEX(O$2:O$700,SMALL(IF(O$2:O$700&lt;&gt;"",ROW(O$2:O$700)-1),ROW(I697))),"")</f>
        <v/>
      </c>
      <c r="Q698" s="22" t="str">
        <f t="shared" si="53"/>
        <v/>
      </c>
      <c r="R698" s="47" t="str">
        <f t="array" ref="R698">IFERROR(INDEX(Q$2:Q$212,SMALL(IF(Q$2:Q$212&lt;&gt;"",ROW(Q$2:Q$212)-1),ROW(I697))),"")</f>
        <v/>
      </c>
    </row>
    <row r="699" spans="1:18" ht="15.75" customHeight="1" x14ac:dyDescent="0.2">
      <c r="A699" s="27"/>
      <c r="B699" s="23"/>
      <c r="C699" s="23"/>
      <c r="D699" s="23"/>
      <c r="E699" s="23"/>
      <c r="F699" s="23"/>
      <c r="G699" s="27" t="str">
        <f>IF(F699="","",VLOOKUP(E699,'Liste des clubs'!$A$3:$B$129,2,FALSE))</f>
        <v/>
      </c>
      <c r="H699" s="29"/>
      <c r="I699" s="21" t="str">
        <f t="shared" si="48"/>
        <v/>
      </c>
      <c r="J699" s="31" t="str">
        <f t="array" ref="J699">IFERROR(INDEX(I$2:I$700,SMALL(IF(I$2:I$700&lt;&gt;"",ROW(I$2:I$700)-1),ROW(A698))),"")</f>
        <v/>
      </c>
      <c r="K699" s="21" t="str">
        <f t="shared" si="49"/>
        <v/>
      </c>
      <c r="L699" s="33" t="str">
        <f t="array" ref="L699">IFERROR(INDEX(K$2:K$700,SMALL(IF(K$2:K$700&lt;&gt;"",ROW(K$2:K$700)-1),ROW(F698))),"")</f>
        <v/>
      </c>
      <c r="M699" s="21" t="str">
        <f t="shared" si="50"/>
        <v/>
      </c>
      <c r="N699" s="31" t="str">
        <f t="array" ref="N699">IFERROR(INDEX(M$2:M$700,SMALL(IF(M$2:M$700&lt;&gt;"",ROW(M$2:M$700)-1),ROW(G698))),"")</f>
        <v/>
      </c>
      <c r="O699" s="21" t="str">
        <f t="shared" si="51"/>
        <v/>
      </c>
      <c r="P699" s="33" t="str">
        <f t="array" ref="P699">IFERROR(INDEX(O$2:O$700,SMALL(IF(O$2:O$700&lt;&gt;"",ROW(O$2:O$700)-1),ROW(I698))),"")</f>
        <v/>
      </c>
      <c r="Q699" s="22" t="str">
        <f t="shared" si="53"/>
        <v/>
      </c>
      <c r="R699" s="47" t="str">
        <f t="array" ref="R699">IFERROR(INDEX(Q$2:Q$212,SMALL(IF(Q$2:Q$212&lt;&gt;"",ROW(Q$2:Q$212)-1),ROW(I698))),"")</f>
        <v/>
      </c>
    </row>
    <row r="700" spans="1:18" ht="15.75" customHeight="1" x14ac:dyDescent="0.2">
      <c r="A700" s="28"/>
      <c r="B700" s="24"/>
      <c r="C700" s="24"/>
      <c r="D700" s="24"/>
      <c r="E700" s="24"/>
      <c r="F700" s="24"/>
      <c r="G700" s="28"/>
      <c r="H700" s="30"/>
      <c r="I700" s="25"/>
      <c r="J700" s="32"/>
      <c r="K700" s="25"/>
      <c r="L700" s="34"/>
      <c r="M700" s="25"/>
      <c r="N700" s="32"/>
      <c r="O700" s="25"/>
      <c r="P700" s="34"/>
      <c r="Q700" s="25"/>
      <c r="R700" s="48"/>
    </row>
  </sheetData>
  <protectedRanges>
    <protectedRange algorithmName="SHA-512" hashValue="MFLjKkP3j2bCYY/rsU66Ear+QWyFGqlpqUS73X9E9d/1vT5OFOmgfVrdC68z5zAQfHqcIokKmJ7g+eBG5Ghmsw==" saltValue="hAB8VCYRMck/h73BgifDyQ==" spinCount="100000" sqref="O3:O699 Q3:Q699 I3:K699 I2:R2" name="non modif" securityDescriptor="O:WDG:WDD:(D;;CC;;;WD)"/>
  </protectedRanges>
  <sortState ref="B2:H212">
    <sortCondition ref="B2:B212"/>
  </sortState>
  <mergeCells count="5">
    <mergeCell ref="I1:J1"/>
    <mergeCell ref="K1:L1"/>
    <mergeCell ref="M1:N1"/>
    <mergeCell ref="O1:P1"/>
    <mergeCell ref="Q1:R1"/>
  </mergeCells>
  <dataValidations count="1">
    <dataValidation type="list" allowBlank="1" showInputMessage="1" showErrorMessage="1" sqref="H1:H1048576" xr:uid="{00000000-0002-0000-0000-000000000000}">
      <formula1>$S$2:$S$6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700"/>
  <sheetViews>
    <sheetView zoomScale="85" zoomScaleNormal="85" workbookViewId="0">
      <pane ySplit="1" topLeftCell="A2" activePane="bottomLeft" state="frozen"/>
      <selection activeCell="Q86" sqref="Q86"/>
      <selection pane="bottomLeft" activeCell="D14" sqref="D14"/>
    </sheetView>
  </sheetViews>
  <sheetFormatPr baseColWidth="10" defaultColWidth="14.42578125" defaultRowHeight="15.75" customHeight="1" x14ac:dyDescent="0.2"/>
  <cols>
    <col min="1" max="1" width="34.5703125" style="72" customWidth="1"/>
    <col min="2" max="2" width="14.85546875" style="8" bestFit="1" customWidth="1"/>
    <col min="3" max="3" width="12.42578125" style="8" bestFit="1" customWidth="1"/>
    <col min="4" max="4" width="43.140625" style="8" bestFit="1" customWidth="1"/>
    <col min="5" max="5" width="7.42578125" style="8" bestFit="1" customWidth="1"/>
    <col min="6" max="6" width="13.28515625" style="8" bestFit="1" customWidth="1"/>
    <col min="7" max="7" width="34.5703125" style="72" customWidth="1"/>
    <col min="8" max="8" width="22.5703125" style="73" customWidth="1"/>
    <col min="9" max="9" width="14.140625" style="74" customWidth="1"/>
    <col min="10" max="10" width="20.28515625" style="74" customWidth="1"/>
    <col min="11" max="11" width="18.42578125" style="74" hidden="1" customWidth="1"/>
    <col min="12" max="12" width="20.28515625" style="74" customWidth="1"/>
    <col min="13" max="13" width="18.7109375" style="74" hidden="1" customWidth="1"/>
    <col min="14" max="14" width="20.28515625" style="74" customWidth="1"/>
    <col min="15" max="15" width="22.28515625" style="74" hidden="1" customWidth="1"/>
    <col min="16" max="16" width="20.28515625" style="74" customWidth="1"/>
    <col min="17" max="16384" width="14.42578125" style="55"/>
  </cols>
  <sheetData>
    <row r="1" spans="1:18" ht="15.75" customHeight="1" x14ac:dyDescent="0.2">
      <c r="A1" s="54" t="s">
        <v>0</v>
      </c>
      <c r="B1" s="12" t="s">
        <v>1</v>
      </c>
      <c r="C1" s="12" t="s">
        <v>2</v>
      </c>
      <c r="D1" s="12" t="s">
        <v>4</v>
      </c>
      <c r="E1" s="12" t="s">
        <v>371</v>
      </c>
      <c r="F1" s="12" t="s">
        <v>372</v>
      </c>
      <c r="G1" s="54" t="s">
        <v>4</v>
      </c>
      <c r="H1" s="45" t="s">
        <v>5</v>
      </c>
      <c r="I1" s="168" t="str">
        <f>Q2</f>
        <v>CSSD</v>
      </c>
      <c r="J1" s="168"/>
      <c r="K1" s="169" t="str">
        <f>Q3</f>
        <v>FTNCSD</v>
      </c>
      <c r="L1" s="169"/>
      <c r="M1" s="168" t="str">
        <f>Q4</f>
        <v>FT4SD</v>
      </c>
      <c r="N1" s="168"/>
      <c r="O1" s="169" t="str">
        <f>Q5</f>
        <v>FT3SD</v>
      </c>
      <c r="P1" s="169"/>
      <c r="Q1" s="9"/>
    </row>
    <row r="2" spans="1:18" s="6" customFormat="1" ht="15.75" customHeight="1" x14ac:dyDescent="0.25">
      <c r="A2" s="56" t="str">
        <f>UPPER(B2)&amp;" "&amp;C2</f>
        <v>DEGEORGES anaïs</v>
      </c>
      <c r="B2" s="57" t="s">
        <v>428</v>
      </c>
      <c r="C2" s="57" t="s">
        <v>429</v>
      </c>
      <c r="D2" s="57" t="s">
        <v>44</v>
      </c>
      <c r="E2" s="57" t="s">
        <v>16</v>
      </c>
      <c r="F2" s="57" t="s">
        <v>464</v>
      </c>
      <c r="G2" s="56" t="str">
        <f>IF(D2="","",VLOOKUP(D2,'Liste des clubs'!A:B,2,FALSE))</f>
        <v>ARCOPAL</v>
      </c>
      <c r="H2" s="38"/>
      <c r="I2" s="58" t="str">
        <f t="shared" ref="I2:I209" si="0">IF($H2=I$1,$A2,"")</f>
        <v/>
      </c>
      <c r="J2" s="59" t="str">
        <f t="array" ref="J2">IFERROR(INDEX(I$2:I$700,SMALL(IF(I$2:I$700&lt;&gt;"",ROW(I$2:I$700)-1),ROW(A1))),"")</f>
        <v>EVRARD Valentine</v>
      </c>
      <c r="K2" s="58" t="str">
        <f t="shared" ref="K2:K209" si="1">IF($H2=K$1,$A2,"")</f>
        <v/>
      </c>
      <c r="L2" s="60" t="str">
        <f t="array" ref="L2">IFERROR(INDEX(K$2:K$700,SMALL(IF(K$2:K$700&lt;&gt;"",ROW(K$2:K$700)-1),ROW(E1))),"")</f>
        <v>FOUREZ Servane</v>
      </c>
      <c r="M2" s="58" t="str">
        <f t="shared" ref="M2:M209" si="2">IF($H2=M$1,$A2,"")</f>
        <v/>
      </c>
      <c r="N2" s="59" t="str">
        <f t="array" ref="N2">IFERROR(INDEX(M$2:M$700,SMALL(IF(M$2:M$700&lt;&gt;"",ROW(M$2:M$700)-1),ROW(G1))),"")</f>
        <v>LAVERSIN Soline</v>
      </c>
      <c r="O2" s="58" t="str">
        <f t="shared" ref="O2:O209" si="3">IF($H2=O$1,$A2,"")</f>
        <v/>
      </c>
      <c r="P2" s="60" t="str">
        <f t="array" ref="P2">IFERROR(INDEX(O$2:O$700,SMALL(IF(O$2:O$700&lt;&gt;"",ROW(O$2:O$700)-1),ROW(I1))),"")</f>
        <v/>
      </c>
      <c r="Q2" s="61" t="s">
        <v>370</v>
      </c>
      <c r="R2" s="6">
        <f>COUNTIF(H:H,Q2)+1</f>
        <v>2</v>
      </c>
    </row>
    <row r="3" spans="1:18" s="6" customFormat="1" ht="15.75" customHeight="1" x14ac:dyDescent="0.25">
      <c r="A3" s="62" t="str">
        <f t="shared" ref="A3:A66" si="4">UPPER(B3)&amp;" "&amp;C3</f>
        <v>EVRARD Valentine</v>
      </c>
      <c r="B3" s="63" t="s">
        <v>75</v>
      </c>
      <c r="C3" s="63" t="s">
        <v>76</v>
      </c>
      <c r="D3" s="63" t="s">
        <v>10</v>
      </c>
      <c r="E3" s="63" t="s">
        <v>21</v>
      </c>
      <c r="F3" s="57" t="s">
        <v>465</v>
      </c>
      <c r="G3" s="62" t="str">
        <f>IF(D3="","",VLOOKUP(D3,'Liste des clubs'!A:B,2,FALSE))</f>
        <v>HAZEBRO</v>
      </c>
      <c r="H3" s="29" t="s">
        <v>370</v>
      </c>
      <c r="I3" s="64" t="str">
        <f t="shared" si="0"/>
        <v>EVRARD Valentine</v>
      </c>
      <c r="J3" s="65" t="str">
        <f t="array" ref="J3">IFERROR(INDEX(I$2:I$700,SMALL(IF(I$2:I$700&lt;&gt;"",ROW(I$2:I$700)-1),ROW(A2))),"")</f>
        <v/>
      </c>
      <c r="K3" s="64" t="str">
        <f t="shared" si="1"/>
        <v/>
      </c>
      <c r="L3" s="66" t="str">
        <f t="array" ref="L3">IFERROR(INDEX(K$2:K$700,SMALL(IF(K$2:K$700&lt;&gt;"",ROW(K$2:K$700)-1),ROW(F2))),"")</f>
        <v/>
      </c>
      <c r="M3" s="64" t="str">
        <f t="shared" si="2"/>
        <v/>
      </c>
      <c r="N3" s="65" t="str">
        <f t="array" ref="N3">IFERROR(INDEX(M$2:M$700,SMALL(IF(M$2:M$700&lt;&gt;"",ROW(M$2:M$700)-1),ROW(G2))),"")</f>
        <v/>
      </c>
      <c r="O3" s="64" t="str">
        <f t="shared" si="3"/>
        <v/>
      </c>
      <c r="P3" s="66" t="str">
        <f t="array" ref="P3">IFERROR(INDEX(O$2:O$700,SMALL(IF(O$2:O$700&lt;&gt;"",ROW(O$2:O$700)-1),ROW(I2))),"")</f>
        <v/>
      </c>
      <c r="Q3" s="61" t="s">
        <v>360</v>
      </c>
      <c r="R3" s="6">
        <f t="shared" ref="R3:R5" si="5">COUNTIF(H:H,Q3)+1</f>
        <v>2</v>
      </c>
    </row>
    <row r="4" spans="1:18" s="6" customFormat="1" ht="15.75" customHeight="1" x14ac:dyDescent="0.25">
      <c r="A4" s="62" t="str">
        <f t="shared" si="4"/>
        <v>TOURSEL Eugénie</v>
      </c>
      <c r="B4" s="63" t="s">
        <v>77</v>
      </c>
      <c r="C4" s="63" t="s">
        <v>78</v>
      </c>
      <c r="D4" s="63" t="s">
        <v>10</v>
      </c>
      <c r="E4" s="63" t="s">
        <v>21</v>
      </c>
      <c r="F4" s="57" t="s">
        <v>466</v>
      </c>
      <c r="G4" s="62" t="str">
        <f>IF(D4="","",VLOOKUP(D4,'Liste des clubs'!A:B,2,FALSE))</f>
        <v>HAZEBRO</v>
      </c>
      <c r="H4" s="29"/>
      <c r="I4" s="64" t="str">
        <f t="shared" si="0"/>
        <v/>
      </c>
      <c r="J4" s="65" t="str">
        <f t="array" ref="J4">IFERROR(INDEX(I$2:I$700,SMALL(IF(I$2:I$700&lt;&gt;"",ROW(I$2:I$700)-1),ROW(A3))),"")</f>
        <v/>
      </c>
      <c r="K4" s="64" t="str">
        <f t="shared" si="1"/>
        <v/>
      </c>
      <c r="L4" s="66" t="str">
        <f t="array" ref="L4">IFERROR(INDEX(K$2:K$700,SMALL(IF(K$2:K$700&lt;&gt;"",ROW(K$2:K$700)-1),ROW(F3))),"")</f>
        <v/>
      </c>
      <c r="M4" s="64" t="str">
        <f t="shared" si="2"/>
        <v/>
      </c>
      <c r="N4" s="65" t="str">
        <f t="array" ref="N4">IFERROR(INDEX(M$2:M$700,SMALL(IF(M$2:M$700&lt;&gt;"",ROW(M$2:M$700)-1),ROW(G3))),"")</f>
        <v/>
      </c>
      <c r="O4" s="64" t="str">
        <f t="shared" si="3"/>
        <v/>
      </c>
      <c r="P4" s="66" t="str">
        <f t="array" ref="P4">IFERROR(INDEX(O$2:O$700,SMALL(IF(O$2:O$700&lt;&gt;"",ROW(O$2:O$700)-1),ROW(I3))),"")</f>
        <v/>
      </c>
      <c r="Q4" s="61" t="s">
        <v>359</v>
      </c>
      <c r="R4" s="6">
        <f t="shared" si="5"/>
        <v>2</v>
      </c>
    </row>
    <row r="5" spans="1:18" s="6" customFormat="1" ht="15.75" customHeight="1" x14ac:dyDescent="0.25">
      <c r="A5" s="62" t="str">
        <f t="shared" si="4"/>
        <v>BOUSSEKEY Claudine</v>
      </c>
      <c r="B5" s="63" t="s">
        <v>430</v>
      </c>
      <c r="C5" s="63" t="s">
        <v>431</v>
      </c>
      <c r="D5" s="63" t="s">
        <v>10</v>
      </c>
      <c r="E5" s="63" t="s">
        <v>25</v>
      </c>
      <c r="F5" s="57" t="s">
        <v>467</v>
      </c>
      <c r="G5" s="62" t="str">
        <f>IF(D5="","",VLOOKUP(D5,'Liste des clubs'!A:B,2,FALSE))</f>
        <v>HAZEBRO</v>
      </c>
      <c r="H5" s="29"/>
      <c r="I5" s="64" t="str">
        <f t="shared" si="0"/>
        <v/>
      </c>
      <c r="J5" s="65" t="str">
        <f t="array" ref="J5">IFERROR(INDEX(I$2:I$700,SMALL(IF(I$2:I$700&lt;&gt;"",ROW(I$2:I$700)-1),ROW(A4))),"")</f>
        <v/>
      </c>
      <c r="K5" s="64" t="str">
        <f t="shared" si="1"/>
        <v/>
      </c>
      <c r="L5" s="66" t="str">
        <f t="array" ref="L5">IFERROR(INDEX(K$2:K$700,SMALL(IF(K$2:K$700&lt;&gt;"",ROW(K$2:K$700)-1),ROW(F4))),"")</f>
        <v/>
      </c>
      <c r="M5" s="64" t="str">
        <f t="shared" si="2"/>
        <v/>
      </c>
      <c r="N5" s="65" t="str">
        <f t="array" ref="N5">IFERROR(INDEX(M$2:M$700,SMALL(IF(M$2:M$700&lt;&gt;"",ROW(M$2:M$700)-1),ROW(G4))),"")</f>
        <v/>
      </c>
      <c r="O5" s="64" t="str">
        <f t="shared" si="3"/>
        <v/>
      </c>
      <c r="P5" s="66" t="str">
        <f t="array" ref="P5">IFERROR(INDEX(O$2:O$700,SMALL(IF(O$2:O$700&lt;&gt;"",ROW(O$2:O$700)-1),ROW(I4))),"")</f>
        <v/>
      </c>
      <c r="Q5" s="61" t="s">
        <v>361</v>
      </c>
      <c r="R5" s="6">
        <f t="shared" si="5"/>
        <v>1</v>
      </c>
    </row>
    <row r="6" spans="1:18" s="6" customFormat="1" ht="15.75" customHeight="1" x14ac:dyDescent="0.2">
      <c r="A6" s="62" t="str">
        <f t="shared" si="4"/>
        <v>DEBLOCK Emma</v>
      </c>
      <c r="B6" s="63" t="s">
        <v>37</v>
      </c>
      <c r="C6" s="63" t="s">
        <v>432</v>
      </c>
      <c r="D6" s="63" t="s">
        <v>10</v>
      </c>
      <c r="E6" s="63" t="s">
        <v>25</v>
      </c>
      <c r="F6" s="57" t="s">
        <v>468</v>
      </c>
      <c r="G6" s="62" t="str">
        <f>IF(D6="","",VLOOKUP(D6,'Liste des clubs'!A:B,2,FALSE))</f>
        <v>HAZEBRO</v>
      </c>
      <c r="H6" s="29"/>
      <c r="I6" s="64" t="str">
        <f t="shared" si="0"/>
        <v/>
      </c>
      <c r="J6" s="65" t="str">
        <f t="array" ref="J6">IFERROR(INDEX(I$2:I$700,SMALL(IF(I$2:I$700&lt;&gt;"",ROW(I$2:I$700)-1),ROW(A5))),"")</f>
        <v/>
      </c>
      <c r="K6" s="64" t="str">
        <f t="shared" si="1"/>
        <v/>
      </c>
      <c r="L6" s="66" t="str">
        <f t="array" ref="L6">IFERROR(INDEX(K$2:K$700,SMALL(IF(K$2:K$700&lt;&gt;"",ROW(K$2:K$700)-1),ROW(F5))),"")</f>
        <v/>
      </c>
      <c r="M6" s="64" t="str">
        <f t="shared" si="2"/>
        <v/>
      </c>
      <c r="N6" s="65" t="str">
        <f t="array" ref="N6">IFERROR(INDEX(M$2:M$700,SMALL(IF(M$2:M$700&lt;&gt;"",ROW(M$2:M$700)-1),ROW(G5))),"")</f>
        <v/>
      </c>
      <c r="O6" s="64" t="str">
        <f t="shared" si="3"/>
        <v/>
      </c>
      <c r="P6" s="66" t="str">
        <f t="array" ref="P6">IFERROR(INDEX(O$2:O$700,SMALL(IF(O$2:O$700&lt;&gt;"",ROW(O$2:O$700)-1),ROW(I5))),"")</f>
        <v/>
      </c>
      <c r="Q6" s="9"/>
    </row>
    <row r="7" spans="1:18" s="6" customFormat="1" ht="15.75" customHeight="1" x14ac:dyDescent="0.2">
      <c r="A7" s="62" t="str">
        <f t="shared" si="4"/>
        <v>FOUREZ Servane</v>
      </c>
      <c r="B7" s="63" t="s">
        <v>433</v>
      </c>
      <c r="C7" s="63" t="s">
        <v>434</v>
      </c>
      <c r="D7" s="63" t="s">
        <v>10</v>
      </c>
      <c r="E7" s="63" t="s">
        <v>25</v>
      </c>
      <c r="F7" s="57" t="s">
        <v>469</v>
      </c>
      <c r="G7" s="62" t="str">
        <f>IF(D7="","",VLOOKUP(D7,'Liste des clubs'!A:B,2,FALSE))</f>
        <v>HAZEBRO</v>
      </c>
      <c r="H7" s="29" t="s">
        <v>360</v>
      </c>
      <c r="I7" s="64" t="str">
        <f t="shared" si="0"/>
        <v/>
      </c>
      <c r="J7" s="65" t="str">
        <f t="array" ref="J7">IFERROR(INDEX(I$2:I$700,SMALL(IF(I$2:I$700&lt;&gt;"",ROW(I$2:I$700)-1),ROW(A6))),"")</f>
        <v/>
      </c>
      <c r="K7" s="64" t="str">
        <f t="shared" si="1"/>
        <v>FOUREZ Servane</v>
      </c>
      <c r="L7" s="66" t="str">
        <f t="array" ref="L7">IFERROR(INDEX(K$2:K$700,SMALL(IF(K$2:K$700&lt;&gt;"",ROW(K$2:K$700)-1),ROW(F6))),"")</f>
        <v/>
      </c>
      <c r="M7" s="64" t="str">
        <f t="shared" si="2"/>
        <v/>
      </c>
      <c r="N7" s="65" t="str">
        <f t="array" ref="N7">IFERROR(INDEX(M$2:M$700,SMALL(IF(M$2:M$700&lt;&gt;"",ROW(M$2:M$700)-1),ROW(G6))),"")</f>
        <v/>
      </c>
      <c r="O7" s="64" t="str">
        <f t="shared" si="3"/>
        <v/>
      </c>
      <c r="P7" s="66" t="str">
        <f t="array" ref="P7">IFERROR(INDEX(O$2:O$700,SMALL(IF(O$2:O$700&lt;&gt;"",ROW(O$2:O$700)-1),ROW(I6))),"")</f>
        <v/>
      </c>
      <c r="Q7" s="9"/>
    </row>
    <row r="8" spans="1:18" s="6" customFormat="1" ht="15.75" customHeight="1" x14ac:dyDescent="0.2">
      <c r="A8" s="62" t="str">
        <f t="shared" si="4"/>
        <v>LAUWERIER Anne</v>
      </c>
      <c r="B8" s="63" t="s">
        <v>435</v>
      </c>
      <c r="C8" s="63" t="s">
        <v>79</v>
      </c>
      <c r="D8" s="63" t="s">
        <v>11</v>
      </c>
      <c r="E8" s="63" t="s">
        <v>25</v>
      </c>
      <c r="F8" s="57" t="s">
        <v>470</v>
      </c>
      <c r="G8" s="62" t="str">
        <f>IF(D8="","",VLOOKUP(D8,'Liste des clubs'!A:B,2,FALSE))</f>
        <v>BAILLEUL</v>
      </c>
      <c r="H8" s="29"/>
      <c r="I8" s="64" t="str">
        <f t="shared" si="0"/>
        <v/>
      </c>
      <c r="J8" s="65" t="str">
        <f t="array" ref="J8">IFERROR(INDEX(I$2:I$700,SMALL(IF(I$2:I$700&lt;&gt;"",ROW(I$2:I$700)-1),ROW(A7))),"")</f>
        <v/>
      </c>
      <c r="K8" s="64" t="str">
        <f t="shared" si="1"/>
        <v/>
      </c>
      <c r="L8" s="66" t="str">
        <f t="array" ref="L8">IFERROR(INDEX(K$2:K$700,SMALL(IF(K$2:K$700&lt;&gt;"",ROW(K$2:K$700)-1),ROW(F7))),"")</f>
        <v/>
      </c>
      <c r="M8" s="64" t="str">
        <f t="shared" si="2"/>
        <v/>
      </c>
      <c r="N8" s="65" t="str">
        <f t="array" ref="N8">IFERROR(INDEX(M$2:M$700,SMALL(IF(M$2:M$700&lt;&gt;"",ROW(M$2:M$700)-1),ROW(G7))),"")</f>
        <v/>
      </c>
      <c r="O8" s="64" t="str">
        <f t="shared" si="3"/>
        <v/>
      </c>
      <c r="P8" s="66" t="str">
        <f t="array" ref="P8">IFERROR(INDEX(O$2:O$700,SMALL(IF(O$2:O$700&lt;&gt;"",ROW(O$2:O$700)-1),ROW(I7))),"")</f>
        <v/>
      </c>
      <c r="Q8" s="11"/>
    </row>
    <row r="9" spans="1:18" s="6" customFormat="1" ht="15.75" customHeight="1" x14ac:dyDescent="0.2">
      <c r="A9" s="62" t="str">
        <f t="shared" si="4"/>
        <v>LAVERSIN Soline</v>
      </c>
      <c r="B9" s="63" t="s">
        <v>54</v>
      </c>
      <c r="C9" s="63" t="s">
        <v>80</v>
      </c>
      <c r="D9" s="63" t="s">
        <v>10</v>
      </c>
      <c r="E9" s="63" t="s">
        <v>25</v>
      </c>
      <c r="F9" s="57" t="s">
        <v>471</v>
      </c>
      <c r="G9" s="62" t="str">
        <f>IF(D9="","",VLOOKUP(D9,'Liste des clubs'!A:B,2,FALSE))</f>
        <v>HAZEBRO</v>
      </c>
      <c r="H9" s="29" t="s">
        <v>359</v>
      </c>
      <c r="I9" s="64" t="str">
        <f t="shared" si="0"/>
        <v/>
      </c>
      <c r="J9" s="65" t="str">
        <f t="array" ref="J9">IFERROR(INDEX(I$2:I$700,SMALL(IF(I$2:I$700&lt;&gt;"",ROW(I$2:I$700)-1),ROW(A8))),"")</f>
        <v/>
      </c>
      <c r="K9" s="64" t="str">
        <f t="shared" si="1"/>
        <v/>
      </c>
      <c r="L9" s="66" t="str">
        <f t="array" ref="L9">IFERROR(INDEX(K$2:K$700,SMALL(IF(K$2:K$700&lt;&gt;"",ROW(K$2:K$700)-1),ROW(F8))),"")</f>
        <v/>
      </c>
      <c r="M9" s="64" t="str">
        <f t="shared" si="2"/>
        <v>LAVERSIN Soline</v>
      </c>
      <c r="N9" s="65" t="str">
        <f t="array" ref="N9">IFERROR(INDEX(M$2:M$700,SMALL(IF(M$2:M$700&lt;&gt;"",ROW(M$2:M$700)-1),ROW(G8))),"")</f>
        <v/>
      </c>
      <c r="O9" s="64" t="str">
        <f t="shared" si="3"/>
        <v/>
      </c>
      <c r="P9" s="66" t="str">
        <f t="array" ref="P9">IFERROR(INDEX(O$2:O$700,SMALL(IF(O$2:O$700&lt;&gt;"",ROW(O$2:O$700)-1),ROW(I8))),"")</f>
        <v/>
      </c>
      <c r="Q9" s="9"/>
    </row>
    <row r="10" spans="1:18" s="6" customFormat="1" ht="15.75" customHeight="1" x14ac:dyDescent="0.2">
      <c r="A10" s="62" t="str">
        <f t="shared" si="4"/>
        <v>MOREY Delphine</v>
      </c>
      <c r="B10" s="63" t="s">
        <v>60</v>
      </c>
      <c r="C10" s="63" t="s">
        <v>81</v>
      </c>
      <c r="D10" s="63" t="s">
        <v>10</v>
      </c>
      <c r="E10" s="63" t="s">
        <v>25</v>
      </c>
      <c r="F10" s="57" t="s">
        <v>472</v>
      </c>
      <c r="G10" s="62" t="str">
        <f>IF(D10="","",VLOOKUP(D10,'Liste des clubs'!A:B,2,FALSE))</f>
        <v>HAZEBRO</v>
      </c>
      <c r="H10" s="29"/>
      <c r="I10" s="64" t="str">
        <f t="shared" si="0"/>
        <v/>
      </c>
      <c r="J10" s="65" t="str">
        <f t="array" ref="J10">IFERROR(INDEX(I$2:I$700,SMALL(IF(I$2:I$700&lt;&gt;"",ROW(I$2:I$700)-1),ROW(A9))),"")</f>
        <v/>
      </c>
      <c r="K10" s="64" t="str">
        <f t="shared" si="1"/>
        <v/>
      </c>
      <c r="L10" s="66" t="str">
        <f t="array" ref="L10">IFERROR(INDEX(K$2:K$700,SMALL(IF(K$2:K$700&lt;&gt;"",ROW(K$2:K$700)-1),ROW(F9))),"")</f>
        <v/>
      </c>
      <c r="M10" s="64" t="str">
        <f t="shared" si="2"/>
        <v/>
      </c>
      <c r="N10" s="65" t="str">
        <f t="array" ref="N10">IFERROR(INDEX(M$2:M$700,SMALL(IF(M$2:M$700&lt;&gt;"",ROW(M$2:M$700)-1),ROW(G9))),"")</f>
        <v/>
      </c>
      <c r="O10" s="64" t="str">
        <f t="shared" si="3"/>
        <v/>
      </c>
      <c r="P10" s="66" t="str">
        <f t="array" ref="P10">IFERROR(INDEX(O$2:O$700,SMALL(IF(O$2:O$700&lt;&gt;"",ROW(O$2:O$700)-1),ROW(I9))),"")</f>
        <v/>
      </c>
      <c r="Q10" s="11"/>
    </row>
    <row r="11" spans="1:18" s="6" customFormat="1" ht="15.75" customHeight="1" x14ac:dyDescent="0.2">
      <c r="A11" s="62" t="str">
        <f t="shared" si="4"/>
        <v xml:space="preserve"> </v>
      </c>
      <c r="B11" s="63"/>
      <c r="C11" s="63"/>
      <c r="D11" s="63"/>
      <c r="E11" s="63"/>
      <c r="F11" s="57"/>
      <c r="G11" s="62" t="str">
        <f>IF(D11="","",VLOOKUP(D11,'Liste des clubs'!A:B,2,FALSE))</f>
        <v/>
      </c>
      <c r="H11" s="29"/>
      <c r="I11" s="64" t="str">
        <f t="shared" si="0"/>
        <v/>
      </c>
      <c r="J11" s="65" t="str">
        <f t="array" ref="J11">IFERROR(INDEX(I$2:I$700,SMALL(IF(I$2:I$700&lt;&gt;"",ROW(I$2:I$700)-1),ROW(A10))),"")</f>
        <v/>
      </c>
      <c r="K11" s="64" t="str">
        <f t="shared" si="1"/>
        <v/>
      </c>
      <c r="L11" s="66" t="str">
        <f t="array" ref="L11">IFERROR(INDEX(K$2:K$700,SMALL(IF(K$2:K$700&lt;&gt;"",ROW(K$2:K$700)-1),ROW(F10))),"")</f>
        <v/>
      </c>
      <c r="M11" s="64" t="str">
        <f t="shared" si="2"/>
        <v/>
      </c>
      <c r="N11" s="65" t="str">
        <f t="array" ref="N11">IFERROR(INDEX(M$2:M$700,SMALL(IF(M$2:M$700&lt;&gt;"",ROW(M$2:M$700)-1),ROW(G10))),"")</f>
        <v/>
      </c>
      <c r="O11" s="64" t="str">
        <f t="shared" si="3"/>
        <v/>
      </c>
      <c r="P11" s="66" t="str">
        <f t="array" ref="P11">IFERROR(INDEX(O$2:O$700,SMALL(IF(O$2:O$700&lt;&gt;"",ROW(O$2:O$700)-1),ROW(I10))),"")</f>
        <v/>
      </c>
      <c r="Q11" s="9"/>
    </row>
    <row r="12" spans="1:18" s="6" customFormat="1" ht="15.75" customHeight="1" x14ac:dyDescent="0.2">
      <c r="A12" s="62" t="str">
        <f t="shared" si="4"/>
        <v xml:space="preserve"> </v>
      </c>
      <c r="B12" s="63"/>
      <c r="C12" s="63"/>
      <c r="D12" s="63"/>
      <c r="E12" s="63"/>
      <c r="F12" s="57"/>
      <c r="G12" s="62" t="str">
        <f>IF(D12="","",VLOOKUP(D12,'Liste des clubs'!A:B,2,FALSE))</f>
        <v/>
      </c>
      <c r="H12" s="29"/>
      <c r="I12" s="64" t="str">
        <f t="shared" si="0"/>
        <v/>
      </c>
      <c r="J12" s="65" t="str">
        <f t="array" ref="J12">IFERROR(INDEX(I$2:I$700,SMALL(IF(I$2:I$700&lt;&gt;"",ROW(I$2:I$700)-1),ROW(A11))),"")</f>
        <v/>
      </c>
      <c r="K12" s="64" t="str">
        <f t="shared" si="1"/>
        <v/>
      </c>
      <c r="L12" s="66" t="str">
        <f t="array" ref="L12">IFERROR(INDEX(K$2:K$700,SMALL(IF(K$2:K$700&lt;&gt;"",ROW(K$2:K$700)-1),ROW(F11))),"")</f>
        <v/>
      </c>
      <c r="M12" s="64" t="str">
        <f t="shared" si="2"/>
        <v/>
      </c>
      <c r="N12" s="65" t="str">
        <f t="array" ref="N12">IFERROR(INDEX(M$2:M$700,SMALL(IF(M$2:M$700&lt;&gt;"",ROW(M$2:M$700)-1),ROW(G11))),"")</f>
        <v/>
      </c>
      <c r="O12" s="64" t="str">
        <f t="shared" si="3"/>
        <v/>
      </c>
      <c r="P12" s="66" t="str">
        <f t="array" ref="P12">IFERROR(INDEX(O$2:O$700,SMALL(IF(O$2:O$700&lt;&gt;"",ROW(O$2:O$700)-1),ROW(I11))),"")</f>
        <v/>
      </c>
      <c r="Q12" s="9"/>
    </row>
    <row r="13" spans="1:18" s="6" customFormat="1" ht="15.75" customHeight="1" x14ac:dyDescent="0.2">
      <c r="A13" s="62" t="str">
        <f t="shared" si="4"/>
        <v xml:space="preserve"> </v>
      </c>
      <c r="B13" s="63"/>
      <c r="C13" s="63"/>
      <c r="D13" s="63"/>
      <c r="E13" s="63"/>
      <c r="F13" s="57"/>
      <c r="G13" s="62" t="str">
        <f>IF(D13="","",VLOOKUP(D13,'Liste des clubs'!A:B,2,FALSE))</f>
        <v/>
      </c>
      <c r="H13" s="29"/>
      <c r="I13" s="64" t="str">
        <f t="shared" si="0"/>
        <v/>
      </c>
      <c r="J13" s="65" t="str">
        <f t="array" ref="J13">IFERROR(INDEX(I$2:I$700,SMALL(IF(I$2:I$700&lt;&gt;"",ROW(I$2:I$700)-1),ROW(A12))),"")</f>
        <v/>
      </c>
      <c r="K13" s="64" t="str">
        <f t="shared" si="1"/>
        <v/>
      </c>
      <c r="L13" s="66" t="str">
        <f t="array" ref="L13">IFERROR(INDEX(K$2:K$700,SMALL(IF(K$2:K$700&lt;&gt;"",ROW(K$2:K$700)-1),ROW(F12))),"")</f>
        <v/>
      </c>
      <c r="M13" s="64" t="str">
        <f t="shared" si="2"/>
        <v/>
      </c>
      <c r="N13" s="65" t="str">
        <f t="array" ref="N13">IFERROR(INDEX(M$2:M$700,SMALL(IF(M$2:M$700&lt;&gt;"",ROW(M$2:M$700)-1),ROW(G12))),"")</f>
        <v/>
      </c>
      <c r="O13" s="64" t="str">
        <f t="shared" si="3"/>
        <v/>
      </c>
      <c r="P13" s="66" t="str">
        <f t="array" ref="P13">IFERROR(INDEX(O$2:O$700,SMALL(IF(O$2:O$700&lt;&gt;"",ROW(O$2:O$700)-1),ROW(I12))),"")</f>
        <v/>
      </c>
      <c r="Q13" s="9"/>
    </row>
    <row r="14" spans="1:18" s="6" customFormat="1" ht="15.75" customHeight="1" x14ac:dyDescent="0.2">
      <c r="A14" s="62" t="str">
        <f t="shared" si="4"/>
        <v xml:space="preserve"> </v>
      </c>
      <c r="B14" s="63"/>
      <c r="C14" s="63"/>
      <c r="D14" s="63"/>
      <c r="E14" s="63"/>
      <c r="F14" s="57"/>
      <c r="G14" s="62" t="str">
        <f>IF(D14="","",VLOOKUP(D14,'Liste des clubs'!A:B,2,FALSE))</f>
        <v/>
      </c>
      <c r="H14" s="29"/>
      <c r="I14" s="64" t="str">
        <f t="shared" si="0"/>
        <v/>
      </c>
      <c r="J14" s="65" t="str">
        <f t="array" ref="J14">IFERROR(INDEX(I$2:I$700,SMALL(IF(I$2:I$700&lt;&gt;"",ROW(I$2:I$700)-1),ROW(A13))),"")</f>
        <v/>
      </c>
      <c r="K14" s="64" t="str">
        <f t="shared" si="1"/>
        <v/>
      </c>
      <c r="L14" s="66" t="str">
        <f t="array" ref="L14">IFERROR(INDEX(K$2:K$700,SMALL(IF(K$2:K$700&lt;&gt;"",ROW(K$2:K$700)-1),ROW(F13))),"")</f>
        <v/>
      </c>
      <c r="M14" s="64" t="str">
        <f t="shared" si="2"/>
        <v/>
      </c>
      <c r="N14" s="65" t="str">
        <f t="array" ref="N14">IFERROR(INDEX(M$2:M$700,SMALL(IF(M$2:M$700&lt;&gt;"",ROW(M$2:M$700)-1),ROW(G13))),"")</f>
        <v/>
      </c>
      <c r="O14" s="64" t="str">
        <f t="shared" si="3"/>
        <v/>
      </c>
      <c r="P14" s="66" t="str">
        <f t="array" ref="P14">IFERROR(INDEX(O$2:O$700,SMALL(IF(O$2:O$700&lt;&gt;"",ROW(O$2:O$700)-1),ROW(I13))),"")</f>
        <v/>
      </c>
      <c r="Q14" s="9"/>
    </row>
    <row r="15" spans="1:18" s="6" customFormat="1" ht="15.75" customHeight="1" x14ac:dyDescent="0.2">
      <c r="A15" s="62" t="str">
        <f t="shared" si="4"/>
        <v xml:space="preserve"> </v>
      </c>
      <c r="B15" s="63"/>
      <c r="C15" s="63"/>
      <c r="D15" s="63"/>
      <c r="E15" s="63"/>
      <c r="F15" s="57"/>
      <c r="G15" s="62" t="str">
        <f>IF(D15="","",VLOOKUP(D15,'Liste des clubs'!A:B,2,FALSE))</f>
        <v/>
      </c>
      <c r="H15" s="29"/>
      <c r="I15" s="64" t="str">
        <f t="shared" si="0"/>
        <v/>
      </c>
      <c r="J15" s="65" t="str">
        <f t="array" ref="J15">IFERROR(INDEX(I$2:I$700,SMALL(IF(I$2:I$700&lt;&gt;"",ROW(I$2:I$700)-1),ROW(A14))),"")</f>
        <v/>
      </c>
      <c r="K15" s="64" t="str">
        <f t="shared" si="1"/>
        <v/>
      </c>
      <c r="L15" s="66" t="str">
        <f t="array" ref="L15">IFERROR(INDEX(K$2:K$700,SMALL(IF(K$2:K$700&lt;&gt;"",ROW(K$2:K$700)-1),ROW(F14))),"")</f>
        <v/>
      </c>
      <c r="M15" s="64" t="str">
        <f t="shared" si="2"/>
        <v/>
      </c>
      <c r="N15" s="65" t="str">
        <f t="array" ref="N15">IFERROR(INDEX(M$2:M$700,SMALL(IF(M$2:M$700&lt;&gt;"",ROW(M$2:M$700)-1),ROW(G14))),"")</f>
        <v/>
      </c>
      <c r="O15" s="64" t="str">
        <f t="shared" si="3"/>
        <v/>
      </c>
      <c r="P15" s="66" t="str">
        <f t="array" ref="P15">IFERROR(INDEX(O$2:O$700,SMALL(IF(O$2:O$700&lt;&gt;"",ROW(O$2:O$700)-1),ROW(I14))),"")</f>
        <v/>
      </c>
      <c r="Q15" s="9"/>
    </row>
    <row r="16" spans="1:18" s="6" customFormat="1" ht="15.75" customHeight="1" x14ac:dyDescent="0.2">
      <c r="A16" s="62" t="str">
        <f t="shared" si="4"/>
        <v xml:space="preserve"> </v>
      </c>
      <c r="B16" s="63"/>
      <c r="C16" s="63"/>
      <c r="D16" s="63"/>
      <c r="E16" s="63"/>
      <c r="F16" s="57"/>
      <c r="G16" s="62" t="str">
        <f>IF(D16="","",VLOOKUP(D16,'Liste des clubs'!A:B,2,FALSE))</f>
        <v/>
      </c>
      <c r="H16" s="29"/>
      <c r="I16" s="64" t="str">
        <f t="shared" si="0"/>
        <v/>
      </c>
      <c r="J16" s="65" t="str">
        <f t="array" ref="J16">IFERROR(INDEX(I$2:I$700,SMALL(IF(I$2:I$700&lt;&gt;"",ROW(I$2:I$700)-1),ROW(A15))),"")</f>
        <v/>
      </c>
      <c r="K16" s="64" t="str">
        <f t="shared" si="1"/>
        <v/>
      </c>
      <c r="L16" s="66" t="str">
        <f t="array" ref="L16">IFERROR(INDEX(K$2:K$700,SMALL(IF(K$2:K$700&lt;&gt;"",ROW(K$2:K$700)-1),ROW(F15))),"")</f>
        <v/>
      </c>
      <c r="M16" s="64" t="str">
        <f t="shared" si="2"/>
        <v/>
      </c>
      <c r="N16" s="65" t="str">
        <f t="array" ref="N16">IFERROR(INDEX(M$2:M$700,SMALL(IF(M$2:M$700&lt;&gt;"",ROW(M$2:M$700)-1),ROW(G15))),"")</f>
        <v/>
      </c>
      <c r="O16" s="64" t="str">
        <f t="shared" si="3"/>
        <v/>
      </c>
      <c r="P16" s="66" t="str">
        <f t="array" ref="P16">IFERROR(INDEX(O$2:O$700,SMALL(IF(O$2:O$700&lt;&gt;"",ROW(O$2:O$700)-1),ROW(I15))),"")</f>
        <v/>
      </c>
      <c r="Q16" s="9"/>
    </row>
    <row r="17" spans="1:17" s="6" customFormat="1" ht="15.75" customHeight="1" x14ac:dyDescent="0.2">
      <c r="A17" s="62" t="str">
        <f t="shared" si="4"/>
        <v xml:space="preserve"> </v>
      </c>
      <c r="B17" s="63"/>
      <c r="C17" s="63"/>
      <c r="D17" s="63"/>
      <c r="E17" s="63"/>
      <c r="F17" s="57"/>
      <c r="G17" s="62" t="str">
        <f>IF(D17="","",VLOOKUP(D17,'Liste des clubs'!A:B,2,FALSE))</f>
        <v/>
      </c>
      <c r="H17" s="29"/>
      <c r="I17" s="64" t="str">
        <f t="shared" si="0"/>
        <v/>
      </c>
      <c r="J17" s="65" t="str">
        <f t="array" ref="J17">IFERROR(INDEX(I$2:I$700,SMALL(IF(I$2:I$700&lt;&gt;"",ROW(I$2:I$700)-1),ROW(A16))),"")</f>
        <v/>
      </c>
      <c r="K17" s="64" t="str">
        <f t="shared" si="1"/>
        <v/>
      </c>
      <c r="L17" s="66" t="str">
        <f t="array" ref="L17">IFERROR(INDEX(K$2:K$700,SMALL(IF(K$2:K$700&lt;&gt;"",ROW(K$2:K$700)-1),ROW(F16))),"")</f>
        <v/>
      </c>
      <c r="M17" s="64" t="str">
        <f t="shared" si="2"/>
        <v/>
      </c>
      <c r="N17" s="65" t="str">
        <f t="array" ref="N17">IFERROR(INDEX(M$2:M$700,SMALL(IF(M$2:M$700&lt;&gt;"",ROW(M$2:M$700)-1),ROW(G16))),"")</f>
        <v/>
      </c>
      <c r="O17" s="64" t="str">
        <f t="shared" si="3"/>
        <v/>
      </c>
      <c r="P17" s="66" t="str">
        <f t="array" ref="P17">IFERROR(INDEX(O$2:O$700,SMALL(IF(O$2:O$700&lt;&gt;"",ROW(O$2:O$700)-1),ROW(I16))),"")</f>
        <v/>
      </c>
      <c r="Q17" s="9"/>
    </row>
    <row r="18" spans="1:17" s="6" customFormat="1" ht="15.75" customHeight="1" x14ac:dyDescent="0.2">
      <c r="A18" s="62" t="str">
        <f t="shared" si="4"/>
        <v xml:space="preserve"> </v>
      </c>
      <c r="B18" s="63"/>
      <c r="C18" s="63"/>
      <c r="D18" s="63"/>
      <c r="E18" s="63"/>
      <c r="F18" s="57"/>
      <c r="G18" s="62" t="str">
        <f>IF(D18="","",VLOOKUP(D18,'Liste des clubs'!A:B,2,FALSE))</f>
        <v/>
      </c>
      <c r="H18" s="29"/>
      <c r="I18" s="64" t="str">
        <f t="shared" si="0"/>
        <v/>
      </c>
      <c r="J18" s="65" t="str">
        <f t="array" ref="J18">IFERROR(INDEX(I$2:I$700,SMALL(IF(I$2:I$700&lt;&gt;"",ROW(I$2:I$700)-1),ROW(A17))),"")</f>
        <v/>
      </c>
      <c r="K18" s="64" t="str">
        <f t="shared" si="1"/>
        <v/>
      </c>
      <c r="L18" s="66" t="str">
        <f t="array" ref="L18">IFERROR(INDEX(K$2:K$700,SMALL(IF(K$2:K$700&lt;&gt;"",ROW(K$2:K$700)-1),ROW(F17))),"")</f>
        <v/>
      </c>
      <c r="M18" s="64" t="str">
        <f t="shared" si="2"/>
        <v/>
      </c>
      <c r="N18" s="65" t="str">
        <f t="array" ref="N18">IFERROR(INDEX(M$2:M$700,SMALL(IF(M$2:M$700&lt;&gt;"",ROW(M$2:M$700)-1),ROW(G17))),"")</f>
        <v/>
      </c>
      <c r="O18" s="64" t="str">
        <f t="shared" si="3"/>
        <v/>
      </c>
      <c r="P18" s="66" t="str">
        <f t="array" ref="P18">IFERROR(INDEX(O$2:O$700,SMALL(IF(O$2:O$700&lt;&gt;"",ROW(O$2:O$700)-1),ROW(I17))),"")</f>
        <v/>
      </c>
      <c r="Q18" s="9"/>
    </row>
    <row r="19" spans="1:17" s="6" customFormat="1" ht="15.75" customHeight="1" x14ac:dyDescent="0.2">
      <c r="A19" s="62" t="str">
        <f t="shared" si="4"/>
        <v xml:space="preserve"> </v>
      </c>
      <c r="B19" s="63"/>
      <c r="C19" s="63"/>
      <c r="D19" s="63"/>
      <c r="E19" s="63"/>
      <c r="F19" s="57"/>
      <c r="G19" s="62" t="str">
        <f>IF(D19="","",VLOOKUP(D19,'Liste des clubs'!A:B,2,FALSE))</f>
        <v/>
      </c>
      <c r="H19" s="29"/>
      <c r="I19" s="64" t="str">
        <f t="shared" si="0"/>
        <v/>
      </c>
      <c r="J19" s="65" t="str">
        <f t="array" ref="J19">IFERROR(INDEX(I$2:I$700,SMALL(IF(I$2:I$700&lt;&gt;"",ROW(I$2:I$700)-1),ROW(A18))),"")</f>
        <v/>
      </c>
      <c r="K19" s="64" t="str">
        <f t="shared" si="1"/>
        <v/>
      </c>
      <c r="L19" s="66" t="str">
        <f t="array" ref="L19">IFERROR(INDEX(K$2:K$700,SMALL(IF(K$2:K$700&lt;&gt;"",ROW(K$2:K$700)-1),ROW(F18))),"")</f>
        <v/>
      </c>
      <c r="M19" s="64" t="str">
        <f t="shared" si="2"/>
        <v/>
      </c>
      <c r="N19" s="65" t="str">
        <f t="array" ref="N19">IFERROR(INDEX(M$2:M$700,SMALL(IF(M$2:M$700&lt;&gt;"",ROW(M$2:M$700)-1),ROW(G18))),"")</f>
        <v/>
      </c>
      <c r="O19" s="64" t="str">
        <f t="shared" si="3"/>
        <v/>
      </c>
      <c r="P19" s="66" t="str">
        <f t="array" ref="P19">IFERROR(INDEX(O$2:O$700,SMALL(IF(O$2:O$700&lt;&gt;"",ROW(O$2:O$700)-1),ROW(I18))),"")</f>
        <v/>
      </c>
      <c r="Q19" s="9"/>
    </row>
    <row r="20" spans="1:17" s="6" customFormat="1" ht="15.75" customHeight="1" x14ac:dyDescent="0.2">
      <c r="A20" s="62" t="str">
        <f t="shared" si="4"/>
        <v xml:space="preserve"> </v>
      </c>
      <c r="B20" s="63"/>
      <c r="C20" s="63"/>
      <c r="D20" s="63"/>
      <c r="E20" s="63"/>
      <c r="F20" s="57"/>
      <c r="G20" s="62" t="str">
        <f>IF(D20="","",VLOOKUP(D20,'Liste des clubs'!A:B,2,FALSE))</f>
        <v/>
      </c>
      <c r="H20" s="29"/>
      <c r="I20" s="64" t="str">
        <f t="shared" si="0"/>
        <v/>
      </c>
      <c r="J20" s="65" t="str">
        <f t="array" ref="J20">IFERROR(INDEX(I$2:I$700,SMALL(IF(I$2:I$700&lt;&gt;"",ROW(I$2:I$700)-1),ROW(A19))),"")</f>
        <v/>
      </c>
      <c r="K20" s="64" t="str">
        <f t="shared" si="1"/>
        <v/>
      </c>
      <c r="L20" s="66" t="str">
        <f t="array" ref="L20">IFERROR(INDEX(K$2:K$700,SMALL(IF(K$2:K$700&lt;&gt;"",ROW(K$2:K$700)-1),ROW(F19))),"")</f>
        <v/>
      </c>
      <c r="M20" s="64" t="str">
        <f t="shared" si="2"/>
        <v/>
      </c>
      <c r="N20" s="65" t="str">
        <f t="array" ref="N20">IFERROR(INDEX(M$2:M$700,SMALL(IF(M$2:M$700&lt;&gt;"",ROW(M$2:M$700)-1),ROW(G19))),"")</f>
        <v/>
      </c>
      <c r="O20" s="64" t="str">
        <f t="shared" si="3"/>
        <v/>
      </c>
      <c r="P20" s="66" t="str">
        <f t="array" ref="P20">IFERROR(INDEX(O$2:O$700,SMALL(IF(O$2:O$700&lt;&gt;"",ROW(O$2:O$700)-1),ROW(I19))),"")</f>
        <v/>
      </c>
      <c r="Q20" s="9"/>
    </row>
    <row r="21" spans="1:17" s="6" customFormat="1" ht="15.75" customHeight="1" x14ac:dyDescent="0.2">
      <c r="A21" s="62" t="str">
        <f t="shared" si="4"/>
        <v xml:space="preserve"> </v>
      </c>
      <c r="B21" s="63"/>
      <c r="C21" s="63"/>
      <c r="D21" s="63"/>
      <c r="E21" s="63"/>
      <c r="F21" s="57"/>
      <c r="G21" s="62" t="str">
        <f>IF(D21="","",VLOOKUP(D21,'Liste des clubs'!A:B,2,FALSE))</f>
        <v/>
      </c>
      <c r="H21" s="29"/>
      <c r="I21" s="64" t="str">
        <f t="shared" si="0"/>
        <v/>
      </c>
      <c r="J21" s="65" t="str">
        <f t="array" ref="J21">IFERROR(INDEX(I$2:I$700,SMALL(IF(I$2:I$700&lt;&gt;"",ROW(I$2:I$700)-1),ROW(A20))),"")</f>
        <v/>
      </c>
      <c r="K21" s="64" t="str">
        <f t="shared" si="1"/>
        <v/>
      </c>
      <c r="L21" s="66" t="str">
        <f t="array" ref="L21">IFERROR(INDEX(K$2:K$700,SMALL(IF(K$2:K$700&lt;&gt;"",ROW(K$2:K$700)-1),ROW(F20))),"")</f>
        <v/>
      </c>
      <c r="M21" s="64" t="str">
        <f t="shared" si="2"/>
        <v/>
      </c>
      <c r="N21" s="65" t="str">
        <f t="array" ref="N21">IFERROR(INDEX(M$2:M$700,SMALL(IF(M$2:M$700&lt;&gt;"",ROW(M$2:M$700)-1),ROW(G20))),"")</f>
        <v/>
      </c>
      <c r="O21" s="64" t="str">
        <f t="shared" si="3"/>
        <v/>
      </c>
      <c r="P21" s="66" t="str">
        <f t="array" ref="P21">IFERROR(INDEX(O$2:O$700,SMALL(IF(O$2:O$700&lt;&gt;"",ROW(O$2:O$700)-1),ROW(I20))),"")</f>
        <v/>
      </c>
      <c r="Q21" s="9"/>
    </row>
    <row r="22" spans="1:17" s="6" customFormat="1" ht="15.75" customHeight="1" x14ac:dyDescent="0.2">
      <c r="A22" s="62" t="str">
        <f t="shared" si="4"/>
        <v xml:space="preserve"> </v>
      </c>
      <c r="B22" s="63"/>
      <c r="C22" s="63"/>
      <c r="D22" s="63"/>
      <c r="E22" s="63"/>
      <c r="F22" s="57"/>
      <c r="G22" s="62" t="str">
        <f>IF(D22="","",VLOOKUP(D22,'Liste des clubs'!A:B,2,FALSE))</f>
        <v/>
      </c>
      <c r="H22" s="29"/>
      <c r="I22" s="64" t="str">
        <f t="shared" si="0"/>
        <v/>
      </c>
      <c r="J22" s="65" t="str">
        <f t="array" ref="J22">IFERROR(INDEX(I$2:I$700,SMALL(IF(I$2:I$700&lt;&gt;"",ROW(I$2:I$700)-1),ROW(A21))),"")</f>
        <v/>
      </c>
      <c r="K22" s="64" t="str">
        <f t="shared" si="1"/>
        <v/>
      </c>
      <c r="L22" s="66" t="str">
        <f t="array" ref="L22">IFERROR(INDEX(K$2:K$700,SMALL(IF(K$2:K$700&lt;&gt;"",ROW(K$2:K$700)-1),ROW(F21))),"")</f>
        <v/>
      </c>
      <c r="M22" s="64" t="str">
        <f t="shared" si="2"/>
        <v/>
      </c>
      <c r="N22" s="65" t="str">
        <f t="array" ref="N22">IFERROR(INDEX(M$2:M$700,SMALL(IF(M$2:M$700&lt;&gt;"",ROW(M$2:M$700)-1),ROW(G21))),"")</f>
        <v/>
      </c>
      <c r="O22" s="64" t="str">
        <f t="shared" si="3"/>
        <v/>
      </c>
      <c r="P22" s="66" t="str">
        <f t="array" ref="P22">IFERROR(INDEX(O$2:O$700,SMALL(IF(O$2:O$700&lt;&gt;"",ROW(O$2:O$700)-1),ROW(I21))),"")</f>
        <v/>
      </c>
      <c r="Q22" s="9"/>
    </row>
    <row r="23" spans="1:17" s="6" customFormat="1" ht="15.75" customHeight="1" x14ac:dyDescent="0.2">
      <c r="A23" s="62" t="str">
        <f t="shared" si="4"/>
        <v xml:space="preserve"> </v>
      </c>
      <c r="B23" s="63"/>
      <c r="C23" s="63"/>
      <c r="D23" s="63"/>
      <c r="E23" s="63"/>
      <c r="F23" s="57"/>
      <c r="G23" s="62" t="str">
        <f>IF(D23="","",VLOOKUP(D23,'Liste des clubs'!A:B,2,FALSE))</f>
        <v/>
      </c>
      <c r="H23" s="29"/>
      <c r="I23" s="64" t="str">
        <f t="shared" si="0"/>
        <v/>
      </c>
      <c r="J23" s="65" t="str">
        <f t="array" ref="J23">IFERROR(INDEX(I$2:I$700,SMALL(IF(I$2:I$700&lt;&gt;"",ROW(I$2:I$700)-1),ROW(A22))),"")</f>
        <v/>
      </c>
      <c r="K23" s="64" t="str">
        <f t="shared" si="1"/>
        <v/>
      </c>
      <c r="L23" s="66" t="str">
        <f t="array" ref="L23">IFERROR(INDEX(K$2:K$700,SMALL(IF(K$2:K$700&lt;&gt;"",ROW(K$2:K$700)-1),ROW(F22))),"")</f>
        <v/>
      </c>
      <c r="M23" s="64" t="str">
        <f t="shared" si="2"/>
        <v/>
      </c>
      <c r="N23" s="65" t="str">
        <f t="array" ref="N23">IFERROR(INDEX(M$2:M$700,SMALL(IF(M$2:M$700&lt;&gt;"",ROW(M$2:M$700)-1),ROW(G22))),"")</f>
        <v/>
      </c>
      <c r="O23" s="64" t="str">
        <f t="shared" si="3"/>
        <v/>
      </c>
      <c r="P23" s="66" t="str">
        <f t="array" ref="P23">IFERROR(INDEX(O$2:O$700,SMALL(IF(O$2:O$700&lt;&gt;"",ROW(O$2:O$700)-1),ROW(I22))),"")</f>
        <v/>
      </c>
      <c r="Q23" s="9"/>
    </row>
    <row r="24" spans="1:17" s="6" customFormat="1" ht="15.75" customHeight="1" x14ac:dyDescent="0.2">
      <c r="A24" s="62" t="str">
        <f t="shared" si="4"/>
        <v xml:space="preserve"> </v>
      </c>
      <c r="B24" s="63"/>
      <c r="C24" s="63"/>
      <c r="D24" s="63"/>
      <c r="E24" s="63"/>
      <c r="F24" s="57"/>
      <c r="G24" s="62" t="str">
        <f>IF(D24="","",VLOOKUP(D24,'Liste des clubs'!A:B,2,FALSE))</f>
        <v/>
      </c>
      <c r="H24" s="29"/>
      <c r="I24" s="64" t="str">
        <f t="shared" si="0"/>
        <v/>
      </c>
      <c r="J24" s="65" t="str">
        <f t="array" ref="J24">IFERROR(INDEX(I$2:I$700,SMALL(IF(I$2:I$700&lt;&gt;"",ROW(I$2:I$700)-1),ROW(A23))),"")</f>
        <v/>
      </c>
      <c r="K24" s="64" t="str">
        <f t="shared" si="1"/>
        <v/>
      </c>
      <c r="L24" s="66" t="str">
        <f t="array" ref="L24">IFERROR(INDEX(K$2:K$700,SMALL(IF(K$2:K$700&lt;&gt;"",ROW(K$2:K$700)-1),ROW(F23))),"")</f>
        <v/>
      </c>
      <c r="M24" s="64" t="str">
        <f t="shared" si="2"/>
        <v/>
      </c>
      <c r="N24" s="65" t="str">
        <f t="array" ref="N24">IFERROR(INDEX(M$2:M$700,SMALL(IF(M$2:M$700&lt;&gt;"",ROW(M$2:M$700)-1),ROW(G23))),"")</f>
        <v/>
      </c>
      <c r="O24" s="64" t="str">
        <f t="shared" si="3"/>
        <v/>
      </c>
      <c r="P24" s="66" t="str">
        <f t="array" ref="P24">IFERROR(INDEX(O$2:O$700,SMALL(IF(O$2:O$700&lt;&gt;"",ROW(O$2:O$700)-1),ROW(I23))),"")</f>
        <v/>
      </c>
      <c r="Q24" s="9"/>
    </row>
    <row r="25" spans="1:17" s="6" customFormat="1" ht="15.75" customHeight="1" x14ac:dyDescent="0.2">
      <c r="A25" s="62" t="str">
        <f t="shared" si="4"/>
        <v xml:space="preserve"> </v>
      </c>
      <c r="B25" s="63"/>
      <c r="C25" s="63"/>
      <c r="D25" s="63"/>
      <c r="E25" s="63"/>
      <c r="F25" s="57"/>
      <c r="G25" s="62" t="str">
        <f>IF(D25="","",VLOOKUP(D25,'Liste des clubs'!A:B,2,FALSE))</f>
        <v/>
      </c>
      <c r="H25" s="29"/>
      <c r="I25" s="64" t="str">
        <f t="shared" si="0"/>
        <v/>
      </c>
      <c r="J25" s="65" t="str">
        <f t="array" ref="J25">IFERROR(INDEX(I$2:I$700,SMALL(IF(I$2:I$700&lt;&gt;"",ROW(I$2:I$700)-1),ROW(A24))),"")</f>
        <v/>
      </c>
      <c r="K25" s="64" t="str">
        <f t="shared" si="1"/>
        <v/>
      </c>
      <c r="L25" s="66" t="str">
        <f t="array" ref="L25">IFERROR(INDEX(K$2:K$700,SMALL(IF(K$2:K$700&lt;&gt;"",ROW(K$2:K$700)-1),ROW(F24))),"")</f>
        <v/>
      </c>
      <c r="M25" s="64" t="str">
        <f t="shared" si="2"/>
        <v/>
      </c>
      <c r="N25" s="65" t="str">
        <f t="array" ref="N25">IFERROR(INDEX(M$2:M$700,SMALL(IF(M$2:M$700&lt;&gt;"",ROW(M$2:M$700)-1),ROW(G24))),"")</f>
        <v/>
      </c>
      <c r="O25" s="64" t="str">
        <f t="shared" si="3"/>
        <v/>
      </c>
      <c r="P25" s="66" t="str">
        <f t="array" ref="P25">IFERROR(INDEX(O$2:O$700,SMALL(IF(O$2:O$700&lt;&gt;"",ROW(O$2:O$700)-1),ROW(I24))),"")</f>
        <v/>
      </c>
      <c r="Q25" s="9"/>
    </row>
    <row r="26" spans="1:17" s="6" customFormat="1" ht="15.75" customHeight="1" x14ac:dyDescent="0.2">
      <c r="A26" s="62" t="str">
        <f t="shared" si="4"/>
        <v xml:space="preserve"> </v>
      </c>
      <c r="B26" s="63"/>
      <c r="C26" s="63"/>
      <c r="D26" s="63"/>
      <c r="E26" s="63"/>
      <c r="F26" s="57"/>
      <c r="G26" s="62" t="str">
        <f>IF(D26="","",VLOOKUP(D26,'Liste des clubs'!A:B,2,FALSE))</f>
        <v/>
      </c>
      <c r="H26" s="29"/>
      <c r="I26" s="64" t="str">
        <f t="shared" si="0"/>
        <v/>
      </c>
      <c r="J26" s="65" t="str">
        <f t="array" ref="J26">IFERROR(INDEX(I$2:I$700,SMALL(IF(I$2:I$700&lt;&gt;"",ROW(I$2:I$700)-1),ROW(A25))),"")</f>
        <v/>
      </c>
      <c r="K26" s="64" t="str">
        <f t="shared" si="1"/>
        <v/>
      </c>
      <c r="L26" s="66" t="str">
        <f t="array" ref="L26">IFERROR(INDEX(K$2:K$700,SMALL(IF(K$2:K$700&lt;&gt;"",ROW(K$2:K$700)-1),ROW(F25))),"")</f>
        <v/>
      </c>
      <c r="M26" s="64" t="str">
        <f t="shared" si="2"/>
        <v/>
      </c>
      <c r="N26" s="65" t="str">
        <f t="array" ref="N26">IFERROR(INDEX(M$2:M$700,SMALL(IF(M$2:M$700&lt;&gt;"",ROW(M$2:M$700)-1),ROW(G25))),"")</f>
        <v/>
      </c>
      <c r="O26" s="64" t="str">
        <f t="shared" si="3"/>
        <v/>
      </c>
      <c r="P26" s="66" t="str">
        <f t="array" ref="P26">IFERROR(INDEX(O$2:O$700,SMALL(IF(O$2:O$700&lt;&gt;"",ROW(O$2:O$700)-1),ROW(I25))),"")</f>
        <v/>
      </c>
      <c r="Q26" s="9"/>
    </row>
    <row r="27" spans="1:17" s="6" customFormat="1" ht="15.75" customHeight="1" x14ac:dyDescent="0.2">
      <c r="A27" s="62" t="str">
        <f t="shared" si="4"/>
        <v xml:space="preserve"> </v>
      </c>
      <c r="B27" s="63"/>
      <c r="C27" s="63"/>
      <c r="D27" s="63"/>
      <c r="E27" s="63"/>
      <c r="F27" s="57"/>
      <c r="G27" s="62" t="str">
        <f>IF(D27="","",VLOOKUP(D27,'Liste des clubs'!A:B,2,FALSE))</f>
        <v/>
      </c>
      <c r="H27" s="29"/>
      <c r="I27" s="64" t="str">
        <f t="shared" si="0"/>
        <v/>
      </c>
      <c r="J27" s="65" t="str">
        <f t="array" ref="J27">IFERROR(INDEX(I$2:I$700,SMALL(IF(I$2:I$700&lt;&gt;"",ROW(I$2:I$700)-1),ROW(A26))),"")</f>
        <v/>
      </c>
      <c r="K27" s="64" t="str">
        <f t="shared" si="1"/>
        <v/>
      </c>
      <c r="L27" s="66" t="str">
        <f t="array" ref="L27">IFERROR(INDEX(K$2:K$700,SMALL(IF(K$2:K$700&lt;&gt;"",ROW(K$2:K$700)-1),ROW(F26))),"")</f>
        <v/>
      </c>
      <c r="M27" s="64" t="str">
        <f t="shared" si="2"/>
        <v/>
      </c>
      <c r="N27" s="65" t="str">
        <f t="array" ref="N27">IFERROR(INDEX(M$2:M$700,SMALL(IF(M$2:M$700&lt;&gt;"",ROW(M$2:M$700)-1),ROW(G26))),"")</f>
        <v/>
      </c>
      <c r="O27" s="64" t="str">
        <f t="shared" si="3"/>
        <v/>
      </c>
      <c r="P27" s="66" t="str">
        <f t="array" ref="P27">IFERROR(INDEX(O$2:O$700,SMALL(IF(O$2:O$700&lt;&gt;"",ROW(O$2:O$700)-1),ROW(I26))),"")</f>
        <v/>
      </c>
      <c r="Q27" s="9"/>
    </row>
    <row r="28" spans="1:17" s="6" customFormat="1" ht="15.75" customHeight="1" x14ac:dyDescent="0.2">
      <c r="A28" s="62" t="str">
        <f t="shared" si="4"/>
        <v xml:space="preserve"> </v>
      </c>
      <c r="B28" s="63"/>
      <c r="C28" s="63"/>
      <c r="D28" s="63"/>
      <c r="E28" s="63"/>
      <c r="F28" s="57"/>
      <c r="G28" s="62" t="str">
        <f>IF(D28="","",VLOOKUP(D28,'Liste des clubs'!A:B,2,FALSE))</f>
        <v/>
      </c>
      <c r="H28" s="29"/>
      <c r="I28" s="64" t="str">
        <f t="shared" si="0"/>
        <v/>
      </c>
      <c r="J28" s="65" t="str">
        <f t="array" ref="J28">IFERROR(INDEX(I$2:I$700,SMALL(IF(I$2:I$700&lt;&gt;"",ROW(I$2:I$700)-1),ROW(A27))),"")</f>
        <v/>
      </c>
      <c r="K28" s="64" t="str">
        <f t="shared" si="1"/>
        <v/>
      </c>
      <c r="L28" s="66" t="str">
        <f t="array" ref="L28">IFERROR(INDEX(K$2:K$700,SMALL(IF(K$2:K$700&lt;&gt;"",ROW(K$2:K$700)-1),ROW(F27))),"")</f>
        <v/>
      </c>
      <c r="M28" s="64" t="str">
        <f t="shared" si="2"/>
        <v/>
      </c>
      <c r="N28" s="65" t="str">
        <f t="array" ref="N28">IFERROR(INDEX(M$2:M$700,SMALL(IF(M$2:M$700&lt;&gt;"",ROW(M$2:M$700)-1),ROW(G27))),"")</f>
        <v/>
      </c>
      <c r="O28" s="64" t="str">
        <f t="shared" si="3"/>
        <v/>
      </c>
      <c r="P28" s="66" t="str">
        <f t="array" ref="P28">IFERROR(INDEX(O$2:O$700,SMALL(IF(O$2:O$700&lt;&gt;"",ROW(O$2:O$700)-1),ROW(I27))),"")</f>
        <v/>
      </c>
      <c r="Q28" s="9"/>
    </row>
    <row r="29" spans="1:17" s="6" customFormat="1" ht="15.75" customHeight="1" x14ac:dyDescent="0.2">
      <c r="A29" s="62" t="str">
        <f t="shared" si="4"/>
        <v xml:space="preserve"> </v>
      </c>
      <c r="B29" s="63"/>
      <c r="C29" s="63"/>
      <c r="D29" s="63"/>
      <c r="E29" s="63"/>
      <c r="F29" s="57"/>
      <c r="G29" s="62" t="str">
        <f>IF(D29="","",VLOOKUP(D29,'Liste des clubs'!A:B,2,FALSE))</f>
        <v/>
      </c>
      <c r="H29" s="29"/>
      <c r="I29" s="64" t="str">
        <f t="shared" si="0"/>
        <v/>
      </c>
      <c r="J29" s="65" t="str">
        <f t="array" ref="J29">IFERROR(INDEX(I$2:I$700,SMALL(IF(I$2:I$700&lt;&gt;"",ROW(I$2:I$700)-1),ROW(A28))),"")</f>
        <v/>
      </c>
      <c r="K29" s="64" t="str">
        <f t="shared" si="1"/>
        <v/>
      </c>
      <c r="L29" s="66" t="str">
        <f t="array" ref="L29">IFERROR(INDEX(K$2:K$700,SMALL(IF(K$2:K$700&lt;&gt;"",ROW(K$2:K$700)-1),ROW(F28))),"")</f>
        <v/>
      </c>
      <c r="M29" s="64" t="str">
        <f t="shared" si="2"/>
        <v/>
      </c>
      <c r="N29" s="65" t="str">
        <f t="array" ref="N29">IFERROR(INDEX(M$2:M$700,SMALL(IF(M$2:M$700&lt;&gt;"",ROW(M$2:M$700)-1),ROW(G28))),"")</f>
        <v/>
      </c>
      <c r="O29" s="64" t="str">
        <f t="shared" si="3"/>
        <v/>
      </c>
      <c r="P29" s="66" t="str">
        <f t="array" ref="P29">IFERROR(INDEX(O$2:O$700,SMALL(IF(O$2:O$700&lt;&gt;"",ROW(O$2:O$700)-1),ROW(I28))),"")</f>
        <v/>
      </c>
      <c r="Q29" s="9"/>
    </row>
    <row r="30" spans="1:17" s="6" customFormat="1" ht="15.75" customHeight="1" x14ac:dyDescent="0.2">
      <c r="A30" s="62" t="str">
        <f t="shared" si="4"/>
        <v xml:space="preserve"> </v>
      </c>
      <c r="B30" s="63"/>
      <c r="C30" s="63"/>
      <c r="D30" s="63"/>
      <c r="E30" s="63"/>
      <c r="F30" s="57"/>
      <c r="G30" s="62" t="str">
        <f>IF(D30="","",VLOOKUP(D30,'Liste des clubs'!A:B,2,FALSE))</f>
        <v/>
      </c>
      <c r="H30" s="29"/>
      <c r="I30" s="64" t="str">
        <f t="shared" si="0"/>
        <v/>
      </c>
      <c r="J30" s="65" t="str">
        <f t="array" ref="J30">IFERROR(INDEX(I$2:I$700,SMALL(IF(I$2:I$700&lt;&gt;"",ROW(I$2:I$700)-1),ROW(A29))),"")</f>
        <v/>
      </c>
      <c r="K30" s="64" t="str">
        <f t="shared" si="1"/>
        <v/>
      </c>
      <c r="L30" s="66" t="str">
        <f t="array" ref="L30">IFERROR(INDEX(K$2:K$700,SMALL(IF(K$2:K$700&lt;&gt;"",ROW(K$2:K$700)-1),ROW(F29))),"")</f>
        <v/>
      </c>
      <c r="M30" s="64" t="str">
        <f t="shared" si="2"/>
        <v/>
      </c>
      <c r="N30" s="65" t="str">
        <f t="array" ref="N30">IFERROR(INDEX(M$2:M$700,SMALL(IF(M$2:M$700&lt;&gt;"",ROW(M$2:M$700)-1),ROW(G29))),"")</f>
        <v/>
      </c>
      <c r="O30" s="64" t="str">
        <f t="shared" si="3"/>
        <v/>
      </c>
      <c r="P30" s="66" t="str">
        <f t="array" ref="P30">IFERROR(INDEX(O$2:O$700,SMALL(IF(O$2:O$700&lt;&gt;"",ROW(O$2:O$700)-1),ROW(I29))),"")</f>
        <v/>
      </c>
      <c r="Q30" s="9"/>
    </row>
    <row r="31" spans="1:17" s="6" customFormat="1" ht="15.75" customHeight="1" x14ac:dyDescent="0.2">
      <c r="A31" s="62" t="str">
        <f t="shared" si="4"/>
        <v xml:space="preserve"> </v>
      </c>
      <c r="B31" s="63"/>
      <c r="C31" s="63"/>
      <c r="D31" s="63"/>
      <c r="E31" s="63"/>
      <c r="F31" s="57"/>
      <c r="G31" s="62" t="str">
        <f>IF(D31="","",VLOOKUP(D31,'Liste des clubs'!A:B,2,FALSE))</f>
        <v/>
      </c>
      <c r="H31" s="29"/>
      <c r="I31" s="64" t="str">
        <f t="shared" si="0"/>
        <v/>
      </c>
      <c r="J31" s="65" t="str">
        <f t="array" ref="J31">IFERROR(INDEX(I$2:I$700,SMALL(IF(I$2:I$700&lt;&gt;"",ROW(I$2:I$700)-1),ROW(A30))),"")</f>
        <v/>
      </c>
      <c r="K31" s="64" t="str">
        <f t="shared" si="1"/>
        <v/>
      </c>
      <c r="L31" s="66" t="str">
        <f t="array" ref="L31">IFERROR(INDEX(K$2:K$700,SMALL(IF(K$2:K$700&lt;&gt;"",ROW(K$2:K$700)-1),ROW(F30))),"")</f>
        <v/>
      </c>
      <c r="M31" s="64" t="str">
        <f t="shared" si="2"/>
        <v/>
      </c>
      <c r="N31" s="65" t="str">
        <f t="array" ref="N31">IFERROR(INDEX(M$2:M$700,SMALL(IF(M$2:M$700&lt;&gt;"",ROW(M$2:M$700)-1),ROW(G30))),"")</f>
        <v/>
      </c>
      <c r="O31" s="64" t="str">
        <f t="shared" si="3"/>
        <v/>
      </c>
      <c r="P31" s="66" t="str">
        <f t="array" ref="P31">IFERROR(INDEX(O$2:O$700,SMALL(IF(O$2:O$700&lt;&gt;"",ROW(O$2:O$700)-1),ROW(I30))),"")</f>
        <v/>
      </c>
      <c r="Q31" s="9"/>
    </row>
    <row r="32" spans="1:17" s="6" customFormat="1" ht="15.75" customHeight="1" x14ac:dyDescent="0.2">
      <c r="A32" s="62" t="str">
        <f t="shared" si="4"/>
        <v xml:space="preserve"> </v>
      </c>
      <c r="B32" s="63"/>
      <c r="C32" s="63"/>
      <c r="D32" s="63"/>
      <c r="E32" s="63"/>
      <c r="F32" s="57"/>
      <c r="G32" s="62" t="str">
        <f>IF(D32="","",VLOOKUP(D32,'Liste des clubs'!A:B,2,FALSE))</f>
        <v/>
      </c>
      <c r="H32" s="29"/>
      <c r="I32" s="64" t="str">
        <f t="shared" si="0"/>
        <v/>
      </c>
      <c r="J32" s="65" t="str">
        <f t="array" ref="J32">IFERROR(INDEX(I$2:I$700,SMALL(IF(I$2:I$700&lt;&gt;"",ROW(I$2:I$700)-1),ROW(A31))),"")</f>
        <v/>
      </c>
      <c r="K32" s="64" t="str">
        <f t="shared" si="1"/>
        <v/>
      </c>
      <c r="L32" s="66" t="str">
        <f t="array" ref="L32">IFERROR(INDEX(K$2:K$700,SMALL(IF(K$2:K$700&lt;&gt;"",ROW(K$2:K$700)-1),ROW(F31))),"")</f>
        <v/>
      </c>
      <c r="M32" s="64" t="str">
        <f t="shared" si="2"/>
        <v/>
      </c>
      <c r="N32" s="65" t="str">
        <f t="array" ref="N32">IFERROR(INDEX(M$2:M$700,SMALL(IF(M$2:M$700&lt;&gt;"",ROW(M$2:M$700)-1),ROW(G31))),"")</f>
        <v/>
      </c>
      <c r="O32" s="64" t="str">
        <f t="shared" si="3"/>
        <v/>
      </c>
      <c r="P32" s="66" t="str">
        <f t="array" ref="P32">IFERROR(INDEX(O$2:O$700,SMALL(IF(O$2:O$700&lt;&gt;"",ROW(O$2:O$700)-1),ROW(I31))),"")</f>
        <v/>
      </c>
      <c r="Q32" s="9"/>
    </row>
    <row r="33" spans="1:17" s="6" customFormat="1" ht="15.75" customHeight="1" x14ac:dyDescent="0.2">
      <c r="A33" s="62" t="str">
        <f t="shared" si="4"/>
        <v xml:space="preserve"> </v>
      </c>
      <c r="B33" s="63"/>
      <c r="C33" s="63"/>
      <c r="D33" s="63"/>
      <c r="E33" s="63"/>
      <c r="F33" s="57"/>
      <c r="G33" s="62" t="str">
        <f>IF(D33="","",VLOOKUP(D33,'Liste des clubs'!A:B,2,FALSE))</f>
        <v/>
      </c>
      <c r="H33" s="29"/>
      <c r="I33" s="64" t="str">
        <f t="shared" si="0"/>
        <v/>
      </c>
      <c r="J33" s="65" t="str">
        <f t="array" ref="J33">IFERROR(INDEX(I$2:I$700,SMALL(IF(I$2:I$700&lt;&gt;"",ROW(I$2:I$700)-1),ROW(A32))),"")</f>
        <v/>
      </c>
      <c r="K33" s="64" t="str">
        <f t="shared" si="1"/>
        <v/>
      </c>
      <c r="L33" s="66" t="str">
        <f t="array" ref="L33">IFERROR(INDEX(K$2:K$700,SMALL(IF(K$2:K$700&lt;&gt;"",ROW(K$2:K$700)-1),ROW(F32))),"")</f>
        <v/>
      </c>
      <c r="M33" s="64" t="str">
        <f t="shared" si="2"/>
        <v/>
      </c>
      <c r="N33" s="65" t="str">
        <f t="array" ref="N33">IFERROR(INDEX(M$2:M$700,SMALL(IF(M$2:M$700&lt;&gt;"",ROW(M$2:M$700)-1),ROW(G32))),"")</f>
        <v/>
      </c>
      <c r="O33" s="64" t="str">
        <f t="shared" si="3"/>
        <v/>
      </c>
      <c r="P33" s="66" t="str">
        <f t="array" ref="P33">IFERROR(INDEX(O$2:O$700,SMALL(IF(O$2:O$700&lt;&gt;"",ROW(O$2:O$700)-1),ROW(I32))),"")</f>
        <v/>
      </c>
      <c r="Q33" s="9"/>
    </row>
    <row r="34" spans="1:17" s="6" customFormat="1" ht="15.75" customHeight="1" x14ac:dyDescent="0.2">
      <c r="A34" s="62" t="str">
        <f t="shared" si="4"/>
        <v xml:space="preserve"> </v>
      </c>
      <c r="B34" s="63"/>
      <c r="C34" s="63"/>
      <c r="D34" s="63"/>
      <c r="E34" s="63"/>
      <c r="F34" s="57"/>
      <c r="G34" s="62" t="str">
        <f>IF(D34="","",VLOOKUP(D34,'Liste des clubs'!A:B,2,FALSE))</f>
        <v/>
      </c>
      <c r="H34" s="29"/>
      <c r="I34" s="64" t="str">
        <f t="shared" si="0"/>
        <v/>
      </c>
      <c r="J34" s="65" t="str">
        <f t="array" ref="J34">IFERROR(INDEX(I$2:I$700,SMALL(IF(I$2:I$700&lt;&gt;"",ROW(I$2:I$700)-1),ROW(A33))),"")</f>
        <v/>
      </c>
      <c r="K34" s="64" t="str">
        <f t="shared" si="1"/>
        <v/>
      </c>
      <c r="L34" s="66" t="str">
        <f t="array" ref="L34">IFERROR(INDEX(K$2:K$700,SMALL(IF(K$2:K$700&lt;&gt;"",ROW(K$2:K$700)-1),ROW(F33))),"")</f>
        <v/>
      </c>
      <c r="M34" s="64" t="str">
        <f t="shared" si="2"/>
        <v/>
      </c>
      <c r="N34" s="65" t="str">
        <f t="array" ref="N34">IFERROR(INDEX(M$2:M$700,SMALL(IF(M$2:M$700&lt;&gt;"",ROW(M$2:M$700)-1),ROW(G33))),"")</f>
        <v/>
      </c>
      <c r="O34" s="64" t="str">
        <f t="shared" si="3"/>
        <v/>
      </c>
      <c r="P34" s="66" t="str">
        <f t="array" ref="P34">IFERROR(INDEX(O$2:O$700,SMALL(IF(O$2:O$700&lt;&gt;"",ROW(O$2:O$700)-1),ROW(I33))),"")</f>
        <v/>
      </c>
      <c r="Q34" s="9"/>
    </row>
    <row r="35" spans="1:17" s="6" customFormat="1" ht="15.75" customHeight="1" x14ac:dyDescent="0.2">
      <c r="A35" s="62" t="str">
        <f t="shared" si="4"/>
        <v xml:space="preserve"> </v>
      </c>
      <c r="B35" s="63"/>
      <c r="C35" s="63"/>
      <c r="D35" s="63"/>
      <c r="E35" s="63"/>
      <c r="F35" s="57"/>
      <c r="G35" s="62" t="str">
        <f>IF(D35="","",VLOOKUP(D35,'Liste des clubs'!A:B,2,FALSE))</f>
        <v/>
      </c>
      <c r="H35" s="29"/>
      <c r="I35" s="64" t="str">
        <f t="shared" si="0"/>
        <v/>
      </c>
      <c r="J35" s="65" t="str">
        <f t="array" ref="J35">IFERROR(INDEX(I$2:I$700,SMALL(IF(I$2:I$700&lt;&gt;"",ROW(I$2:I$700)-1),ROW(A34))),"")</f>
        <v/>
      </c>
      <c r="K35" s="64" t="str">
        <f t="shared" si="1"/>
        <v/>
      </c>
      <c r="L35" s="66" t="str">
        <f t="array" ref="L35">IFERROR(INDEX(K$2:K$700,SMALL(IF(K$2:K$700&lt;&gt;"",ROW(K$2:K$700)-1),ROW(F34))),"")</f>
        <v/>
      </c>
      <c r="M35" s="64" t="str">
        <f t="shared" si="2"/>
        <v/>
      </c>
      <c r="N35" s="65" t="str">
        <f t="array" ref="N35">IFERROR(INDEX(M$2:M$700,SMALL(IF(M$2:M$700&lt;&gt;"",ROW(M$2:M$700)-1),ROW(G34))),"")</f>
        <v/>
      </c>
      <c r="O35" s="64" t="str">
        <f t="shared" si="3"/>
        <v/>
      </c>
      <c r="P35" s="66" t="str">
        <f t="array" ref="P35">IFERROR(INDEX(O$2:O$700,SMALL(IF(O$2:O$700&lt;&gt;"",ROW(O$2:O$700)-1),ROW(I34))),"")</f>
        <v/>
      </c>
      <c r="Q35" s="9"/>
    </row>
    <row r="36" spans="1:17" s="6" customFormat="1" ht="15.75" customHeight="1" x14ac:dyDescent="0.2">
      <c r="A36" s="62" t="str">
        <f t="shared" si="4"/>
        <v xml:space="preserve"> </v>
      </c>
      <c r="B36" s="63"/>
      <c r="C36" s="63"/>
      <c r="D36" s="63"/>
      <c r="E36" s="63"/>
      <c r="F36" s="57"/>
      <c r="G36" s="62" t="str">
        <f>IF(D36="","",VLOOKUP(D36,'Liste des clubs'!A:B,2,FALSE))</f>
        <v/>
      </c>
      <c r="H36" s="29"/>
      <c r="I36" s="64" t="str">
        <f t="shared" si="0"/>
        <v/>
      </c>
      <c r="J36" s="65" t="str">
        <f t="array" ref="J36">IFERROR(INDEX(I$2:I$700,SMALL(IF(I$2:I$700&lt;&gt;"",ROW(I$2:I$700)-1),ROW(A35))),"")</f>
        <v/>
      </c>
      <c r="K36" s="64" t="str">
        <f t="shared" si="1"/>
        <v/>
      </c>
      <c r="L36" s="66" t="str">
        <f t="array" ref="L36">IFERROR(INDEX(K$2:K$700,SMALL(IF(K$2:K$700&lt;&gt;"",ROW(K$2:K$700)-1),ROW(F35))),"")</f>
        <v/>
      </c>
      <c r="M36" s="64" t="str">
        <f t="shared" si="2"/>
        <v/>
      </c>
      <c r="N36" s="65" t="str">
        <f t="array" ref="N36">IFERROR(INDEX(M$2:M$700,SMALL(IF(M$2:M$700&lt;&gt;"",ROW(M$2:M$700)-1),ROW(G35))),"")</f>
        <v/>
      </c>
      <c r="O36" s="64" t="str">
        <f t="shared" si="3"/>
        <v/>
      </c>
      <c r="P36" s="66" t="str">
        <f t="array" ref="P36">IFERROR(INDEX(O$2:O$700,SMALL(IF(O$2:O$700&lt;&gt;"",ROW(O$2:O$700)-1),ROW(I35))),"")</f>
        <v/>
      </c>
      <c r="Q36" s="9"/>
    </row>
    <row r="37" spans="1:17" s="6" customFormat="1" ht="15.75" customHeight="1" x14ac:dyDescent="0.2">
      <c r="A37" s="62" t="str">
        <f t="shared" si="4"/>
        <v xml:space="preserve"> </v>
      </c>
      <c r="B37" s="63"/>
      <c r="C37" s="63"/>
      <c r="D37" s="63"/>
      <c r="E37" s="63"/>
      <c r="F37" s="57"/>
      <c r="G37" s="62" t="str">
        <f>IF(D37="","",VLOOKUP(D37,'Liste des clubs'!A:B,2,FALSE))</f>
        <v/>
      </c>
      <c r="H37" s="29"/>
      <c r="I37" s="64" t="str">
        <f t="shared" si="0"/>
        <v/>
      </c>
      <c r="J37" s="65" t="str">
        <f t="array" ref="J37">IFERROR(INDEX(I$2:I$700,SMALL(IF(I$2:I$700&lt;&gt;"",ROW(I$2:I$700)-1),ROW(A36))),"")</f>
        <v/>
      </c>
      <c r="K37" s="64" t="str">
        <f t="shared" si="1"/>
        <v/>
      </c>
      <c r="L37" s="66" t="str">
        <f t="array" ref="L37">IFERROR(INDEX(K$2:K$700,SMALL(IF(K$2:K$700&lt;&gt;"",ROW(K$2:K$700)-1),ROW(F36))),"")</f>
        <v/>
      </c>
      <c r="M37" s="64" t="str">
        <f t="shared" si="2"/>
        <v/>
      </c>
      <c r="N37" s="65" t="str">
        <f t="array" ref="N37">IFERROR(INDEX(M$2:M$700,SMALL(IF(M$2:M$700&lt;&gt;"",ROW(M$2:M$700)-1),ROW(G36))),"")</f>
        <v/>
      </c>
      <c r="O37" s="64" t="str">
        <f t="shared" si="3"/>
        <v/>
      </c>
      <c r="P37" s="66" t="str">
        <f t="array" ref="P37">IFERROR(INDEX(O$2:O$700,SMALL(IF(O$2:O$700&lt;&gt;"",ROW(O$2:O$700)-1),ROW(I36))),"")</f>
        <v/>
      </c>
      <c r="Q37" s="9"/>
    </row>
    <row r="38" spans="1:17" s="6" customFormat="1" ht="15.75" customHeight="1" x14ac:dyDescent="0.2">
      <c r="A38" s="62" t="str">
        <f t="shared" si="4"/>
        <v xml:space="preserve"> </v>
      </c>
      <c r="B38" s="63"/>
      <c r="C38" s="63"/>
      <c r="D38" s="63"/>
      <c r="E38" s="63"/>
      <c r="F38" s="57"/>
      <c r="G38" s="62" t="str">
        <f>IF(D38="","",VLOOKUP(D38,'Liste des clubs'!A:B,2,FALSE))</f>
        <v/>
      </c>
      <c r="H38" s="29"/>
      <c r="I38" s="64" t="str">
        <f t="shared" si="0"/>
        <v/>
      </c>
      <c r="J38" s="65" t="str">
        <f t="array" ref="J38">IFERROR(INDEX(I$2:I$700,SMALL(IF(I$2:I$700&lt;&gt;"",ROW(I$2:I$700)-1),ROW(A37))),"")</f>
        <v/>
      </c>
      <c r="K38" s="64" t="str">
        <f t="shared" si="1"/>
        <v/>
      </c>
      <c r="L38" s="66" t="str">
        <f t="array" ref="L38">IFERROR(INDEX(K$2:K$700,SMALL(IF(K$2:K$700&lt;&gt;"",ROW(K$2:K$700)-1),ROW(F37))),"")</f>
        <v/>
      </c>
      <c r="M38" s="64" t="str">
        <f t="shared" si="2"/>
        <v/>
      </c>
      <c r="N38" s="65" t="str">
        <f t="array" ref="N38">IFERROR(INDEX(M$2:M$700,SMALL(IF(M$2:M$700&lt;&gt;"",ROW(M$2:M$700)-1),ROW(G37))),"")</f>
        <v/>
      </c>
      <c r="O38" s="64" t="str">
        <f t="shared" si="3"/>
        <v/>
      </c>
      <c r="P38" s="66" t="str">
        <f t="array" ref="P38">IFERROR(INDEX(O$2:O$700,SMALL(IF(O$2:O$700&lt;&gt;"",ROW(O$2:O$700)-1),ROW(I37))),"")</f>
        <v/>
      </c>
      <c r="Q38" s="9"/>
    </row>
    <row r="39" spans="1:17" s="6" customFormat="1" ht="15.75" customHeight="1" x14ac:dyDescent="0.2">
      <c r="A39" s="62" t="str">
        <f t="shared" si="4"/>
        <v xml:space="preserve"> </v>
      </c>
      <c r="B39" s="63"/>
      <c r="C39" s="63"/>
      <c r="D39" s="63"/>
      <c r="E39" s="63"/>
      <c r="F39" s="57"/>
      <c r="G39" s="62" t="str">
        <f>IF(D39="","",VLOOKUP(D39,'Liste des clubs'!A:B,2,FALSE))</f>
        <v/>
      </c>
      <c r="H39" s="29"/>
      <c r="I39" s="64" t="str">
        <f t="shared" si="0"/>
        <v/>
      </c>
      <c r="J39" s="65" t="str">
        <f t="array" ref="J39">IFERROR(INDEX(I$2:I$700,SMALL(IF(I$2:I$700&lt;&gt;"",ROW(I$2:I$700)-1),ROW(A38))),"")</f>
        <v/>
      </c>
      <c r="K39" s="64" t="str">
        <f t="shared" si="1"/>
        <v/>
      </c>
      <c r="L39" s="66" t="str">
        <f t="array" ref="L39">IFERROR(INDEX(K$2:K$700,SMALL(IF(K$2:K$700&lt;&gt;"",ROW(K$2:K$700)-1),ROW(F38))),"")</f>
        <v/>
      </c>
      <c r="M39" s="64" t="str">
        <f t="shared" si="2"/>
        <v/>
      </c>
      <c r="N39" s="65" t="str">
        <f t="array" ref="N39">IFERROR(INDEX(M$2:M$700,SMALL(IF(M$2:M$700&lt;&gt;"",ROW(M$2:M$700)-1),ROW(G38))),"")</f>
        <v/>
      </c>
      <c r="O39" s="64" t="str">
        <f t="shared" si="3"/>
        <v/>
      </c>
      <c r="P39" s="66" t="str">
        <f t="array" ref="P39">IFERROR(INDEX(O$2:O$700,SMALL(IF(O$2:O$700&lt;&gt;"",ROW(O$2:O$700)-1),ROW(I38))),"")</f>
        <v/>
      </c>
      <c r="Q39" s="9"/>
    </row>
    <row r="40" spans="1:17" s="6" customFormat="1" ht="15.75" customHeight="1" x14ac:dyDescent="0.2">
      <c r="A40" s="62" t="str">
        <f t="shared" si="4"/>
        <v xml:space="preserve"> </v>
      </c>
      <c r="B40" s="63"/>
      <c r="C40" s="63"/>
      <c r="D40" s="63"/>
      <c r="E40" s="63"/>
      <c r="F40" s="57"/>
      <c r="G40" s="62" t="str">
        <f>IF(D40="","",VLOOKUP(D40,'Liste des clubs'!A:B,2,FALSE))</f>
        <v/>
      </c>
      <c r="H40" s="29"/>
      <c r="I40" s="64" t="str">
        <f t="shared" si="0"/>
        <v/>
      </c>
      <c r="J40" s="65" t="str">
        <f t="array" ref="J40">IFERROR(INDEX(I$2:I$700,SMALL(IF(I$2:I$700&lt;&gt;"",ROW(I$2:I$700)-1),ROW(A39))),"")</f>
        <v/>
      </c>
      <c r="K40" s="64" t="str">
        <f t="shared" si="1"/>
        <v/>
      </c>
      <c r="L40" s="66" t="str">
        <f t="array" ref="L40">IFERROR(INDEX(K$2:K$700,SMALL(IF(K$2:K$700&lt;&gt;"",ROW(K$2:K$700)-1),ROW(F39))),"")</f>
        <v/>
      </c>
      <c r="M40" s="64" t="str">
        <f t="shared" si="2"/>
        <v/>
      </c>
      <c r="N40" s="65" t="str">
        <f t="array" ref="N40">IFERROR(INDEX(M$2:M$700,SMALL(IF(M$2:M$700&lt;&gt;"",ROW(M$2:M$700)-1),ROW(G39))),"")</f>
        <v/>
      </c>
      <c r="O40" s="64" t="str">
        <f t="shared" si="3"/>
        <v/>
      </c>
      <c r="P40" s="66" t="str">
        <f t="array" ref="P40">IFERROR(INDEX(O$2:O$700,SMALL(IF(O$2:O$700&lt;&gt;"",ROW(O$2:O$700)-1),ROW(I39))),"")</f>
        <v/>
      </c>
      <c r="Q40" s="9"/>
    </row>
    <row r="41" spans="1:17" s="6" customFormat="1" ht="15.75" customHeight="1" x14ac:dyDescent="0.2">
      <c r="A41" s="62" t="str">
        <f t="shared" si="4"/>
        <v xml:space="preserve"> </v>
      </c>
      <c r="B41" s="63"/>
      <c r="C41" s="63"/>
      <c r="D41" s="63"/>
      <c r="E41" s="63"/>
      <c r="F41" s="57"/>
      <c r="G41" s="62" t="str">
        <f>IF(D41="","",VLOOKUP(D41,'Liste des clubs'!A:B,2,FALSE))</f>
        <v/>
      </c>
      <c r="H41" s="29"/>
      <c r="I41" s="64" t="str">
        <f t="shared" si="0"/>
        <v/>
      </c>
      <c r="J41" s="65" t="str">
        <f t="array" ref="J41">IFERROR(INDEX(I$2:I$700,SMALL(IF(I$2:I$700&lt;&gt;"",ROW(I$2:I$700)-1),ROW(A40))),"")</f>
        <v/>
      </c>
      <c r="K41" s="64" t="str">
        <f t="shared" si="1"/>
        <v/>
      </c>
      <c r="L41" s="66" t="str">
        <f t="array" ref="L41">IFERROR(INDEX(K$2:K$700,SMALL(IF(K$2:K$700&lt;&gt;"",ROW(K$2:K$700)-1),ROW(F40))),"")</f>
        <v/>
      </c>
      <c r="M41" s="64" t="str">
        <f t="shared" si="2"/>
        <v/>
      </c>
      <c r="N41" s="65" t="str">
        <f t="array" ref="N41">IFERROR(INDEX(M$2:M$700,SMALL(IF(M$2:M$700&lt;&gt;"",ROW(M$2:M$700)-1),ROW(G40))),"")</f>
        <v/>
      </c>
      <c r="O41" s="64" t="str">
        <f t="shared" si="3"/>
        <v/>
      </c>
      <c r="P41" s="66" t="str">
        <f t="array" ref="P41">IFERROR(INDEX(O$2:O$700,SMALL(IF(O$2:O$700&lt;&gt;"",ROW(O$2:O$700)-1),ROW(I40))),"")</f>
        <v/>
      </c>
      <c r="Q41" s="9"/>
    </row>
    <row r="42" spans="1:17" s="6" customFormat="1" ht="15.75" customHeight="1" x14ac:dyDescent="0.2">
      <c r="A42" s="62" t="str">
        <f t="shared" si="4"/>
        <v xml:space="preserve"> </v>
      </c>
      <c r="B42" s="63"/>
      <c r="C42" s="63"/>
      <c r="D42" s="63"/>
      <c r="E42" s="63"/>
      <c r="F42" s="57"/>
      <c r="G42" s="62" t="str">
        <f>IF(D42="","",VLOOKUP(D42,'Liste des clubs'!A:B,2,FALSE))</f>
        <v/>
      </c>
      <c r="H42" s="29"/>
      <c r="I42" s="64" t="str">
        <f t="shared" si="0"/>
        <v/>
      </c>
      <c r="J42" s="65" t="str">
        <f t="array" ref="J42">IFERROR(INDEX(I$2:I$700,SMALL(IF(I$2:I$700&lt;&gt;"",ROW(I$2:I$700)-1),ROW(A41))),"")</f>
        <v/>
      </c>
      <c r="K42" s="64" t="str">
        <f t="shared" si="1"/>
        <v/>
      </c>
      <c r="L42" s="66" t="str">
        <f t="array" ref="L42">IFERROR(INDEX(K$2:K$700,SMALL(IF(K$2:K$700&lt;&gt;"",ROW(K$2:K$700)-1),ROW(F41))),"")</f>
        <v/>
      </c>
      <c r="M42" s="64" t="str">
        <f t="shared" si="2"/>
        <v/>
      </c>
      <c r="N42" s="65" t="str">
        <f t="array" ref="N42">IFERROR(INDEX(M$2:M$700,SMALL(IF(M$2:M$700&lt;&gt;"",ROW(M$2:M$700)-1),ROW(G41))),"")</f>
        <v/>
      </c>
      <c r="O42" s="64" t="str">
        <f t="shared" si="3"/>
        <v/>
      </c>
      <c r="P42" s="66" t="str">
        <f t="array" ref="P42">IFERROR(INDEX(O$2:O$700,SMALL(IF(O$2:O$700&lt;&gt;"",ROW(O$2:O$700)-1),ROW(I41))),"")</f>
        <v/>
      </c>
      <c r="Q42" s="9"/>
    </row>
    <row r="43" spans="1:17" s="6" customFormat="1" ht="15.75" customHeight="1" x14ac:dyDescent="0.2">
      <c r="A43" s="62" t="str">
        <f t="shared" si="4"/>
        <v xml:space="preserve"> </v>
      </c>
      <c r="B43" s="63"/>
      <c r="C43" s="63"/>
      <c r="D43" s="63"/>
      <c r="E43" s="63"/>
      <c r="F43" s="57"/>
      <c r="G43" s="62" t="str">
        <f>IF(D43="","",VLOOKUP(D43,'Liste des clubs'!A:B,2,FALSE))</f>
        <v/>
      </c>
      <c r="H43" s="29"/>
      <c r="I43" s="64" t="str">
        <f t="shared" si="0"/>
        <v/>
      </c>
      <c r="J43" s="65" t="str">
        <f t="array" ref="J43">IFERROR(INDEX(I$2:I$700,SMALL(IF(I$2:I$700&lt;&gt;"",ROW(I$2:I$700)-1),ROW(A42))),"")</f>
        <v/>
      </c>
      <c r="K43" s="64" t="str">
        <f t="shared" si="1"/>
        <v/>
      </c>
      <c r="L43" s="66" t="str">
        <f t="array" ref="L43">IFERROR(INDEX(K$2:K$700,SMALL(IF(K$2:K$700&lt;&gt;"",ROW(K$2:K$700)-1),ROW(F42))),"")</f>
        <v/>
      </c>
      <c r="M43" s="64" t="str">
        <f t="shared" si="2"/>
        <v/>
      </c>
      <c r="N43" s="65" t="str">
        <f t="array" ref="N43">IFERROR(INDEX(M$2:M$700,SMALL(IF(M$2:M$700&lt;&gt;"",ROW(M$2:M$700)-1),ROW(G42))),"")</f>
        <v/>
      </c>
      <c r="O43" s="64" t="str">
        <f t="shared" si="3"/>
        <v/>
      </c>
      <c r="P43" s="66" t="str">
        <f t="array" ref="P43">IFERROR(INDEX(O$2:O$700,SMALL(IF(O$2:O$700&lt;&gt;"",ROW(O$2:O$700)-1),ROW(I42))),"")</f>
        <v/>
      </c>
      <c r="Q43" s="9"/>
    </row>
    <row r="44" spans="1:17" s="6" customFormat="1" ht="15.75" customHeight="1" x14ac:dyDescent="0.2">
      <c r="A44" s="62" t="str">
        <f t="shared" si="4"/>
        <v xml:space="preserve"> </v>
      </c>
      <c r="B44" s="63"/>
      <c r="C44" s="63"/>
      <c r="D44" s="63"/>
      <c r="E44" s="63"/>
      <c r="F44" s="57"/>
      <c r="G44" s="62" t="str">
        <f>IF(D44="","",VLOOKUP(D44,'Liste des clubs'!A:B,2,FALSE))</f>
        <v/>
      </c>
      <c r="H44" s="29"/>
      <c r="I44" s="64" t="str">
        <f t="shared" si="0"/>
        <v/>
      </c>
      <c r="J44" s="65" t="str">
        <f t="array" ref="J44">IFERROR(INDEX(I$2:I$700,SMALL(IF(I$2:I$700&lt;&gt;"",ROW(I$2:I$700)-1),ROW(A43))),"")</f>
        <v/>
      </c>
      <c r="K44" s="64" t="str">
        <f t="shared" si="1"/>
        <v/>
      </c>
      <c r="L44" s="66" t="str">
        <f t="array" ref="L44">IFERROR(INDEX(K$2:K$700,SMALL(IF(K$2:K$700&lt;&gt;"",ROW(K$2:K$700)-1),ROW(F43))),"")</f>
        <v/>
      </c>
      <c r="M44" s="64" t="str">
        <f t="shared" si="2"/>
        <v/>
      </c>
      <c r="N44" s="65" t="str">
        <f t="array" ref="N44">IFERROR(INDEX(M$2:M$700,SMALL(IF(M$2:M$700&lt;&gt;"",ROW(M$2:M$700)-1),ROW(G43))),"")</f>
        <v/>
      </c>
      <c r="O44" s="64" t="str">
        <f t="shared" si="3"/>
        <v/>
      </c>
      <c r="P44" s="66" t="str">
        <f t="array" ref="P44">IFERROR(INDEX(O$2:O$700,SMALL(IF(O$2:O$700&lt;&gt;"",ROW(O$2:O$700)-1),ROW(I43))),"")</f>
        <v/>
      </c>
      <c r="Q44" s="9"/>
    </row>
    <row r="45" spans="1:17" s="6" customFormat="1" ht="15.75" customHeight="1" x14ac:dyDescent="0.2">
      <c r="A45" s="62" t="str">
        <f t="shared" si="4"/>
        <v xml:space="preserve"> </v>
      </c>
      <c r="B45" s="63"/>
      <c r="C45" s="63"/>
      <c r="D45" s="63"/>
      <c r="E45" s="63"/>
      <c r="F45" s="57"/>
      <c r="G45" s="62" t="str">
        <f>IF(D45="","",VLOOKUP(D45,'Liste des clubs'!A:B,2,FALSE))</f>
        <v/>
      </c>
      <c r="H45" s="29"/>
      <c r="I45" s="64" t="str">
        <f t="shared" si="0"/>
        <v/>
      </c>
      <c r="J45" s="65" t="str">
        <f t="array" ref="J45">IFERROR(INDEX(I$2:I$700,SMALL(IF(I$2:I$700&lt;&gt;"",ROW(I$2:I$700)-1),ROW(A44))),"")</f>
        <v/>
      </c>
      <c r="K45" s="64" t="str">
        <f t="shared" si="1"/>
        <v/>
      </c>
      <c r="L45" s="66" t="str">
        <f t="array" ref="L45">IFERROR(INDEX(K$2:K$700,SMALL(IF(K$2:K$700&lt;&gt;"",ROW(K$2:K$700)-1),ROW(F44))),"")</f>
        <v/>
      </c>
      <c r="M45" s="64" t="str">
        <f t="shared" si="2"/>
        <v/>
      </c>
      <c r="N45" s="65" t="str">
        <f t="array" ref="N45">IFERROR(INDEX(M$2:M$700,SMALL(IF(M$2:M$700&lt;&gt;"",ROW(M$2:M$700)-1),ROW(G44))),"")</f>
        <v/>
      </c>
      <c r="O45" s="64" t="str">
        <f t="shared" si="3"/>
        <v/>
      </c>
      <c r="P45" s="66" t="str">
        <f t="array" ref="P45">IFERROR(INDEX(O$2:O$700,SMALL(IF(O$2:O$700&lt;&gt;"",ROW(O$2:O$700)-1),ROW(I44))),"")</f>
        <v/>
      </c>
      <c r="Q45" s="9"/>
    </row>
    <row r="46" spans="1:17" s="6" customFormat="1" ht="15.75" customHeight="1" x14ac:dyDescent="0.2">
      <c r="A46" s="62" t="str">
        <f t="shared" si="4"/>
        <v xml:space="preserve"> </v>
      </c>
      <c r="B46" s="63"/>
      <c r="C46" s="63"/>
      <c r="D46" s="63"/>
      <c r="E46" s="63"/>
      <c r="F46" s="57"/>
      <c r="G46" s="62" t="str">
        <f>IF(D46="","",VLOOKUP(D46,'Liste des clubs'!A:B,2,FALSE))</f>
        <v/>
      </c>
      <c r="H46" s="29"/>
      <c r="I46" s="64" t="str">
        <f t="shared" si="0"/>
        <v/>
      </c>
      <c r="J46" s="65" t="str">
        <f t="array" ref="J46">IFERROR(INDEX(I$2:I$700,SMALL(IF(I$2:I$700&lt;&gt;"",ROW(I$2:I$700)-1),ROW(A45))),"")</f>
        <v/>
      </c>
      <c r="K46" s="64" t="str">
        <f t="shared" si="1"/>
        <v/>
      </c>
      <c r="L46" s="66" t="str">
        <f t="array" ref="L46">IFERROR(INDEX(K$2:K$700,SMALL(IF(K$2:K$700&lt;&gt;"",ROW(K$2:K$700)-1),ROW(F45))),"")</f>
        <v/>
      </c>
      <c r="M46" s="64" t="str">
        <f t="shared" si="2"/>
        <v/>
      </c>
      <c r="N46" s="65" t="str">
        <f t="array" ref="N46">IFERROR(INDEX(M$2:M$700,SMALL(IF(M$2:M$700&lt;&gt;"",ROW(M$2:M$700)-1),ROW(G45))),"")</f>
        <v/>
      </c>
      <c r="O46" s="64" t="str">
        <f t="shared" si="3"/>
        <v/>
      </c>
      <c r="P46" s="66" t="str">
        <f t="array" ref="P46">IFERROR(INDEX(O$2:O$700,SMALL(IF(O$2:O$700&lt;&gt;"",ROW(O$2:O$700)-1),ROW(I45))),"")</f>
        <v/>
      </c>
      <c r="Q46" s="9"/>
    </row>
    <row r="47" spans="1:17" s="6" customFormat="1" ht="15.75" customHeight="1" x14ac:dyDescent="0.2">
      <c r="A47" s="62" t="str">
        <f t="shared" si="4"/>
        <v xml:space="preserve"> </v>
      </c>
      <c r="B47" s="63"/>
      <c r="C47" s="63"/>
      <c r="D47" s="63"/>
      <c r="E47" s="63"/>
      <c r="F47" s="57"/>
      <c r="G47" s="62" t="str">
        <f>IF(D47="","",VLOOKUP(D47,'Liste des clubs'!A:B,2,FALSE))</f>
        <v/>
      </c>
      <c r="H47" s="29"/>
      <c r="I47" s="64" t="str">
        <f t="shared" si="0"/>
        <v/>
      </c>
      <c r="J47" s="65" t="str">
        <f t="array" ref="J47">IFERROR(INDEX(I$2:I$700,SMALL(IF(I$2:I$700&lt;&gt;"",ROW(I$2:I$700)-1),ROW(A46))),"")</f>
        <v/>
      </c>
      <c r="K47" s="64" t="str">
        <f t="shared" si="1"/>
        <v/>
      </c>
      <c r="L47" s="66" t="str">
        <f t="array" ref="L47">IFERROR(INDEX(K$2:K$700,SMALL(IF(K$2:K$700&lt;&gt;"",ROW(K$2:K$700)-1),ROW(F46))),"")</f>
        <v/>
      </c>
      <c r="M47" s="64" t="str">
        <f t="shared" si="2"/>
        <v/>
      </c>
      <c r="N47" s="65" t="str">
        <f t="array" ref="N47">IFERROR(INDEX(M$2:M$700,SMALL(IF(M$2:M$700&lt;&gt;"",ROW(M$2:M$700)-1),ROW(G46))),"")</f>
        <v/>
      </c>
      <c r="O47" s="64" t="str">
        <f t="shared" si="3"/>
        <v/>
      </c>
      <c r="P47" s="66" t="str">
        <f t="array" ref="P47">IFERROR(INDEX(O$2:O$700,SMALL(IF(O$2:O$700&lt;&gt;"",ROW(O$2:O$700)-1),ROW(I46))),"")</f>
        <v/>
      </c>
      <c r="Q47" s="9"/>
    </row>
    <row r="48" spans="1:17" s="6" customFormat="1" ht="15.75" customHeight="1" x14ac:dyDescent="0.2">
      <c r="A48" s="62" t="str">
        <f t="shared" si="4"/>
        <v xml:space="preserve"> </v>
      </c>
      <c r="B48" s="63"/>
      <c r="C48" s="63"/>
      <c r="D48" s="63"/>
      <c r="E48" s="63"/>
      <c r="F48" s="57"/>
      <c r="G48" s="62" t="str">
        <f>IF(D48="","",VLOOKUP(D48,'Liste des clubs'!A:B,2,FALSE))</f>
        <v/>
      </c>
      <c r="H48" s="29"/>
      <c r="I48" s="64" t="str">
        <f t="shared" si="0"/>
        <v/>
      </c>
      <c r="J48" s="65" t="str">
        <f t="array" ref="J48">IFERROR(INDEX(I$2:I$700,SMALL(IF(I$2:I$700&lt;&gt;"",ROW(I$2:I$700)-1),ROW(A47))),"")</f>
        <v/>
      </c>
      <c r="K48" s="64" t="str">
        <f t="shared" si="1"/>
        <v/>
      </c>
      <c r="L48" s="66" t="str">
        <f t="array" ref="L48">IFERROR(INDEX(K$2:K$700,SMALL(IF(K$2:K$700&lt;&gt;"",ROW(K$2:K$700)-1),ROW(F47))),"")</f>
        <v/>
      </c>
      <c r="M48" s="64" t="str">
        <f t="shared" si="2"/>
        <v/>
      </c>
      <c r="N48" s="65" t="str">
        <f t="array" ref="N48">IFERROR(INDEX(M$2:M$700,SMALL(IF(M$2:M$700&lt;&gt;"",ROW(M$2:M$700)-1),ROW(G47))),"")</f>
        <v/>
      </c>
      <c r="O48" s="64" t="str">
        <f t="shared" si="3"/>
        <v/>
      </c>
      <c r="P48" s="66" t="str">
        <f t="array" ref="P48">IFERROR(INDEX(O$2:O$700,SMALL(IF(O$2:O$700&lt;&gt;"",ROW(O$2:O$700)-1),ROW(I47))),"")</f>
        <v/>
      </c>
      <c r="Q48" s="9"/>
    </row>
    <row r="49" spans="1:17" s="6" customFormat="1" ht="15.75" customHeight="1" x14ac:dyDescent="0.2">
      <c r="A49" s="62" t="str">
        <f t="shared" si="4"/>
        <v xml:space="preserve"> </v>
      </c>
      <c r="B49" s="63"/>
      <c r="C49" s="63"/>
      <c r="D49" s="63"/>
      <c r="E49" s="63"/>
      <c r="F49" s="57"/>
      <c r="G49" s="62" t="str">
        <f>IF(D49="","",VLOOKUP(D49,'Liste des clubs'!A:B,2,FALSE))</f>
        <v/>
      </c>
      <c r="H49" s="29"/>
      <c r="I49" s="64" t="str">
        <f t="shared" si="0"/>
        <v/>
      </c>
      <c r="J49" s="65" t="str">
        <f t="array" ref="J49">IFERROR(INDEX(I$2:I$700,SMALL(IF(I$2:I$700&lt;&gt;"",ROW(I$2:I$700)-1),ROW(A48))),"")</f>
        <v/>
      </c>
      <c r="K49" s="64" t="str">
        <f t="shared" si="1"/>
        <v/>
      </c>
      <c r="L49" s="66" t="str">
        <f t="array" ref="L49">IFERROR(INDEX(K$2:K$700,SMALL(IF(K$2:K$700&lt;&gt;"",ROW(K$2:K$700)-1),ROW(F48))),"")</f>
        <v/>
      </c>
      <c r="M49" s="64" t="str">
        <f t="shared" si="2"/>
        <v/>
      </c>
      <c r="N49" s="65" t="str">
        <f t="array" ref="N49">IFERROR(INDEX(M$2:M$700,SMALL(IF(M$2:M$700&lt;&gt;"",ROW(M$2:M$700)-1),ROW(G48))),"")</f>
        <v/>
      </c>
      <c r="O49" s="64" t="str">
        <f t="shared" si="3"/>
        <v/>
      </c>
      <c r="P49" s="66" t="str">
        <f t="array" ref="P49">IFERROR(INDEX(O$2:O$700,SMALL(IF(O$2:O$700&lt;&gt;"",ROW(O$2:O$700)-1),ROW(I48))),"")</f>
        <v/>
      </c>
      <c r="Q49" s="9"/>
    </row>
    <row r="50" spans="1:17" s="6" customFormat="1" ht="15.75" customHeight="1" x14ac:dyDescent="0.2">
      <c r="A50" s="62" t="str">
        <f t="shared" si="4"/>
        <v xml:space="preserve"> </v>
      </c>
      <c r="B50" s="63"/>
      <c r="C50" s="63"/>
      <c r="D50" s="63"/>
      <c r="E50" s="63"/>
      <c r="F50" s="57"/>
      <c r="G50" s="62" t="str">
        <f>IF(D50="","",VLOOKUP(D50,'Liste des clubs'!A:B,2,FALSE))</f>
        <v/>
      </c>
      <c r="H50" s="29"/>
      <c r="I50" s="64" t="str">
        <f t="shared" si="0"/>
        <v/>
      </c>
      <c r="J50" s="65" t="str">
        <f t="array" ref="J50">IFERROR(INDEX(I$2:I$700,SMALL(IF(I$2:I$700&lt;&gt;"",ROW(I$2:I$700)-1),ROW(A49))),"")</f>
        <v/>
      </c>
      <c r="K50" s="64" t="str">
        <f t="shared" si="1"/>
        <v/>
      </c>
      <c r="L50" s="66" t="str">
        <f t="array" ref="L50">IFERROR(INDEX(K$2:K$700,SMALL(IF(K$2:K$700&lt;&gt;"",ROW(K$2:K$700)-1),ROW(F49))),"")</f>
        <v/>
      </c>
      <c r="M50" s="64" t="str">
        <f t="shared" si="2"/>
        <v/>
      </c>
      <c r="N50" s="65" t="str">
        <f t="array" ref="N50">IFERROR(INDEX(M$2:M$700,SMALL(IF(M$2:M$700&lt;&gt;"",ROW(M$2:M$700)-1),ROW(G49))),"")</f>
        <v/>
      </c>
      <c r="O50" s="64" t="str">
        <f t="shared" si="3"/>
        <v/>
      </c>
      <c r="P50" s="66" t="str">
        <f t="array" ref="P50">IFERROR(INDEX(O$2:O$700,SMALL(IF(O$2:O$700&lt;&gt;"",ROW(O$2:O$700)-1),ROW(I49))),"")</f>
        <v/>
      </c>
      <c r="Q50" s="9"/>
    </row>
    <row r="51" spans="1:17" s="6" customFormat="1" ht="15.75" customHeight="1" x14ac:dyDescent="0.2">
      <c r="A51" s="62" t="str">
        <f t="shared" si="4"/>
        <v xml:space="preserve"> </v>
      </c>
      <c r="B51" s="63"/>
      <c r="C51" s="63"/>
      <c r="D51" s="63"/>
      <c r="E51" s="63"/>
      <c r="F51" s="57"/>
      <c r="G51" s="62" t="str">
        <f>IF(D51="","",VLOOKUP(D51,'Liste des clubs'!A:B,2,FALSE))</f>
        <v/>
      </c>
      <c r="H51" s="29"/>
      <c r="I51" s="64" t="str">
        <f t="shared" si="0"/>
        <v/>
      </c>
      <c r="J51" s="65" t="str">
        <f t="array" ref="J51">IFERROR(INDEX(I$2:I$700,SMALL(IF(I$2:I$700&lt;&gt;"",ROW(I$2:I$700)-1),ROW(A50))),"")</f>
        <v/>
      </c>
      <c r="K51" s="64" t="str">
        <f t="shared" si="1"/>
        <v/>
      </c>
      <c r="L51" s="66" t="str">
        <f t="array" ref="L51">IFERROR(INDEX(K$2:K$700,SMALL(IF(K$2:K$700&lt;&gt;"",ROW(K$2:K$700)-1),ROW(F50))),"")</f>
        <v/>
      </c>
      <c r="M51" s="64" t="str">
        <f t="shared" si="2"/>
        <v/>
      </c>
      <c r="N51" s="65" t="str">
        <f t="array" ref="N51">IFERROR(INDEX(M$2:M$700,SMALL(IF(M$2:M$700&lt;&gt;"",ROW(M$2:M$700)-1),ROW(G50))),"")</f>
        <v/>
      </c>
      <c r="O51" s="64" t="str">
        <f t="shared" si="3"/>
        <v/>
      </c>
      <c r="P51" s="66" t="str">
        <f t="array" ref="P51">IFERROR(INDEX(O$2:O$700,SMALL(IF(O$2:O$700&lt;&gt;"",ROW(O$2:O$700)-1),ROW(I50))),"")</f>
        <v/>
      </c>
      <c r="Q51" s="9"/>
    </row>
    <row r="52" spans="1:17" s="6" customFormat="1" ht="15.75" customHeight="1" x14ac:dyDescent="0.2">
      <c r="A52" s="62" t="str">
        <f t="shared" si="4"/>
        <v xml:space="preserve"> </v>
      </c>
      <c r="B52" s="63"/>
      <c r="C52" s="63"/>
      <c r="D52" s="63"/>
      <c r="E52" s="63"/>
      <c r="F52" s="57"/>
      <c r="G52" s="62" t="str">
        <f>IF(D52="","",VLOOKUP(D52,'Liste des clubs'!A:B,2,FALSE))</f>
        <v/>
      </c>
      <c r="H52" s="29"/>
      <c r="I52" s="64" t="str">
        <f t="shared" si="0"/>
        <v/>
      </c>
      <c r="J52" s="65" t="str">
        <f t="array" ref="J52">IFERROR(INDEX(I$2:I$700,SMALL(IF(I$2:I$700&lt;&gt;"",ROW(I$2:I$700)-1),ROW(A51))),"")</f>
        <v/>
      </c>
      <c r="K52" s="64" t="str">
        <f t="shared" si="1"/>
        <v/>
      </c>
      <c r="L52" s="66" t="str">
        <f t="array" ref="L52">IFERROR(INDEX(K$2:K$700,SMALL(IF(K$2:K$700&lt;&gt;"",ROW(K$2:K$700)-1),ROW(F51))),"")</f>
        <v/>
      </c>
      <c r="M52" s="64" t="str">
        <f t="shared" si="2"/>
        <v/>
      </c>
      <c r="N52" s="65" t="str">
        <f t="array" ref="N52">IFERROR(INDEX(M$2:M$700,SMALL(IF(M$2:M$700&lt;&gt;"",ROW(M$2:M$700)-1),ROW(G51))),"")</f>
        <v/>
      </c>
      <c r="O52" s="64" t="str">
        <f t="shared" si="3"/>
        <v/>
      </c>
      <c r="P52" s="66" t="str">
        <f t="array" ref="P52">IFERROR(INDEX(O$2:O$700,SMALL(IF(O$2:O$700&lt;&gt;"",ROW(O$2:O$700)-1),ROW(I51))),"")</f>
        <v/>
      </c>
      <c r="Q52" s="9"/>
    </row>
    <row r="53" spans="1:17" s="6" customFormat="1" ht="15.75" customHeight="1" x14ac:dyDescent="0.2">
      <c r="A53" s="62" t="str">
        <f t="shared" si="4"/>
        <v xml:space="preserve"> </v>
      </c>
      <c r="B53" s="63"/>
      <c r="C53" s="63"/>
      <c r="D53" s="63"/>
      <c r="E53" s="63"/>
      <c r="F53" s="57"/>
      <c r="G53" s="62" t="str">
        <f>IF(D53="","",VLOOKUP(D53,'Liste des clubs'!A:B,2,FALSE))</f>
        <v/>
      </c>
      <c r="H53" s="29"/>
      <c r="I53" s="64" t="str">
        <f t="shared" si="0"/>
        <v/>
      </c>
      <c r="J53" s="65" t="str">
        <f t="array" ref="J53">IFERROR(INDEX(I$2:I$700,SMALL(IF(I$2:I$700&lt;&gt;"",ROW(I$2:I$700)-1),ROW(A52))),"")</f>
        <v/>
      </c>
      <c r="K53" s="64" t="str">
        <f t="shared" si="1"/>
        <v/>
      </c>
      <c r="L53" s="66" t="str">
        <f t="array" ref="L53">IFERROR(INDEX(K$2:K$700,SMALL(IF(K$2:K$700&lt;&gt;"",ROW(K$2:K$700)-1),ROW(F52))),"")</f>
        <v/>
      </c>
      <c r="M53" s="64" t="str">
        <f t="shared" si="2"/>
        <v/>
      </c>
      <c r="N53" s="65" t="str">
        <f t="array" ref="N53">IFERROR(INDEX(M$2:M$700,SMALL(IF(M$2:M$700&lt;&gt;"",ROW(M$2:M$700)-1),ROW(G52))),"")</f>
        <v/>
      </c>
      <c r="O53" s="64" t="str">
        <f t="shared" si="3"/>
        <v/>
      </c>
      <c r="P53" s="66" t="str">
        <f t="array" ref="P53">IFERROR(INDEX(O$2:O$700,SMALL(IF(O$2:O$700&lt;&gt;"",ROW(O$2:O$700)-1),ROW(I52))),"")</f>
        <v/>
      </c>
      <c r="Q53" s="9"/>
    </row>
    <row r="54" spans="1:17" s="6" customFormat="1" ht="15.75" customHeight="1" x14ac:dyDescent="0.2">
      <c r="A54" s="62" t="str">
        <f t="shared" si="4"/>
        <v xml:space="preserve"> </v>
      </c>
      <c r="B54" s="63"/>
      <c r="C54" s="63"/>
      <c r="D54" s="63"/>
      <c r="E54" s="63"/>
      <c r="F54" s="57"/>
      <c r="G54" s="62" t="str">
        <f>IF(D54="","",VLOOKUP(D54,'Liste des clubs'!A:B,2,FALSE))</f>
        <v/>
      </c>
      <c r="H54" s="29"/>
      <c r="I54" s="64" t="str">
        <f t="shared" si="0"/>
        <v/>
      </c>
      <c r="J54" s="65" t="str">
        <f t="array" ref="J54">IFERROR(INDEX(I$2:I$700,SMALL(IF(I$2:I$700&lt;&gt;"",ROW(I$2:I$700)-1),ROW(A53))),"")</f>
        <v/>
      </c>
      <c r="K54" s="64" t="str">
        <f t="shared" si="1"/>
        <v/>
      </c>
      <c r="L54" s="66" t="str">
        <f t="array" ref="L54">IFERROR(INDEX(K$2:K$700,SMALL(IF(K$2:K$700&lt;&gt;"",ROW(K$2:K$700)-1),ROW(F53))),"")</f>
        <v/>
      </c>
      <c r="M54" s="64" t="str">
        <f t="shared" si="2"/>
        <v/>
      </c>
      <c r="N54" s="65" t="str">
        <f t="array" ref="N54">IFERROR(INDEX(M$2:M$700,SMALL(IF(M$2:M$700&lt;&gt;"",ROW(M$2:M$700)-1),ROW(G53))),"")</f>
        <v/>
      </c>
      <c r="O54" s="64" t="str">
        <f t="shared" si="3"/>
        <v/>
      </c>
      <c r="P54" s="66" t="str">
        <f t="array" ref="P54">IFERROR(INDEX(O$2:O$700,SMALL(IF(O$2:O$700&lt;&gt;"",ROW(O$2:O$700)-1),ROW(I53))),"")</f>
        <v/>
      </c>
      <c r="Q54" s="9"/>
    </row>
    <row r="55" spans="1:17" s="6" customFormat="1" ht="15.75" customHeight="1" x14ac:dyDescent="0.2">
      <c r="A55" s="62" t="str">
        <f t="shared" si="4"/>
        <v xml:space="preserve"> </v>
      </c>
      <c r="B55" s="63"/>
      <c r="C55" s="63"/>
      <c r="D55" s="63"/>
      <c r="E55" s="63"/>
      <c r="F55" s="57"/>
      <c r="G55" s="62" t="str">
        <f>IF(D55="","",VLOOKUP(D55,'Liste des clubs'!A:B,2,FALSE))</f>
        <v/>
      </c>
      <c r="H55" s="29"/>
      <c r="I55" s="64" t="str">
        <f t="shared" si="0"/>
        <v/>
      </c>
      <c r="J55" s="65" t="str">
        <f t="array" ref="J55">IFERROR(INDEX(I$2:I$700,SMALL(IF(I$2:I$700&lt;&gt;"",ROW(I$2:I$700)-1),ROW(A54))),"")</f>
        <v/>
      </c>
      <c r="K55" s="64" t="str">
        <f t="shared" si="1"/>
        <v/>
      </c>
      <c r="L55" s="66" t="str">
        <f t="array" ref="L55">IFERROR(INDEX(K$2:K$700,SMALL(IF(K$2:K$700&lt;&gt;"",ROW(K$2:K$700)-1),ROW(F54))),"")</f>
        <v/>
      </c>
      <c r="M55" s="64" t="str">
        <f t="shared" si="2"/>
        <v/>
      </c>
      <c r="N55" s="65" t="str">
        <f t="array" ref="N55">IFERROR(INDEX(M$2:M$700,SMALL(IF(M$2:M$700&lt;&gt;"",ROW(M$2:M$700)-1),ROW(G54))),"")</f>
        <v/>
      </c>
      <c r="O55" s="64" t="str">
        <f t="shared" si="3"/>
        <v/>
      </c>
      <c r="P55" s="66" t="str">
        <f t="array" ref="P55">IFERROR(INDEX(O$2:O$700,SMALL(IF(O$2:O$700&lt;&gt;"",ROW(O$2:O$700)-1),ROW(I54))),"")</f>
        <v/>
      </c>
      <c r="Q55" s="9"/>
    </row>
    <row r="56" spans="1:17" s="6" customFormat="1" ht="15.75" customHeight="1" x14ac:dyDescent="0.2">
      <c r="A56" s="62" t="str">
        <f t="shared" si="4"/>
        <v xml:space="preserve"> </v>
      </c>
      <c r="B56" s="63"/>
      <c r="C56" s="63"/>
      <c r="D56" s="63"/>
      <c r="E56" s="63"/>
      <c r="F56" s="57"/>
      <c r="G56" s="62" t="str">
        <f>IF(D56="","",VLOOKUP(D56,'Liste des clubs'!A:B,2,FALSE))</f>
        <v/>
      </c>
      <c r="H56" s="29"/>
      <c r="I56" s="64" t="str">
        <f t="shared" si="0"/>
        <v/>
      </c>
      <c r="J56" s="65" t="str">
        <f t="array" ref="J56">IFERROR(INDEX(I$2:I$700,SMALL(IF(I$2:I$700&lt;&gt;"",ROW(I$2:I$700)-1),ROW(A55))),"")</f>
        <v/>
      </c>
      <c r="K56" s="64" t="str">
        <f t="shared" si="1"/>
        <v/>
      </c>
      <c r="L56" s="66" t="str">
        <f t="array" ref="L56">IFERROR(INDEX(K$2:K$700,SMALL(IF(K$2:K$700&lt;&gt;"",ROW(K$2:K$700)-1),ROW(F55))),"")</f>
        <v/>
      </c>
      <c r="M56" s="64" t="str">
        <f t="shared" si="2"/>
        <v/>
      </c>
      <c r="N56" s="65" t="str">
        <f t="array" ref="N56">IFERROR(INDEX(M$2:M$700,SMALL(IF(M$2:M$700&lt;&gt;"",ROW(M$2:M$700)-1),ROW(G55))),"")</f>
        <v/>
      </c>
      <c r="O56" s="64" t="str">
        <f t="shared" si="3"/>
        <v/>
      </c>
      <c r="P56" s="66" t="str">
        <f t="array" ref="P56">IFERROR(INDEX(O$2:O$700,SMALL(IF(O$2:O$700&lt;&gt;"",ROW(O$2:O$700)-1),ROW(I55))),"")</f>
        <v/>
      </c>
      <c r="Q56" s="9"/>
    </row>
    <row r="57" spans="1:17" s="6" customFormat="1" ht="15.75" customHeight="1" x14ac:dyDescent="0.2">
      <c r="A57" s="62" t="str">
        <f t="shared" si="4"/>
        <v xml:space="preserve"> </v>
      </c>
      <c r="B57" s="63"/>
      <c r="C57" s="63"/>
      <c r="D57" s="63"/>
      <c r="E57" s="63"/>
      <c r="F57" s="57"/>
      <c r="G57" s="62" t="str">
        <f>IF(D57="","",VLOOKUP(D57,'Liste des clubs'!A:B,2,FALSE))</f>
        <v/>
      </c>
      <c r="H57" s="29"/>
      <c r="I57" s="64" t="str">
        <f t="shared" si="0"/>
        <v/>
      </c>
      <c r="J57" s="65" t="str">
        <f t="array" ref="J57">IFERROR(INDEX(I$2:I$700,SMALL(IF(I$2:I$700&lt;&gt;"",ROW(I$2:I$700)-1),ROW(A56))),"")</f>
        <v/>
      </c>
      <c r="K57" s="64" t="str">
        <f t="shared" si="1"/>
        <v/>
      </c>
      <c r="L57" s="66" t="str">
        <f t="array" ref="L57">IFERROR(INDEX(K$2:K$700,SMALL(IF(K$2:K$700&lt;&gt;"",ROW(K$2:K$700)-1),ROW(F56))),"")</f>
        <v/>
      </c>
      <c r="M57" s="64" t="str">
        <f t="shared" si="2"/>
        <v/>
      </c>
      <c r="N57" s="65" t="str">
        <f t="array" ref="N57">IFERROR(INDEX(M$2:M$700,SMALL(IF(M$2:M$700&lt;&gt;"",ROW(M$2:M$700)-1),ROW(G56))),"")</f>
        <v/>
      </c>
      <c r="O57" s="64" t="str">
        <f t="shared" si="3"/>
        <v/>
      </c>
      <c r="P57" s="66" t="str">
        <f t="array" ref="P57">IFERROR(INDEX(O$2:O$700,SMALL(IF(O$2:O$700&lt;&gt;"",ROW(O$2:O$700)-1),ROW(I56))),"")</f>
        <v/>
      </c>
      <c r="Q57" s="9"/>
    </row>
    <row r="58" spans="1:17" s="6" customFormat="1" ht="15.75" customHeight="1" x14ac:dyDescent="0.2">
      <c r="A58" s="62" t="str">
        <f t="shared" si="4"/>
        <v xml:space="preserve"> </v>
      </c>
      <c r="B58" s="63"/>
      <c r="C58" s="63"/>
      <c r="D58" s="63"/>
      <c r="E58" s="63"/>
      <c r="F58" s="57"/>
      <c r="G58" s="62" t="str">
        <f>IF(D58="","",VLOOKUP(D58,'Liste des clubs'!A:B,2,FALSE))</f>
        <v/>
      </c>
      <c r="H58" s="29"/>
      <c r="I58" s="64" t="str">
        <f t="shared" si="0"/>
        <v/>
      </c>
      <c r="J58" s="65" t="str">
        <f t="array" ref="J58">IFERROR(INDEX(I$2:I$700,SMALL(IF(I$2:I$700&lt;&gt;"",ROW(I$2:I$700)-1),ROW(A57))),"")</f>
        <v/>
      </c>
      <c r="K58" s="64" t="str">
        <f t="shared" si="1"/>
        <v/>
      </c>
      <c r="L58" s="66" t="str">
        <f t="array" ref="L58">IFERROR(INDEX(K$2:K$700,SMALL(IF(K$2:K$700&lt;&gt;"",ROW(K$2:K$700)-1),ROW(F57))),"")</f>
        <v/>
      </c>
      <c r="M58" s="64" t="str">
        <f t="shared" si="2"/>
        <v/>
      </c>
      <c r="N58" s="65" t="str">
        <f t="array" ref="N58">IFERROR(INDEX(M$2:M$700,SMALL(IF(M$2:M$700&lt;&gt;"",ROW(M$2:M$700)-1),ROW(G57))),"")</f>
        <v/>
      </c>
      <c r="O58" s="64" t="str">
        <f t="shared" si="3"/>
        <v/>
      </c>
      <c r="P58" s="66" t="str">
        <f t="array" ref="P58">IFERROR(INDEX(O$2:O$700,SMALL(IF(O$2:O$700&lt;&gt;"",ROW(O$2:O$700)-1),ROW(I57))),"")</f>
        <v/>
      </c>
      <c r="Q58" s="9"/>
    </row>
    <row r="59" spans="1:17" s="6" customFormat="1" ht="15.75" customHeight="1" x14ac:dyDescent="0.2">
      <c r="A59" s="62" t="str">
        <f t="shared" si="4"/>
        <v xml:space="preserve"> </v>
      </c>
      <c r="B59" s="63"/>
      <c r="C59" s="63"/>
      <c r="D59" s="63"/>
      <c r="E59" s="63"/>
      <c r="F59" s="57"/>
      <c r="G59" s="62" t="str">
        <f>IF(D59="","",VLOOKUP(D59,'Liste des clubs'!A:B,2,FALSE))</f>
        <v/>
      </c>
      <c r="H59" s="29"/>
      <c r="I59" s="64" t="str">
        <f t="shared" si="0"/>
        <v/>
      </c>
      <c r="J59" s="65" t="str">
        <f t="array" ref="J59">IFERROR(INDEX(I$2:I$700,SMALL(IF(I$2:I$700&lt;&gt;"",ROW(I$2:I$700)-1),ROW(A58))),"")</f>
        <v/>
      </c>
      <c r="K59" s="64" t="str">
        <f t="shared" si="1"/>
        <v/>
      </c>
      <c r="L59" s="66" t="str">
        <f t="array" ref="L59">IFERROR(INDEX(K$2:K$700,SMALL(IF(K$2:K$700&lt;&gt;"",ROW(K$2:K$700)-1),ROW(F58))),"")</f>
        <v/>
      </c>
      <c r="M59" s="64" t="str">
        <f t="shared" si="2"/>
        <v/>
      </c>
      <c r="N59" s="65" t="str">
        <f t="array" ref="N59">IFERROR(INDEX(M$2:M$700,SMALL(IF(M$2:M$700&lt;&gt;"",ROW(M$2:M$700)-1),ROW(G58))),"")</f>
        <v/>
      </c>
      <c r="O59" s="64" t="str">
        <f t="shared" si="3"/>
        <v/>
      </c>
      <c r="P59" s="66" t="str">
        <f t="array" ref="P59">IFERROR(INDEX(O$2:O$700,SMALL(IF(O$2:O$700&lt;&gt;"",ROW(O$2:O$700)-1),ROW(I58))),"")</f>
        <v/>
      </c>
      <c r="Q59" s="9"/>
    </row>
    <row r="60" spans="1:17" s="6" customFormat="1" ht="15.75" customHeight="1" x14ac:dyDescent="0.2">
      <c r="A60" s="62" t="str">
        <f t="shared" si="4"/>
        <v xml:space="preserve"> </v>
      </c>
      <c r="B60" s="63"/>
      <c r="C60" s="63"/>
      <c r="D60" s="63"/>
      <c r="E60" s="63"/>
      <c r="F60" s="57"/>
      <c r="G60" s="62" t="str">
        <f>IF(D60="","",VLOOKUP(D60,'Liste des clubs'!A:B,2,FALSE))</f>
        <v/>
      </c>
      <c r="H60" s="29"/>
      <c r="I60" s="64" t="str">
        <f t="shared" si="0"/>
        <v/>
      </c>
      <c r="J60" s="65" t="str">
        <f t="array" ref="J60">IFERROR(INDEX(I$2:I$700,SMALL(IF(I$2:I$700&lt;&gt;"",ROW(I$2:I$700)-1),ROW(A59))),"")</f>
        <v/>
      </c>
      <c r="K60" s="64" t="str">
        <f t="shared" si="1"/>
        <v/>
      </c>
      <c r="L60" s="66" t="str">
        <f t="array" ref="L60">IFERROR(INDEX(K$2:K$700,SMALL(IF(K$2:K$700&lt;&gt;"",ROW(K$2:K$700)-1),ROW(F59))),"")</f>
        <v/>
      </c>
      <c r="M60" s="64" t="str">
        <f t="shared" si="2"/>
        <v/>
      </c>
      <c r="N60" s="65" t="str">
        <f t="array" ref="N60">IFERROR(INDEX(M$2:M$700,SMALL(IF(M$2:M$700&lt;&gt;"",ROW(M$2:M$700)-1),ROW(G59))),"")</f>
        <v/>
      </c>
      <c r="O60" s="64" t="str">
        <f t="shared" si="3"/>
        <v/>
      </c>
      <c r="P60" s="66" t="str">
        <f t="array" ref="P60">IFERROR(INDEX(O$2:O$700,SMALL(IF(O$2:O$700&lt;&gt;"",ROW(O$2:O$700)-1),ROW(I59))),"")</f>
        <v/>
      </c>
      <c r="Q60" s="9"/>
    </row>
    <row r="61" spans="1:17" s="6" customFormat="1" ht="15.75" customHeight="1" x14ac:dyDescent="0.2">
      <c r="A61" s="62" t="str">
        <f t="shared" si="4"/>
        <v xml:space="preserve"> </v>
      </c>
      <c r="B61" s="63"/>
      <c r="C61" s="63"/>
      <c r="D61" s="63"/>
      <c r="E61" s="63"/>
      <c r="F61" s="57"/>
      <c r="G61" s="62" t="str">
        <f>IF(D61="","",VLOOKUP(D61,'Liste des clubs'!A:B,2,FALSE))</f>
        <v/>
      </c>
      <c r="H61" s="29"/>
      <c r="I61" s="64" t="str">
        <f t="shared" si="0"/>
        <v/>
      </c>
      <c r="J61" s="65" t="str">
        <f t="array" ref="J61">IFERROR(INDEX(I$2:I$700,SMALL(IF(I$2:I$700&lt;&gt;"",ROW(I$2:I$700)-1),ROW(A60))),"")</f>
        <v/>
      </c>
      <c r="K61" s="64" t="str">
        <f t="shared" si="1"/>
        <v/>
      </c>
      <c r="L61" s="66" t="str">
        <f t="array" ref="L61">IFERROR(INDEX(K$2:K$700,SMALL(IF(K$2:K$700&lt;&gt;"",ROW(K$2:K$700)-1),ROW(F60))),"")</f>
        <v/>
      </c>
      <c r="M61" s="64" t="str">
        <f t="shared" si="2"/>
        <v/>
      </c>
      <c r="N61" s="65" t="str">
        <f t="array" ref="N61">IFERROR(INDEX(M$2:M$700,SMALL(IF(M$2:M$700&lt;&gt;"",ROW(M$2:M$700)-1),ROW(G60))),"")</f>
        <v/>
      </c>
      <c r="O61" s="64" t="str">
        <f t="shared" si="3"/>
        <v/>
      </c>
      <c r="P61" s="66" t="str">
        <f t="array" ref="P61">IFERROR(INDEX(O$2:O$700,SMALL(IF(O$2:O$700&lt;&gt;"",ROW(O$2:O$700)-1),ROW(I60))),"")</f>
        <v/>
      </c>
      <c r="Q61" s="9"/>
    </row>
    <row r="62" spans="1:17" s="6" customFormat="1" ht="15.75" customHeight="1" x14ac:dyDescent="0.2">
      <c r="A62" s="62" t="str">
        <f t="shared" si="4"/>
        <v xml:space="preserve"> </v>
      </c>
      <c r="B62" s="63"/>
      <c r="C62" s="63"/>
      <c r="D62" s="63"/>
      <c r="E62" s="63"/>
      <c r="F62" s="57"/>
      <c r="G62" s="62" t="str">
        <f>IF(D62="","",VLOOKUP(D62,'Liste des clubs'!A:B,2,FALSE))</f>
        <v/>
      </c>
      <c r="H62" s="29"/>
      <c r="I62" s="64" t="str">
        <f t="shared" si="0"/>
        <v/>
      </c>
      <c r="J62" s="65" t="str">
        <f t="array" ref="J62">IFERROR(INDEX(I$2:I$700,SMALL(IF(I$2:I$700&lt;&gt;"",ROW(I$2:I$700)-1),ROW(A61))),"")</f>
        <v/>
      </c>
      <c r="K62" s="64" t="str">
        <f t="shared" si="1"/>
        <v/>
      </c>
      <c r="L62" s="66" t="str">
        <f t="array" ref="L62">IFERROR(INDEX(K$2:K$700,SMALL(IF(K$2:K$700&lt;&gt;"",ROW(K$2:K$700)-1),ROW(F61))),"")</f>
        <v/>
      </c>
      <c r="M62" s="64" t="str">
        <f t="shared" si="2"/>
        <v/>
      </c>
      <c r="N62" s="65" t="str">
        <f t="array" ref="N62">IFERROR(INDEX(M$2:M$700,SMALL(IF(M$2:M$700&lt;&gt;"",ROW(M$2:M$700)-1),ROW(G61))),"")</f>
        <v/>
      </c>
      <c r="O62" s="64" t="str">
        <f t="shared" si="3"/>
        <v/>
      </c>
      <c r="P62" s="66" t="str">
        <f t="array" ref="P62">IFERROR(INDEX(O$2:O$700,SMALL(IF(O$2:O$700&lt;&gt;"",ROW(O$2:O$700)-1),ROW(I61))),"")</f>
        <v/>
      </c>
      <c r="Q62" s="9"/>
    </row>
    <row r="63" spans="1:17" s="6" customFormat="1" ht="15.75" customHeight="1" x14ac:dyDescent="0.2">
      <c r="A63" s="62" t="str">
        <f t="shared" si="4"/>
        <v xml:space="preserve"> </v>
      </c>
      <c r="B63" s="63"/>
      <c r="C63" s="63"/>
      <c r="D63" s="63"/>
      <c r="E63" s="63"/>
      <c r="F63" s="57"/>
      <c r="G63" s="62" t="str">
        <f>IF(D63="","",VLOOKUP(D63,'Liste des clubs'!A:B,2,FALSE))</f>
        <v/>
      </c>
      <c r="H63" s="29"/>
      <c r="I63" s="64" t="str">
        <f t="shared" si="0"/>
        <v/>
      </c>
      <c r="J63" s="65" t="str">
        <f t="array" ref="J63">IFERROR(INDEX(I$2:I$700,SMALL(IF(I$2:I$700&lt;&gt;"",ROW(I$2:I$700)-1),ROW(A62))),"")</f>
        <v/>
      </c>
      <c r="K63" s="64" t="str">
        <f t="shared" si="1"/>
        <v/>
      </c>
      <c r="L63" s="66" t="str">
        <f t="array" ref="L63">IFERROR(INDEX(K$2:K$700,SMALL(IF(K$2:K$700&lt;&gt;"",ROW(K$2:K$700)-1),ROW(F62))),"")</f>
        <v/>
      </c>
      <c r="M63" s="64" t="str">
        <f t="shared" si="2"/>
        <v/>
      </c>
      <c r="N63" s="65" t="str">
        <f t="array" ref="N63">IFERROR(INDEX(M$2:M$700,SMALL(IF(M$2:M$700&lt;&gt;"",ROW(M$2:M$700)-1),ROW(G62))),"")</f>
        <v/>
      </c>
      <c r="O63" s="64" t="str">
        <f t="shared" si="3"/>
        <v/>
      </c>
      <c r="P63" s="66" t="str">
        <f t="array" ref="P63">IFERROR(INDEX(O$2:O$700,SMALL(IF(O$2:O$700&lt;&gt;"",ROW(O$2:O$700)-1),ROW(I62))),"")</f>
        <v/>
      </c>
      <c r="Q63" s="9"/>
    </row>
    <row r="64" spans="1:17" s="6" customFormat="1" ht="15.75" customHeight="1" x14ac:dyDescent="0.2">
      <c r="A64" s="62" t="str">
        <f t="shared" si="4"/>
        <v xml:space="preserve"> </v>
      </c>
      <c r="B64" s="63"/>
      <c r="C64" s="63"/>
      <c r="D64" s="63"/>
      <c r="E64" s="63"/>
      <c r="F64" s="57"/>
      <c r="G64" s="62" t="str">
        <f>IF(D64="","",VLOOKUP(D64,'Liste des clubs'!A:B,2,FALSE))</f>
        <v/>
      </c>
      <c r="H64" s="29"/>
      <c r="I64" s="64" t="str">
        <f t="shared" si="0"/>
        <v/>
      </c>
      <c r="J64" s="65" t="str">
        <f t="array" ref="J64">IFERROR(INDEX(I$2:I$700,SMALL(IF(I$2:I$700&lt;&gt;"",ROW(I$2:I$700)-1),ROW(A63))),"")</f>
        <v/>
      </c>
      <c r="K64" s="64" t="str">
        <f t="shared" si="1"/>
        <v/>
      </c>
      <c r="L64" s="66" t="str">
        <f t="array" ref="L64">IFERROR(INDEX(K$2:K$700,SMALL(IF(K$2:K$700&lt;&gt;"",ROW(K$2:K$700)-1),ROW(F63))),"")</f>
        <v/>
      </c>
      <c r="M64" s="64" t="str">
        <f t="shared" si="2"/>
        <v/>
      </c>
      <c r="N64" s="65" t="str">
        <f t="array" ref="N64">IFERROR(INDEX(M$2:M$700,SMALL(IF(M$2:M$700&lt;&gt;"",ROW(M$2:M$700)-1),ROW(G63))),"")</f>
        <v/>
      </c>
      <c r="O64" s="64" t="str">
        <f t="shared" si="3"/>
        <v/>
      </c>
      <c r="P64" s="66" t="str">
        <f t="array" ref="P64">IFERROR(INDEX(O$2:O$700,SMALL(IF(O$2:O$700&lt;&gt;"",ROW(O$2:O$700)-1),ROW(I63))),"")</f>
        <v/>
      </c>
      <c r="Q64" s="9"/>
    </row>
    <row r="65" spans="1:17" s="6" customFormat="1" ht="15.75" customHeight="1" x14ac:dyDescent="0.2">
      <c r="A65" s="62" t="str">
        <f t="shared" si="4"/>
        <v xml:space="preserve"> </v>
      </c>
      <c r="B65" s="63"/>
      <c r="C65" s="63"/>
      <c r="D65" s="63"/>
      <c r="E65" s="63"/>
      <c r="F65" s="57"/>
      <c r="G65" s="62" t="str">
        <f>IF(D65="","",VLOOKUP(D65,'Liste des clubs'!A:B,2,FALSE))</f>
        <v/>
      </c>
      <c r="H65" s="29"/>
      <c r="I65" s="64" t="str">
        <f t="shared" si="0"/>
        <v/>
      </c>
      <c r="J65" s="65" t="str">
        <f t="array" ref="J65">IFERROR(INDEX(I$2:I$700,SMALL(IF(I$2:I$700&lt;&gt;"",ROW(I$2:I$700)-1),ROW(A64))),"")</f>
        <v/>
      </c>
      <c r="K65" s="64" t="str">
        <f t="shared" si="1"/>
        <v/>
      </c>
      <c r="L65" s="66" t="str">
        <f t="array" ref="L65">IFERROR(INDEX(K$2:K$700,SMALL(IF(K$2:K$700&lt;&gt;"",ROW(K$2:K$700)-1),ROW(F64))),"")</f>
        <v/>
      </c>
      <c r="M65" s="64" t="str">
        <f t="shared" si="2"/>
        <v/>
      </c>
      <c r="N65" s="65" t="str">
        <f t="array" ref="N65">IFERROR(INDEX(M$2:M$700,SMALL(IF(M$2:M$700&lt;&gt;"",ROW(M$2:M$700)-1),ROW(G64))),"")</f>
        <v/>
      </c>
      <c r="O65" s="64" t="str">
        <f t="shared" si="3"/>
        <v/>
      </c>
      <c r="P65" s="66" t="str">
        <f t="array" ref="P65">IFERROR(INDEX(O$2:O$700,SMALL(IF(O$2:O$700&lt;&gt;"",ROW(O$2:O$700)-1),ROW(I64))),"")</f>
        <v/>
      </c>
      <c r="Q65" s="9"/>
    </row>
    <row r="66" spans="1:17" s="6" customFormat="1" ht="15.75" customHeight="1" x14ac:dyDescent="0.2">
      <c r="A66" s="62" t="str">
        <f t="shared" si="4"/>
        <v xml:space="preserve"> </v>
      </c>
      <c r="B66" s="63"/>
      <c r="C66" s="63"/>
      <c r="D66" s="63"/>
      <c r="E66" s="63"/>
      <c r="F66" s="57"/>
      <c r="G66" s="62" t="str">
        <f>IF(D66="","",VLOOKUP(D66,'Liste des clubs'!A:B,2,FALSE))</f>
        <v/>
      </c>
      <c r="H66" s="29"/>
      <c r="I66" s="64" t="str">
        <f t="shared" si="0"/>
        <v/>
      </c>
      <c r="J66" s="65" t="str">
        <f t="array" ref="J66">IFERROR(INDEX(I$2:I$700,SMALL(IF(I$2:I$700&lt;&gt;"",ROW(I$2:I$700)-1),ROW(A65))),"")</f>
        <v/>
      </c>
      <c r="K66" s="64" t="str">
        <f t="shared" si="1"/>
        <v/>
      </c>
      <c r="L66" s="66" t="str">
        <f t="array" ref="L66">IFERROR(INDEX(K$2:K$700,SMALL(IF(K$2:K$700&lt;&gt;"",ROW(K$2:K$700)-1),ROW(F65))),"")</f>
        <v/>
      </c>
      <c r="M66" s="64" t="str">
        <f t="shared" si="2"/>
        <v/>
      </c>
      <c r="N66" s="65" t="str">
        <f t="array" ref="N66">IFERROR(INDEX(M$2:M$700,SMALL(IF(M$2:M$700&lt;&gt;"",ROW(M$2:M$700)-1),ROW(G65))),"")</f>
        <v/>
      </c>
      <c r="O66" s="64" t="str">
        <f t="shared" si="3"/>
        <v/>
      </c>
      <c r="P66" s="66" t="str">
        <f t="array" ref="P66">IFERROR(INDEX(O$2:O$700,SMALL(IF(O$2:O$700&lt;&gt;"",ROW(O$2:O$700)-1),ROW(I65))),"")</f>
        <v/>
      </c>
      <c r="Q66" s="9"/>
    </row>
    <row r="67" spans="1:17" s="6" customFormat="1" ht="15.75" customHeight="1" x14ac:dyDescent="0.2">
      <c r="A67" s="62" t="str">
        <f t="shared" ref="A67:A130" si="6">UPPER(B67)&amp;" "&amp;C67</f>
        <v xml:space="preserve"> </v>
      </c>
      <c r="B67" s="63"/>
      <c r="C67" s="63"/>
      <c r="D67" s="63"/>
      <c r="E67" s="63"/>
      <c r="F67" s="57"/>
      <c r="G67" s="62" t="str">
        <f>IF(D67="","",VLOOKUP(D67,'Liste des clubs'!A:B,2,FALSE))</f>
        <v/>
      </c>
      <c r="H67" s="29"/>
      <c r="I67" s="64" t="str">
        <f t="shared" si="0"/>
        <v/>
      </c>
      <c r="J67" s="65" t="str">
        <f t="array" ref="J67">IFERROR(INDEX(I$2:I$700,SMALL(IF(I$2:I$700&lt;&gt;"",ROW(I$2:I$700)-1),ROW(A66))),"")</f>
        <v/>
      </c>
      <c r="K67" s="64" t="str">
        <f t="shared" si="1"/>
        <v/>
      </c>
      <c r="L67" s="66" t="str">
        <f t="array" ref="L67">IFERROR(INDEX(K$2:K$700,SMALL(IF(K$2:K$700&lt;&gt;"",ROW(K$2:K$700)-1),ROW(F66))),"")</f>
        <v/>
      </c>
      <c r="M67" s="64" t="str">
        <f t="shared" si="2"/>
        <v/>
      </c>
      <c r="N67" s="65" t="str">
        <f t="array" ref="N67">IFERROR(INDEX(M$2:M$700,SMALL(IF(M$2:M$700&lt;&gt;"",ROW(M$2:M$700)-1),ROW(G66))),"")</f>
        <v/>
      </c>
      <c r="O67" s="64" t="str">
        <f t="shared" si="3"/>
        <v/>
      </c>
      <c r="P67" s="66" t="str">
        <f t="array" ref="P67">IFERROR(INDEX(O$2:O$700,SMALL(IF(O$2:O$700&lt;&gt;"",ROW(O$2:O$700)-1),ROW(I66))),"")</f>
        <v/>
      </c>
      <c r="Q67" s="9"/>
    </row>
    <row r="68" spans="1:17" s="6" customFormat="1" ht="15.75" customHeight="1" x14ac:dyDescent="0.2">
      <c r="A68" s="62" t="str">
        <f t="shared" si="6"/>
        <v xml:space="preserve"> </v>
      </c>
      <c r="B68" s="63"/>
      <c r="C68" s="63"/>
      <c r="D68" s="63"/>
      <c r="E68" s="63"/>
      <c r="F68" s="57"/>
      <c r="G68" s="62" t="str">
        <f>IF(D68="","",VLOOKUP(D68,'Liste des clubs'!A:B,2,FALSE))</f>
        <v/>
      </c>
      <c r="H68" s="29"/>
      <c r="I68" s="64" t="str">
        <f t="shared" si="0"/>
        <v/>
      </c>
      <c r="J68" s="65" t="str">
        <f t="array" ref="J68">IFERROR(INDEX(I$2:I$700,SMALL(IF(I$2:I$700&lt;&gt;"",ROW(I$2:I$700)-1),ROW(A67))),"")</f>
        <v/>
      </c>
      <c r="K68" s="64" t="str">
        <f t="shared" si="1"/>
        <v/>
      </c>
      <c r="L68" s="66" t="str">
        <f t="array" ref="L68">IFERROR(INDEX(K$2:K$700,SMALL(IF(K$2:K$700&lt;&gt;"",ROW(K$2:K$700)-1),ROW(F67))),"")</f>
        <v/>
      </c>
      <c r="M68" s="64" t="str">
        <f t="shared" si="2"/>
        <v/>
      </c>
      <c r="N68" s="65" t="str">
        <f t="array" ref="N68">IFERROR(INDEX(M$2:M$700,SMALL(IF(M$2:M$700&lt;&gt;"",ROW(M$2:M$700)-1),ROW(G67))),"")</f>
        <v/>
      </c>
      <c r="O68" s="64" t="str">
        <f t="shared" si="3"/>
        <v/>
      </c>
      <c r="P68" s="66" t="str">
        <f t="array" ref="P68">IFERROR(INDEX(O$2:O$700,SMALL(IF(O$2:O$700&lt;&gt;"",ROW(O$2:O$700)-1),ROW(I67))),"")</f>
        <v/>
      </c>
      <c r="Q68" s="9"/>
    </row>
    <row r="69" spans="1:17" s="6" customFormat="1" ht="15.75" customHeight="1" x14ac:dyDescent="0.2">
      <c r="A69" s="62" t="str">
        <f t="shared" si="6"/>
        <v xml:space="preserve"> </v>
      </c>
      <c r="B69" s="63"/>
      <c r="C69" s="63"/>
      <c r="D69" s="63"/>
      <c r="E69" s="63"/>
      <c r="F69" s="57"/>
      <c r="G69" s="62" t="str">
        <f>IF(D69="","",VLOOKUP(D69,'Liste des clubs'!A:B,2,FALSE))</f>
        <v/>
      </c>
      <c r="H69" s="29"/>
      <c r="I69" s="64" t="str">
        <f t="shared" si="0"/>
        <v/>
      </c>
      <c r="J69" s="65" t="str">
        <f t="array" ref="J69">IFERROR(INDEX(I$2:I$700,SMALL(IF(I$2:I$700&lt;&gt;"",ROW(I$2:I$700)-1),ROW(A68))),"")</f>
        <v/>
      </c>
      <c r="K69" s="64" t="str">
        <f t="shared" si="1"/>
        <v/>
      </c>
      <c r="L69" s="66" t="str">
        <f t="array" ref="L69">IFERROR(INDEX(K$2:K$700,SMALL(IF(K$2:K$700&lt;&gt;"",ROW(K$2:K$700)-1),ROW(F68))),"")</f>
        <v/>
      </c>
      <c r="M69" s="64" t="str">
        <f t="shared" si="2"/>
        <v/>
      </c>
      <c r="N69" s="65" t="str">
        <f t="array" ref="N69">IFERROR(INDEX(M$2:M$700,SMALL(IF(M$2:M$700&lt;&gt;"",ROW(M$2:M$700)-1),ROW(G68))),"")</f>
        <v/>
      </c>
      <c r="O69" s="64" t="str">
        <f t="shared" si="3"/>
        <v/>
      </c>
      <c r="P69" s="66" t="str">
        <f t="array" ref="P69">IFERROR(INDEX(O$2:O$700,SMALL(IF(O$2:O$700&lt;&gt;"",ROW(O$2:O$700)-1),ROW(I68))),"")</f>
        <v/>
      </c>
      <c r="Q69" s="9"/>
    </row>
    <row r="70" spans="1:17" s="6" customFormat="1" ht="15.75" customHeight="1" x14ac:dyDescent="0.2">
      <c r="A70" s="62" t="str">
        <f t="shared" si="6"/>
        <v xml:space="preserve"> </v>
      </c>
      <c r="B70" s="63"/>
      <c r="C70" s="63"/>
      <c r="D70" s="63"/>
      <c r="E70" s="63"/>
      <c r="F70" s="57"/>
      <c r="G70" s="62" t="str">
        <f>IF(D70="","",VLOOKUP(D70,'Liste des clubs'!A:B,2,FALSE))</f>
        <v/>
      </c>
      <c r="H70" s="29"/>
      <c r="I70" s="64" t="str">
        <f t="shared" si="0"/>
        <v/>
      </c>
      <c r="J70" s="65" t="str">
        <f t="array" ref="J70">IFERROR(INDEX(I$2:I$700,SMALL(IF(I$2:I$700&lt;&gt;"",ROW(I$2:I$700)-1),ROW(A69))),"")</f>
        <v/>
      </c>
      <c r="K70" s="64" t="str">
        <f t="shared" si="1"/>
        <v/>
      </c>
      <c r="L70" s="66" t="str">
        <f t="array" ref="L70">IFERROR(INDEX(K$2:K$700,SMALL(IF(K$2:K$700&lt;&gt;"",ROW(K$2:K$700)-1),ROW(F69))),"")</f>
        <v/>
      </c>
      <c r="M70" s="64" t="str">
        <f t="shared" si="2"/>
        <v/>
      </c>
      <c r="N70" s="65" t="str">
        <f t="array" ref="N70">IFERROR(INDEX(M$2:M$700,SMALL(IF(M$2:M$700&lt;&gt;"",ROW(M$2:M$700)-1),ROW(G69))),"")</f>
        <v/>
      </c>
      <c r="O70" s="64" t="str">
        <f t="shared" si="3"/>
        <v/>
      </c>
      <c r="P70" s="66" t="str">
        <f t="array" ref="P70">IFERROR(INDEX(O$2:O$700,SMALL(IF(O$2:O$700&lt;&gt;"",ROW(O$2:O$700)-1),ROW(I69))),"")</f>
        <v/>
      </c>
      <c r="Q70" s="9"/>
    </row>
    <row r="71" spans="1:17" s="6" customFormat="1" ht="15.75" customHeight="1" x14ac:dyDescent="0.2">
      <c r="A71" s="62" t="str">
        <f t="shared" si="6"/>
        <v xml:space="preserve"> </v>
      </c>
      <c r="B71" s="63"/>
      <c r="C71" s="63"/>
      <c r="D71" s="63"/>
      <c r="E71" s="63"/>
      <c r="F71" s="57"/>
      <c r="G71" s="62" t="str">
        <f>IF(D71="","",VLOOKUP(D71,'Liste des clubs'!A:B,2,FALSE))</f>
        <v/>
      </c>
      <c r="H71" s="29"/>
      <c r="I71" s="64" t="str">
        <f t="shared" si="0"/>
        <v/>
      </c>
      <c r="J71" s="65" t="str">
        <f t="array" ref="J71">IFERROR(INDEX(I$2:I$700,SMALL(IF(I$2:I$700&lt;&gt;"",ROW(I$2:I$700)-1),ROW(A70))),"")</f>
        <v/>
      </c>
      <c r="K71" s="64" t="str">
        <f t="shared" si="1"/>
        <v/>
      </c>
      <c r="L71" s="66" t="str">
        <f t="array" ref="L71">IFERROR(INDEX(K$2:K$700,SMALL(IF(K$2:K$700&lt;&gt;"",ROW(K$2:K$700)-1),ROW(F70))),"")</f>
        <v/>
      </c>
      <c r="M71" s="64" t="str">
        <f t="shared" si="2"/>
        <v/>
      </c>
      <c r="N71" s="65" t="str">
        <f t="array" ref="N71">IFERROR(INDEX(M$2:M$700,SMALL(IF(M$2:M$700&lt;&gt;"",ROW(M$2:M$700)-1),ROW(G70))),"")</f>
        <v/>
      </c>
      <c r="O71" s="64" t="str">
        <f t="shared" si="3"/>
        <v/>
      </c>
      <c r="P71" s="66" t="str">
        <f t="array" ref="P71">IFERROR(INDEX(O$2:O$700,SMALL(IF(O$2:O$700&lt;&gt;"",ROW(O$2:O$700)-1),ROW(I70))),"")</f>
        <v/>
      </c>
      <c r="Q71" s="9"/>
    </row>
    <row r="72" spans="1:17" s="6" customFormat="1" ht="15.75" customHeight="1" x14ac:dyDescent="0.2">
      <c r="A72" s="62" t="str">
        <f t="shared" si="6"/>
        <v xml:space="preserve"> </v>
      </c>
      <c r="B72" s="63"/>
      <c r="C72" s="63"/>
      <c r="D72" s="63"/>
      <c r="E72" s="63"/>
      <c r="F72" s="57"/>
      <c r="G72" s="62" t="str">
        <f>IF(D72="","",VLOOKUP(D72,'Liste des clubs'!A:B,2,FALSE))</f>
        <v/>
      </c>
      <c r="H72" s="29"/>
      <c r="I72" s="64" t="str">
        <f t="shared" si="0"/>
        <v/>
      </c>
      <c r="J72" s="65" t="str">
        <f t="array" ref="J72">IFERROR(INDEX(I$2:I$700,SMALL(IF(I$2:I$700&lt;&gt;"",ROW(I$2:I$700)-1),ROW(A71))),"")</f>
        <v/>
      </c>
      <c r="K72" s="64" t="str">
        <f t="shared" si="1"/>
        <v/>
      </c>
      <c r="L72" s="66" t="str">
        <f t="array" ref="L72">IFERROR(INDEX(K$2:K$700,SMALL(IF(K$2:K$700&lt;&gt;"",ROW(K$2:K$700)-1),ROW(F71))),"")</f>
        <v/>
      </c>
      <c r="M72" s="64" t="str">
        <f t="shared" si="2"/>
        <v/>
      </c>
      <c r="N72" s="65" t="str">
        <f t="array" ref="N72">IFERROR(INDEX(M$2:M$700,SMALL(IF(M$2:M$700&lt;&gt;"",ROW(M$2:M$700)-1),ROW(G71))),"")</f>
        <v/>
      </c>
      <c r="O72" s="64" t="str">
        <f t="shared" si="3"/>
        <v/>
      </c>
      <c r="P72" s="66" t="str">
        <f t="array" ref="P72">IFERROR(INDEX(O$2:O$700,SMALL(IF(O$2:O$700&lt;&gt;"",ROW(O$2:O$700)-1),ROW(I71))),"")</f>
        <v/>
      </c>
      <c r="Q72" s="9"/>
    </row>
    <row r="73" spans="1:17" s="6" customFormat="1" ht="15.75" customHeight="1" x14ac:dyDescent="0.2">
      <c r="A73" s="62" t="str">
        <f t="shared" si="6"/>
        <v xml:space="preserve"> </v>
      </c>
      <c r="B73" s="63"/>
      <c r="C73" s="63"/>
      <c r="D73" s="63"/>
      <c r="E73" s="63"/>
      <c r="F73" s="57"/>
      <c r="G73" s="62" t="str">
        <f>IF(D73="","",VLOOKUP(D73,'Liste des clubs'!A:B,2,FALSE))</f>
        <v/>
      </c>
      <c r="H73" s="29"/>
      <c r="I73" s="64" t="str">
        <f t="shared" si="0"/>
        <v/>
      </c>
      <c r="J73" s="65" t="str">
        <f t="array" ref="J73">IFERROR(INDEX(I$2:I$700,SMALL(IF(I$2:I$700&lt;&gt;"",ROW(I$2:I$700)-1),ROW(A72))),"")</f>
        <v/>
      </c>
      <c r="K73" s="64" t="str">
        <f t="shared" si="1"/>
        <v/>
      </c>
      <c r="L73" s="66" t="str">
        <f t="array" ref="L73">IFERROR(INDEX(K$2:K$700,SMALL(IF(K$2:K$700&lt;&gt;"",ROW(K$2:K$700)-1),ROW(F72))),"")</f>
        <v/>
      </c>
      <c r="M73" s="64" t="str">
        <f t="shared" si="2"/>
        <v/>
      </c>
      <c r="N73" s="65" t="str">
        <f t="array" ref="N73">IFERROR(INDEX(M$2:M$700,SMALL(IF(M$2:M$700&lt;&gt;"",ROW(M$2:M$700)-1),ROW(G72))),"")</f>
        <v/>
      </c>
      <c r="O73" s="64" t="str">
        <f t="shared" si="3"/>
        <v/>
      </c>
      <c r="P73" s="66" t="str">
        <f t="array" ref="P73">IFERROR(INDEX(O$2:O$700,SMALL(IF(O$2:O$700&lt;&gt;"",ROW(O$2:O$700)-1),ROW(I72))),"")</f>
        <v/>
      </c>
      <c r="Q73" s="9"/>
    </row>
    <row r="74" spans="1:17" s="6" customFormat="1" ht="15.75" customHeight="1" x14ac:dyDescent="0.2">
      <c r="A74" s="62" t="str">
        <f t="shared" si="6"/>
        <v xml:space="preserve"> </v>
      </c>
      <c r="B74" s="63"/>
      <c r="C74" s="63"/>
      <c r="D74" s="63"/>
      <c r="E74" s="63"/>
      <c r="F74" s="57"/>
      <c r="G74" s="62" t="str">
        <f>IF(D74="","",VLOOKUP(D74,'Liste des clubs'!A:B,2,FALSE))</f>
        <v/>
      </c>
      <c r="H74" s="29"/>
      <c r="I74" s="64" t="str">
        <f t="shared" si="0"/>
        <v/>
      </c>
      <c r="J74" s="65" t="str">
        <f t="array" ref="J74">IFERROR(INDEX(I$2:I$700,SMALL(IF(I$2:I$700&lt;&gt;"",ROW(I$2:I$700)-1),ROW(A73))),"")</f>
        <v/>
      </c>
      <c r="K74" s="64" t="str">
        <f t="shared" si="1"/>
        <v/>
      </c>
      <c r="L74" s="66" t="str">
        <f t="array" ref="L74">IFERROR(INDEX(K$2:K$700,SMALL(IF(K$2:K$700&lt;&gt;"",ROW(K$2:K$700)-1),ROW(F73))),"")</f>
        <v/>
      </c>
      <c r="M74" s="64" t="str">
        <f t="shared" si="2"/>
        <v/>
      </c>
      <c r="N74" s="65" t="str">
        <f t="array" ref="N74">IFERROR(INDEX(M$2:M$700,SMALL(IF(M$2:M$700&lt;&gt;"",ROW(M$2:M$700)-1),ROW(G73))),"")</f>
        <v/>
      </c>
      <c r="O74" s="64" t="str">
        <f t="shared" si="3"/>
        <v/>
      </c>
      <c r="P74" s="66" t="str">
        <f t="array" ref="P74">IFERROR(INDEX(O$2:O$700,SMALL(IF(O$2:O$700&lt;&gt;"",ROW(O$2:O$700)-1),ROW(I73))),"")</f>
        <v/>
      </c>
      <c r="Q74" s="9"/>
    </row>
    <row r="75" spans="1:17" s="6" customFormat="1" ht="15.75" customHeight="1" x14ac:dyDescent="0.2">
      <c r="A75" s="62" t="str">
        <f t="shared" si="6"/>
        <v xml:space="preserve"> </v>
      </c>
      <c r="B75" s="63"/>
      <c r="C75" s="63"/>
      <c r="D75" s="63"/>
      <c r="E75" s="63"/>
      <c r="F75" s="57"/>
      <c r="G75" s="62" t="str">
        <f>IF(D75="","",VLOOKUP(D75,'Liste des clubs'!A:B,2,FALSE))</f>
        <v/>
      </c>
      <c r="H75" s="29"/>
      <c r="I75" s="64" t="str">
        <f t="shared" si="0"/>
        <v/>
      </c>
      <c r="J75" s="65" t="str">
        <f t="array" ref="J75">IFERROR(INDEX(I$2:I$700,SMALL(IF(I$2:I$700&lt;&gt;"",ROW(I$2:I$700)-1),ROW(A74))),"")</f>
        <v/>
      </c>
      <c r="K75" s="64" t="str">
        <f t="shared" si="1"/>
        <v/>
      </c>
      <c r="L75" s="66" t="str">
        <f t="array" ref="L75">IFERROR(INDEX(K$2:K$700,SMALL(IF(K$2:K$700&lt;&gt;"",ROW(K$2:K$700)-1),ROW(F74))),"")</f>
        <v/>
      </c>
      <c r="M75" s="64" t="str">
        <f t="shared" si="2"/>
        <v/>
      </c>
      <c r="N75" s="65" t="str">
        <f t="array" ref="N75">IFERROR(INDEX(M$2:M$700,SMALL(IF(M$2:M$700&lt;&gt;"",ROW(M$2:M$700)-1),ROW(G74))),"")</f>
        <v/>
      </c>
      <c r="O75" s="64" t="str">
        <f t="shared" si="3"/>
        <v/>
      </c>
      <c r="P75" s="66" t="str">
        <f t="array" ref="P75">IFERROR(INDEX(O$2:O$700,SMALL(IF(O$2:O$700&lt;&gt;"",ROW(O$2:O$700)-1),ROW(I74))),"")</f>
        <v/>
      </c>
      <c r="Q75" s="9"/>
    </row>
    <row r="76" spans="1:17" s="6" customFormat="1" ht="15.75" customHeight="1" x14ac:dyDescent="0.2">
      <c r="A76" s="62" t="str">
        <f t="shared" si="6"/>
        <v xml:space="preserve"> </v>
      </c>
      <c r="B76" s="63"/>
      <c r="C76" s="63"/>
      <c r="D76" s="63"/>
      <c r="E76" s="63"/>
      <c r="F76" s="57"/>
      <c r="G76" s="62" t="str">
        <f>IF(D76="","",VLOOKUP(D76,'Liste des clubs'!A:B,2,FALSE))</f>
        <v/>
      </c>
      <c r="H76" s="29"/>
      <c r="I76" s="64" t="str">
        <f t="shared" si="0"/>
        <v/>
      </c>
      <c r="J76" s="65" t="str">
        <f t="array" ref="J76">IFERROR(INDEX(I$2:I$700,SMALL(IF(I$2:I$700&lt;&gt;"",ROW(I$2:I$700)-1),ROW(A75))),"")</f>
        <v/>
      </c>
      <c r="K76" s="64" t="str">
        <f t="shared" si="1"/>
        <v/>
      </c>
      <c r="L76" s="66" t="str">
        <f t="array" ref="L76">IFERROR(INDEX(K$2:K$700,SMALL(IF(K$2:K$700&lt;&gt;"",ROW(K$2:K$700)-1),ROW(F75))),"")</f>
        <v/>
      </c>
      <c r="M76" s="64" t="str">
        <f t="shared" si="2"/>
        <v/>
      </c>
      <c r="N76" s="65" t="str">
        <f t="array" ref="N76">IFERROR(INDEX(M$2:M$700,SMALL(IF(M$2:M$700&lt;&gt;"",ROW(M$2:M$700)-1),ROW(G75))),"")</f>
        <v/>
      </c>
      <c r="O76" s="64" t="str">
        <f t="shared" si="3"/>
        <v/>
      </c>
      <c r="P76" s="66" t="str">
        <f t="array" ref="P76">IFERROR(INDEX(O$2:O$700,SMALL(IF(O$2:O$700&lt;&gt;"",ROW(O$2:O$700)-1),ROW(I75))),"")</f>
        <v/>
      </c>
      <c r="Q76" s="9"/>
    </row>
    <row r="77" spans="1:17" s="6" customFormat="1" ht="15.75" customHeight="1" x14ac:dyDescent="0.2">
      <c r="A77" s="62" t="str">
        <f t="shared" si="6"/>
        <v xml:space="preserve"> </v>
      </c>
      <c r="B77" s="63"/>
      <c r="C77" s="63"/>
      <c r="D77" s="63"/>
      <c r="E77" s="63"/>
      <c r="F77" s="57"/>
      <c r="G77" s="62" t="str">
        <f>IF(D77="","",VLOOKUP(D77,'Liste des clubs'!A:B,2,FALSE))</f>
        <v/>
      </c>
      <c r="H77" s="29"/>
      <c r="I77" s="64" t="str">
        <f t="shared" si="0"/>
        <v/>
      </c>
      <c r="J77" s="65" t="str">
        <f t="array" ref="J77">IFERROR(INDEX(I$2:I$700,SMALL(IF(I$2:I$700&lt;&gt;"",ROW(I$2:I$700)-1),ROW(A76))),"")</f>
        <v/>
      </c>
      <c r="K77" s="64" t="str">
        <f t="shared" si="1"/>
        <v/>
      </c>
      <c r="L77" s="66" t="str">
        <f t="array" ref="L77">IFERROR(INDEX(K$2:K$700,SMALL(IF(K$2:K$700&lt;&gt;"",ROW(K$2:K$700)-1),ROW(F76))),"")</f>
        <v/>
      </c>
      <c r="M77" s="64" t="str">
        <f t="shared" si="2"/>
        <v/>
      </c>
      <c r="N77" s="65" t="str">
        <f t="array" ref="N77">IFERROR(INDEX(M$2:M$700,SMALL(IF(M$2:M$700&lt;&gt;"",ROW(M$2:M$700)-1),ROW(G76))),"")</f>
        <v/>
      </c>
      <c r="O77" s="64" t="str">
        <f t="shared" si="3"/>
        <v/>
      </c>
      <c r="P77" s="66" t="str">
        <f t="array" ref="P77">IFERROR(INDEX(O$2:O$700,SMALL(IF(O$2:O$700&lt;&gt;"",ROW(O$2:O$700)-1),ROW(I76))),"")</f>
        <v/>
      </c>
      <c r="Q77" s="9"/>
    </row>
    <row r="78" spans="1:17" s="6" customFormat="1" ht="15.75" customHeight="1" x14ac:dyDescent="0.2">
      <c r="A78" s="62" t="str">
        <f t="shared" si="6"/>
        <v xml:space="preserve"> </v>
      </c>
      <c r="B78" s="63"/>
      <c r="C78" s="63"/>
      <c r="D78" s="63"/>
      <c r="E78" s="63"/>
      <c r="F78" s="57"/>
      <c r="G78" s="62" t="str">
        <f>IF(D78="","",VLOOKUP(D78,'Liste des clubs'!A:B,2,FALSE))</f>
        <v/>
      </c>
      <c r="H78" s="29"/>
      <c r="I78" s="64" t="str">
        <f t="shared" si="0"/>
        <v/>
      </c>
      <c r="J78" s="65" t="str">
        <f t="array" ref="J78">IFERROR(INDEX(I$2:I$700,SMALL(IF(I$2:I$700&lt;&gt;"",ROW(I$2:I$700)-1),ROW(A77))),"")</f>
        <v/>
      </c>
      <c r="K78" s="64" t="str">
        <f t="shared" si="1"/>
        <v/>
      </c>
      <c r="L78" s="66" t="str">
        <f t="array" ref="L78">IFERROR(INDEX(K$2:K$700,SMALL(IF(K$2:K$700&lt;&gt;"",ROW(K$2:K$700)-1),ROW(F77))),"")</f>
        <v/>
      </c>
      <c r="M78" s="64" t="str">
        <f t="shared" si="2"/>
        <v/>
      </c>
      <c r="N78" s="65" t="str">
        <f t="array" ref="N78">IFERROR(INDEX(M$2:M$700,SMALL(IF(M$2:M$700&lt;&gt;"",ROW(M$2:M$700)-1),ROW(G77))),"")</f>
        <v/>
      </c>
      <c r="O78" s="64" t="str">
        <f t="shared" si="3"/>
        <v/>
      </c>
      <c r="P78" s="66" t="str">
        <f t="array" ref="P78">IFERROR(INDEX(O$2:O$700,SMALL(IF(O$2:O$700&lt;&gt;"",ROW(O$2:O$700)-1),ROW(I77))),"")</f>
        <v/>
      </c>
      <c r="Q78" s="9"/>
    </row>
    <row r="79" spans="1:17" s="6" customFormat="1" ht="15.75" customHeight="1" x14ac:dyDescent="0.2">
      <c r="A79" s="62" t="str">
        <f t="shared" si="6"/>
        <v xml:space="preserve"> </v>
      </c>
      <c r="B79" s="63"/>
      <c r="C79" s="63"/>
      <c r="D79" s="63"/>
      <c r="E79" s="63"/>
      <c r="F79" s="57"/>
      <c r="G79" s="62" t="str">
        <f>IF(D79="","",VLOOKUP(D79,'Liste des clubs'!A:B,2,FALSE))</f>
        <v/>
      </c>
      <c r="H79" s="29"/>
      <c r="I79" s="64" t="str">
        <f t="shared" si="0"/>
        <v/>
      </c>
      <c r="J79" s="65" t="str">
        <f t="array" ref="J79">IFERROR(INDEX(I$2:I$700,SMALL(IF(I$2:I$700&lt;&gt;"",ROW(I$2:I$700)-1),ROW(A78))),"")</f>
        <v/>
      </c>
      <c r="K79" s="64" t="str">
        <f t="shared" si="1"/>
        <v/>
      </c>
      <c r="L79" s="66" t="str">
        <f t="array" ref="L79">IFERROR(INDEX(K$2:K$700,SMALL(IF(K$2:K$700&lt;&gt;"",ROW(K$2:K$700)-1),ROW(F78))),"")</f>
        <v/>
      </c>
      <c r="M79" s="64" t="str">
        <f t="shared" si="2"/>
        <v/>
      </c>
      <c r="N79" s="65" t="str">
        <f t="array" ref="N79">IFERROR(INDEX(M$2:M$700,SMALL(IF(M$2:M$700&lt;&gt;"",ROW(M$2:M$700)-1),ROW(G78))),"")</f>
        <v/>
      </c>
      <c r="O79" s="64" t="str">
        <f t="shared" si="3"/>
        <v/>
      </c>
      <c r="P79" s="66" t="str">
        <f t="array" ref="P79">IFERROR(INDEX(O$2:O$700,SMALL(IF(O$2:O$700&lt;&gt;"",ROW(O$2:O$700)-1),ROW(I78))),"")</f>
        <v/>
      </c>
      <c r="Q79" s="9"/>
    </row>
    <row r="80" spans="1:17" s="6" customFormat="1" ht="15.75" customHeight="1" x14ac:dyDescent="0.2">
      <c r="A80" s="62" t="str">
        <f t="shared" si="6"/>
        <v xml:space="preserve"> </v>
      </c>
      <c r="B80" s="63"/>
      <c r="C80" s="63"/>
      <c r="D80" s="63"/>
      <c r="E80" s="63"/>
      <c r="F80" s="57"/>
      <c r="G80" s="62" t="str">
        <f>IF(D80="","",VLOOKUP(D80,'Liste des clubs'!A:B,2,FALSE))</f>
        <v/>
      </c>
      <c r="H80" s="29"/>
      <c r="I80" s="64" t="str">
        <f t="shared" si="0"/>
        <v/>
      </c>
      <c r="J80" s="65" t="str">
        <f t="array" ref="J80">IFERROR(INDEX(I$2:I$700,SMALL(IF(I$2:I$700&lt;&gt;"",ROW(I$2:I$700)-1),ROW(A79))),"")</f>
        <v/>
      </c>
      <c r="K80" s="64" t="str">
        <f t="shared" si="1"/>
        <v/>
      </c>
      <c r="L80" s="66" t="str">
        <f t="array" ref="L80">IFERROR(INDEX(K$2:K$700,SMALL(IF(K$2:K$700&lt;&gt;"",ROW(K$2:K$700)-1),ROW(F79))),"")</f>
        <v/>
      </c>
      <c r="M80" s="64" t="str">
        <f t="shared" si="2"/>
        <v/>
      </c>
      <c r="N80" s="65" t="str">
        <f t="array" ref="N80">IFERROR(INDEX(M$2:M$700,SMALL(IF(M$2:M$700&lt;&gt;"",ROW(M$2:M$700)-1),ROW(G79))),"")</f>
        <v/>
      </c>
      <c r="O80" s="64" t="str">
        <f t="shared" si="3"/>
        <v/>
      </c>
      <c r="P80" s="66" t="str">
        <f t="array" ref="P80">IFERROR(INDEX(O$2:O$700,SMALL(IF(O$2:O$700&lt;&gt;"",ROW(O$2:O$700)-1),ROW(I79))),"")</f>
        <v/>
      </c>
      <c r="Q80" s="9"/>
    </row>
    <row r="81" spans="1:17" s="6" customFormat="1" ht="15.75" customHeight="1" x14ac:dyDescent="0.2">
      <c r="A81" s="62" t="str">
        <f t="shared" si="6"/>
        <v xml:space="preserve"> </v>
      </c>
      <c r="B81" s="63"/>
      <c r="C81" s="63"/>
      <c r="D81" s="63"/>
      <c r="E81" s="63"/>
      <c r="F81" s="57"/>
      <c r="G81" s="62" t="str">
        <f>IF(D81="","",VLOOKUP(D81,'Liste des clubs'!A:B,2,FALSE))</f>
        <v/>
      </c>
      <c r="H81" s="29"/>
      <c r="I81" s="64" t="str">
        <f t="shared" si="0"/>
        <v/>
      </c>
      <c r="J81" s="65" t="str">
        <f t="array" ref="J81">IFERROR(INDEX(I$2:I$700,SMALL(IF(I$2:I$700&lt;&gt;"",ROW(I$2:I$700)-1),ROW(A80))),"")</f>
        <v/>
      </c>
      <c r="K81" s="64" t="str">
        <f t="shared" si="1"/>
        <v/>
      </c>
      <c r="L81" s="66" t="str">
        <f t="array" ref="L81">IFERROR(INDEX(K$2:K$700,SMALL(IF(K$2:K$700&lt;&gt;"",ROW(K$2:K$700)-1),ROW(F80))),"")</f>
        <v/>
      </c>
      <c r="M81" s="64" t="str">
        <f t="shared" si="2"/>
        <v/>
      </c>
      <c r="N81" s="65" t="str">
        <f t="array" ref="N81">IFERROR(INDEX(M$2:M$700,SMALL(IF(M$2:M$700&lt;&gt;"",ROW(M$2:M$700)-1),ROW(G80))),"")</f>
        <v/>
      </c>
      <c r="O81" s="64" t="str">
        <f t="shared" si="3"/>
        <v/>
      </c>
      <c r="P81" s="66" t="str">
        <f t="array" ref="P81">IFERROR(INDEX(O$2:O$700,SMALL(IF(O$2:O$700&lt;&gt;"",ROW(O$2:O$700)-1),ROW(I80))),"")</f>
        <v/>
      </c>
      <c r="Q81" s="9"/>
    </row>
    <row r="82" spans="1:17" s="6" customFormat="1" ht="15.75" customHeight="1" x14ac:dyDescent="0.2">
      <c r="A82" s="62" t="str">
        <f t="shared" si="6"/>
        <v xml:space="preserve"> </v>
      </c>
      <c r="B82" s="63"/>
      <c r="C82" s="63"/>
      <c r="D82" s="63"/>
      <c r="E82" s="63"/>
      <c r="F82" s="63"/>
      <c r="G82" s="62" t="str">
        <f>IF(D82="","",VLOOKUP(D82,'Liste des clubs'!A:B,2,FALSE))</f>
        <v/>
      </c>
      <c r="H82" s="29"/>
      <c r="I82" s="64" t="str">
        <f t="shared" si="0"/>
        <v/>
      </c>
      <c r="J82" s="65" t="str">
        <f t="array" ref="J82">IFERROR(INDEX(I$2:I$700,SMALL(IF(I$2:I$700&lt;&gt;"",ROW(I$2:I$700)-1),ROW(A81))),"")</f>
        <v/>
      </c>
      <c r="K82" s="64" t="str">
        <f t="shared" si="1"/>
        <v/>
      </c>
      <c r="L82" s="66" t="str">
        <f t="array" ref="L82">IFERROR(INDEX(K$2:K$700,SMALL(IF(K$2:K$700&lt;&gt;"",ROW(K$2:K$700)-1),ROW(F81))),"")</f>
        <v/>
      </c>
      <c r="M82" s="64" t="str">
        <f t="shared" si="2"/>
        <v/>
      </c>
      <c r="N82" s="65" t="str">
        <f t="array" ref="N82">IFERROR(INDEX(M$2:M$700,SMALL(IF(M$2:M$700&lt;&gt;"",ROW(M$2:M$700)-1),ROW(G81))),"")</f>
        <v/>
      </c>
      <c r="O82" s="64" t="str">
        <f t="shared" si="3"/>
        <v/>
      </c>
      <c r="P82" s="66" t="str">
        <f t="array" ref="P82">IFERROR(INDEX(O$2:O$700,SMALL(IF(O$2:O$700&lt;&gt;"",ROW(O$2:O$700)-1),ROW(I81))),"")</f>
        <v/>
      </c>
      <c r="Q82" s="9"/>
    </row>
    <row r="83" spans="1:17" s="6" customFormat="1" ht="15.75" customHeight="1" x14ac:dyDescent="0.2">
      <c r="A83" s="62" t="str">
        <f t="shared" si="6"/>
        <v xml:space="preserve"> </v>
      </c>
      <c r="B83" s="63"/>
      <c r="C83" s="63"/>
      <c r="D83" s="63"/>
      <c r="E83" s="63"/>
      <c r="F83" s="63"/>
      <c r="G83" s="62" t="str">
        <f>IF(D83="","",VLOOKUP(D83,'Liste des clubs'!A:B,2,FALSE))</f>
        <v/>
      </c>
      <c r="H83" s="29"/>
      <c r="I83" s="64" t="str">
        <f t="shared" si="0"/>
        <v/>
      </c>
      <c r="J83" s="65" t="str">
        <f t="array" ref="J83">IFERROR(INDEX(I$2:I$700,SMALL(IF(I$2:I$700&lt;&gt;"",ROW(I$2:I$700)-1),ROW(A82))),"")</f>
        <v/>
      </c>
      <c r="K83" s="64" t="str">
        <f t="shared" si="1"/>
        <v/>
      </c>
      <c r="L83" s="66" t="str">
        <f t="array" ref="L83">IFERROR(INDEX(K$2:K$700,SMALL(IF(K$2:K$700&lt;&gt;"",ROW(K$2:K$700)-1),ROW(F82))),"")</f>
        <v/>
      </c>
      <c r="M83" s="64" t="str">
        <f t="shared" si="2"/>
        <v/>
      </c>
      <c r="N83" s="65" t="str">
        <f t="array" ref="N83">IFERROR(INDEX(M$2:M$700,SMALL(IF(M$2:M$700&lt;&gt;"",ROW(M$2:M$700)-1),ROW(G82))),"")</f>
        <v/>
      </c>
      <c r="O83" s="64" t="str">
        <f t="shared" si="3"/>
        <v/>
      </c>
      <c r="P83" s="66" t="str">
        <f t="array" ref="P83">IFERROR(INDEX(O$2:O$700,SMALL(IF(O$2:O$700&lt;&gt;"",ROW(O$2:O$700)-1),ROW(I82))),"")</f>
        <v/>
      </c>
      <c r="Q83" s="9"/>
    </row>
    <row r="84" spans="1:17" s="6" customFormat="1" ht="15.75" customHeight="1" x14ac:dyDescent="0.2">
      <c r="A84" s="62" t="str">
        <f t="shared" si="6"/>
        <v xml:space="preserve"> </v>
      </c>
      <c r="B84" s="63"/>
      <c r="C84" s="63"/>
      <c r="D84" s="63"/>
      <c r="E84" s="63"/>
      <c r="F84" s="63"/>
      <c r="G84" s="62" t="str">
        <f>IF(D84="","",VLOOKUP(D84,'Liste des clubs'!A:B,2,FALSE))</f>
        <v/>
      </c>
      <c r="H84" s="29"/>
      <c r="I84" s="64" t="str">
        <f t="shared" si="0"/>
        <v/>
      </c>
      <c r="J84" s="65" t="str">
        <f t="array" ref="J84">IFERROR(INDEX(I$2:I$700,SMALL(IF(I$2:I$700&lt;&gt;"",ROW(I$2:I$700)-1),ROW(A83))),"")</f>
        <v/>
      </c>
      <c r="K84" s="64" t="str">
        <f t="shared" si="1"/>
        <v/>
      </c>
      <c r="L84" s="66" t="str">
        <f t="array" ref="L84">IFERROR(INDEX(K$2:K$700,SMALL(IF(K$2:K$700&lt;&gt;"",ROW(K$2:K$700)-1),ROW(F83))),"")</f>
        <v/>
      </c>
      <c r="M84" s="64" t="str">
        <f t="shared" si="2"/>
        <v/>
      </c>
      <c r="N84" s="65" t="str">
        <f t="array" ref="N84">IFERROR(INDEX(M$2:M$700,SMALL(IF(M$2:M$700&lt;&gt;"",ROW(M$2:M$700)-1),ROW(G83))),"")</f>
        <v/>
      </c>
      <c r="O84" s="64" t="str">
        <f t="shared" si="3"/>
        <v/>
      </c>
      <c r="P84" s="66" t="str">
        <f t="array" ref="P84">IFERROR(INDEX(O$2:O$700,SMALL(IF(O$2:O$700&lt;&gt;"",ROW(O$2:O$700)-1),ROW(I83))),"")</f>
        <v/>
      </c>
      <c r="Q84" s="9"/>
    </row>
    <row r="85" spans="1:17" s="6" customFormat="1" ht="15.75" customHeight="1" x14ac:dyDescent="0.2">
      <c r="A85" s="62" t="str">
        <f t="shared" si="6"/>
        <v xml:space="preserve"> </v>
      </c>
      <c r="B85" s="63"/>
      <c r="C85" s="63"/>
      <c r="D85" s="63"/>
      <c r="E85" s="63"/>
      <c r="F85" s="63"/>
      <c r="G85" s="62" t="str">
        <f>IF(D85="","",VLOOKUP(D85,'Liste des clubs'!A:B,2,FALSE))</f>
        <v/>
      </c>
      <c r="H85" s="29"/>
      <c r="I85" s="64" t="str">
        <f t="shared" si="0"/>
        <v/>
      </c>
      <c r="J85" s="65" t="str">
        <f t="array" ref="J85">IFERROR(INDEX(I$2:I$700,SMALL(IF(I$2:I$700&lt;&gt;"",ROW(I$2:I$700)-1),ROW(A84))),"")</f>
        <v/>
      </c>
      <c r="K85" s="64" t="str">
        <f t="shared" si="1"/>
        <v/>
      </c>
      <c r="L85" s="66" t="str">
        <f t="array" ref="L85">IFERROR(INDEX(K$2:K$700,SMALL(IF(K$2:K$700&lt;&gt;"",ROW(K$2:K$700)-1),ROW(F84))),"")</f>
        <v/>
      </c>
      <c r="M85" s="64" t="str">
        <f t="shared" si="2"/>
        <v/>
      </c>
      <c r="N85" s="65" t="str">
        <f t="array" ref="N85">IFERROR(INDEX(M$2:M$700,SMALL(IF(M$2:M$700&lt;&gt;"",ROW(M$2:M$700)-1),ROW(G84))),"")</f>
        <v/>
      </c>
      <c r="O85" s="64" t="str">
        <f t="shared" si="3"/>
        <v/>
      </c>
      <c r="P85" s="66" t="str">
        <f t="array" ref="P85">IFERROR(INDEX(O$2:O$700,SMALL(IF(O$2:O$700&lt;&gt;"",ROW(O$2:O$700)-1),ROW(I84))),"")</f>
        <v/>
      </c>
      <c r="Q85" s="9"/>
    </row>
    <row r="86" spans="1:17" s="6" customFormat="1" ht="15.75" customHeight="1" x14ac:dyDescent="0.2">
      <c r="A86" s="62" t="str">
        <f t="shared" si="6"/>
        <v xml:space="preserve"> </v>
      </c>
      <c r="B86" s="63"/>
      <c r="C86" s="63"/>
      <c r="D86" s="63"/>
      <c r="E86" s="63"/>
      <c r="F86" s="63"/>
      <c r="G86" s="62" t="str">
        <f>IF(D86="","",VLOOKUP(D86,'Liste des clubs'!A:B,2,FALSE))</f>
        <v/>
      </c>
      <c r="H86" s="29"/>
      <c r="I86" s="64" t="str">
        <f t="shared" si="0"/>
        <v/>
      </c>
      <c r="J86" s="65" t="str">
        <f t="array" ref="J86">IFERROR(INDEX(I$2:I$700,SMALL(IF(I$2:I$700&lt;&gt;"",ROW(I$2:I$700)-1),ROW(A85))),"")</f>
        <v/>
      </c>
      <c r="K86" s="64" t="str">
        <f t="shared" si="1"/>
        <v/>
      </c>
      <c r="L86" s="66" t="str">
        <f t="array" ref="L86">IFERROR(INDEX(K$2:K$700,SMALL(IF(K$2:K$700&lt;&gt;"",ROW(K$2:K$700)-1),ROW(F85))),"")</f>
        <v/>
      </c>
      <c r="M86" s="64" t="str">
        <f t="shared" si="2"/>
        <v/>
      </c>
      <c r="N86" s="65" t="str">
        <f t="array" ref="N86">IFERROR(INDEX(M$2:M$700,SMALL(IF(M$2:M$700&lt;&gt;"",ROW(M$2:M$700)-1),ROW(G85))),"")</f>
        <v/>
      </c>
      <c r="O86" s="64" t="str">
        <f t="shared" si="3"/>
        <v/>
      </c>
      <c r="P86" s="66" t="str">
        <f t="array" ref="P86">IFERROR(INDEX(O$2:O$700,SMALL(IF(O$2:O$700&lt;&gt;"",ROW(O$2:O$700)-1),ROW(I85))),"")</f>
        <v/>
      </c>
      <c r="Q86" s="9"/>
    </row>
    <row r="87" spans="1:17" s="6" customFormat="1" ht="15.75" customHeight="1" x14ac:dyDescent="0.2">
      <c r="A87" s="62" t="str">
        <f t="shared" si="6"/>
        <v xml:space="preserve"> </v>
      </c>
      <c r="B87" s="63"/>
      <c r="C87" s="63"/>
      <c r="D87" s="63"/>
      <c r="E87" s="63"/>
      <c r="F87" s="63"/>
      <c r="G87" s="62" t="str">
        <f>IF(D87="","",VLOOKUP(D87,'Liste des clubs'!A:B,2,FALSE))</f>
        <v/>
      </c>
      <c r="H87" s="29"/>
      <c r="I87" s="64" t="str">
        <f t="shared" si="0"/>
        <v/>
      </c>
      <c r="J87" s="65" t="str">
        <f t="array" ref="J87">IFERROR(INDEX(I$2:I$700,SMALL(IF(I$2:I$700&lt;&gt;"",ROW(I$2:I$700)-1),ROW(A86))),"")</f>
        <v/>
      </c>
      <c r="K87" s="64" t="str">
        <f t="shared" si="1"/>
        <v/>
      </c>
      <c r="L87" s="66" t="str">
        <f t="array" ref="L87">IFERROR(INDEX(K$2:K$700,SMALL(IF(K$2:K$700&lt;&gt;"",ROW(K$2:K$700)-1),ROW(F86))),"")</f>
        <v/>
      </c>
      <c r="M87" s="64" t="str">
        <f t="shared" si="2"/>
        <v/>
      </c>
      <c r="N87" s="65" t="str">
        <f t="array" ref="N87">IFERROR(INDEX(M$2:M$700,SMALL(IF(M$2:M$700&lt;&gt;"",ROW(M$2:M$700)-1),ROW(G86))),"")</f>
        <v/>
      </c>
      <c r="O87" s="64" t="str">
        <f t="shared" si="3"/>
        <v/>
      </c>
      <c r="P87" s="66" t="str">
        <f t="array" ref="P87">IFERROR(INDEX(O$2:O$700,SMALL(IF(O$2:O$700&lt;&gt;"",ROW(O$2:O$700)-1),ROW(I86))),"")</f>
        <v/>
      </c>
      <c r="Q87" s="9"/>
    </row>
    <row r="88" spans="1:17" s="6" customFormat="1" ht="15.75" customHeight="1" x14ac:dyDescent="0.2">
      <c r="A88" s="62" t="str">
        <f t="shared" si="6"/>
        <v xml:space="preserve"> </v>
      </c>
      <c r="B88" s="63"/>
      <c r="C88" s="63"/>
      <c r="D88" s="63"/>
      <c r="E88" s="63"/>
      <c r="F88" s="63"/>
      <c r="G88" s="62" t="str">
        <f>IF(D88="","",VLOOKUP(D88,'Liste des clubs'!A:B,2,FALSE))</f>
        <v/>
      </c>
      <c r="H88" s="29"/>
      <c r="I88" s="64" t="str">
        <f t="shared" si="0"/>
        <v/>
      </c>
      <c r="J88" s="65" t="str">
        <f t="array" ref="J88">IFERROR(INDEX(I$2:I$700,SMALL(IF(I$2:I$700&lt;&gt;"",ROW(I$2:I$700)-1),ROW(A87))),"")</f>
        <v/>
      </c>
      <c r="K88" s="64" t="str">
        <f t="shared" si="1"/>
        <v/>
      </c>
      <c r="L88" s="66" t="str">
        <f t="array" ref="L88">IFERROR(INDEX(K$2:K$700,SMALL(IF(K$2:K$700&lt;&gt;"",ROW(K$2:K$700)-1),ROW(F87))),"")</f>
        <v/>
      </c>
      <c r="M88" s="64" t="str">
        <f t="shared" si="2"/>
        <v/>
      </c>
      <c r="N88" s="65" t="str">
        <f t="array" ref="N88">IFERROR(INDEX(M$2:M$700,SMALL(IF(M$2:M$700&lt;&gt;"",ROW(M$2:M$700)-1),ROW(G87))),"")</f>
        <v/>
      </c>
      <c r="O88" s="64" t="str">
        <f t="shared" si="3"/>
        <v/>
      </c>
      <c r="P88" s="66" t="str">
        <f t="array" ref="P88">IFERROR(INDEX(O$2:O$700,SMALL(IF(O$2:O$700&lt;&gt;"",ROW(O$2:O$700)-1),ROW(I87))),"")</f>
        <v/>
      </c>
      <c r="Q88" s="9"/>
    </row>
    <row r="89" spans="1:17" s="6" customFormat="1" ht="15.75" customHeight="1" x14ac:dyDescent="0.2">
      <c r="A89" s="62" t="str">
        <f t="shared" si="6"/>
        <v xml:space="preserve"> </v>
      </c>
      <c r="B89" s="63"/>
      <c r="C89" s="63"/>
      <c r="D89" s="63"/>
      <c r="E89" s="63"/>
      <c r="F89" s="63"/>
      <c r="G89" s="62" t="str">
        <f>IF(D89="","",VLOOKUP(D89,'Liste des clubs'!A:B,2,FALSE))</f>
        <v/>
      </c>
      <c r="H89" s="29"/>
      <c r="I89" s="64" t="str">
        <f t="shared" si="0"/>
        <v/>
      </c>
      <c r="J89" s="65" t="str">
        <f t="array" ref="J89">IFERROR(INDEX(I$2:I$700,SMALL(IF(I$2:I$700&lt;&gt;"",ROW(I$2:I$700)-1),ROW(A88))),"")</f>
        <v/>
      </c>
      <c r="K89" s="64" t="str">
        <f t="shared" si="1"/>
        <v/>
      </c>
      <c r="L89" s="66" t="str">
        <f t="array" ref="L89">IFERROR(INDEX(K$2:K$700,SMALL(IF(K$2:K$700&lt;&gt;"",ROW(K$2:K$700)-1),ROW(F88))),"")</f>
        <v/>
      </c>
      <c r="M89" s="64" t="str">
        <f t="shared" si="2"/>
        <v/>
      </c>
      <c r="N89" s="65" t="str">
        <f t="array" ref="N89">IFERROR(INDEX(M$2:M$700,SMALL(IF(M$2:M$700&lt;&gt;"",ROW(M$2:M$700)-1),ROW(G88))),"")</f>
        <v/>
      </c>
      <c r="O89" s="64" t="str">
        <f t="shared" si="3"/>
        <v/>
      </c>
      <c r="P89" s="66" t="str">
        <f t="array" ref="P89">IFERROR(INDEX(O$2:O$700,SMALL(IF(O$2:O$700&lt;&gt;"",ROW(O$2:O$700)-1),ROW(I88))),"")</f>
        <v/>
      </c>
      <c r="Q89" s="9"/>
    </row>
    <row r="90" spans="1:17" s="6" customFormat="1" ht="15.75" customHeight="1" x14ac:dyDescent="0.2">
      <c r="A90" s="62" t="str">
        <f t="shared" si="6"/>
        <v xml:space="preserve"> </v>
      </c>
      <c r="B90" s="63"/>
      <c r="C90" s="63"/>
      <c r="D90" s="63"/>
      <c r="E90" s="63"/>
      <c r="F90" s="63"/>
      <c r="G90" s="62" t="str">
        <f>IF(D90="","",VLOOKUP(D90,'Liste des clubs'!A:B,2,FALSE))</f>
        <v/>
      </c>
      <c r="H90" s="29"/>
      <c r="I90" s="64" t="str">
        <f t="shared" si="0"/>
        <v/>
      </c>
      <c r="J90" s="65" t="str">
        <f t="array" ref="J90">IFERROR(INDEX(I$2:I$700,SMALL(IF(I$2:I$700&lt;&gt;"",ROW(I$2:I$700)-1),ROW(A89))),"")</f>
        <v/>
      </c>
      <c r="K90" s="64" t="str">
        <f t="shared" si="1"/>
        <v/>
      </c>
      <c r="L90" s="66" t="str">
        <f t="array" ref="L90">IFERROR(INDEX(K$2:K$700,SMALL(IF(K$2:K$700&lt;&gt;"",ROW(K$2:K$700)-1),ROW(F89))),"")</f>
        <v/>
      </c>
      <c r="M90" s="64" t="str">
        <f t="shared" si="2"/>
        <v/>
      </c>
      <c r="N90" s="65" t="str">
        <f t="array" ref="N90">IFERROR(INDEX(M$2:M$700,SMALL(IF(M$2:M$700&lt;&gt;"",ROW(M$2:M$700)-1),ROW(G89))),"")</f>
        <v/>
      </c>
      <c r="O90" s="64" t="str">
        <f t="shared" si="3"/>
        <v/>
      </c>
      <c r="P90" s="66" t="str">
        <f t="array" ref="P90">IFERROR(INDEX(O$2:O$700,SMALL(IF(O$2:O$700&lt;&gt;"",ROW(O$2:O$700)-1),ROW(I89))),"")</f>
        <v/>
      </c>
      <c r="Q90" s="9"/>
    </row>
    <row r="91" spans="1:17" s="6" customFormat="1" ht="15.75" customHeight="1" x14ac:dyDescent="0.2">
      <c r="A91" s="62" t="str">
        <f t="shared" si="6"/>
        <v xml:space="preserve"> </v>
      </c>
      <c r="B91" s="63"/>
      <c r="C91" s="63"/>
      <c r="D91" s="63"/>
      <c r="E91" s="63"/>
      <c r="F91" s="63"/>
      <c r="G91" s="62" t="str">
        <f>IF(D91="","",VLOOKUP(D91,'Liste des clubs'!A:B,2,FALSE))</f>
        <v/>
      </c>
      <c r="H91" s="29"/>
      <c r="I91" s="64" t="str">
        <f t="shared" si="0"/>
        <v/>
      </c>
      <c r="J91" s="65" t="str">
        <f t="array" ref="J91">IFERROR(INDEX(I$2:I$700,SMALL(IF(I$2:I$700&lt;&gt;"",ROW(I$2:I$700)-1),ROW(A90))),"")</f>
        <v/>
      </c>
      <c r="K91" s="64" t="str">
        <f t="shared" si="1"/>
        <v/>
      </c>
      <c r="L91" s="66" t="str">
        <f t="array" ref="L91">IFERROR(INDEX(K$2:K$700,SMALL(IF(K$2:K$700&lt;&gt;"",ROW(K$2:K$700)-1),ROW(F90))),"")</f>
        <v/>
      </c>
      <c r="M91" s="64" t="str">
        <f t="shared" si="2"/>
        <v/>
      </c>
      <c r="N91" s="65" t="str">
        <f t="array" ref="N91">IFERROR(INDEX(M$2:M$700,SMALL(IF(M$2:M$700&lt;&gt;"",ROW(M$2:M$700)-1),ROW(G90))),"")</f>
        <v/>
      </c>
      <c r="O91" s="64" t="str">
        <f t="shared" si="3"/>
        <v/>
      </c>
      <c r="P91" s="66" t="str">
        <f t="array" ref="P91">IFERROR(INDEX(O$2:O$700,SMALL(IF(O$2:O$700&lt;&gt;"",ROW(O$2:O$700)-1),ROW(I90))),"")</f>
        <v/>
      </c>
      <c r="Q91" s="9"/>
    </row>
    <row r="92" spans="1:17" s="6" customFormat="1" ht="15.75" customHeight="1" x14ac:dyDescent="0.2">
      <c r="A92" s="62" t="str">
        <f t="shared" si="6"/>
        <v xml:space="preserve"> </v>
      </c>
      <c r="B92" s="63"/>
      <c r="C92" s="63"/>
      <c r="D92" s="63"/>
      <c r="E92" s="63"/>
      <c r="F92" s="63"/>
      <c r="G92" s="62" t="str">
        <f>IF(D92="","",VLOOKUP(D92,'Liste des clubs'!A:B,2,FALSE))</f>
        <v/>
      </c>
      <c r="H92" s="29"/>
      <c r="I92" s="64" t="str">
        <f t="shared" si="0"/>
        <v/>
      </c>
      <c r="J92" s="65" t="str">
        <f t="array" ref="J92">IFERROR(INDEX(I$2:I$700,SMALL(IF(I$2:I$700&lt;&gt;"",ROW(I$2:I$700)-1),ROW(A91))),"")</f>
        <v/>
      </c>
      <c r="K92" s="64" t="str">
        <f t="shared" si="1"/>
        <v/>
      </c>
      <c r="L92" s="66" t="str">
        <f t="array" ref="L92">IFERROR(INDEX(K$2:K$700,SMALL(IF(K$2:K$700&lt;&gt;"",ROW(K$2:K$700)-1),ROW(F91))),"")</f>
        <v/>
      </c>
      <c r="M92" s="64" t="str">
        <f t="shared" si="2"/>
        <v/>
      </c>
      <c r="N92" s="65" t="str">
        <f t="array" ref="N92">IFERROR(INDEX(M$2:M$700,SMALL(IF(M$2:M$700&lt;&gt;"",ROW(M$2:M$700)-1),ROW(G91))),"")</f>
        <v/>
      </c>
      <c r="O92" s="64" t="str">
        <f t="shared" si="3"/>
        <v/>
      </c>
      <c r="P92" s="66" t="str">
        <f t="array" ref="P92">IFERROR(INDEX(O$2:O$700,SMALL(IF(O$2:O$700&lt;&gt;"",ROW(O$2:O$700)-1),ROW(I91))),"")</f>
        <v/>
      </c>
      <c r="Q92" s="9"/>
    </row>
    <row r="93" spans="1:17" s="6" customFormat="1" ht="15.75" customHeight="1" x14ac:dyDescent="0.2">
      <c r="A93" s="62" t="str">
        <f t="shared" si="6"/>
        <v xml:space="preserve"> </v>
      </c>
      <c r="B93" s="63"/>
      <c r="C93" s="63"/>
      <c r="D93" s="63"/>
      <c r="E93" s="63"/>
      <c r="F93" s="63"/>
      <c r="G93" s="62" t="str">
        <f>IF(D93="","",VLOOKUP(D93,'Liste des clubs'!A:B,2,FALSE))</f>
        <v/>
      </c>
      <c r="H93" s="29"/>
      <c r="I93" s="64" t="str">
        <f t="shared" si="0"/>
        <v/>
      </c>
      <c r="J93" s="65" t="str">
        <f t="array" ref="J93">IFERROR(INDEX(I$2:I$700,SMALL(IF(I$2:I$700&lt;&gt;"",ROW(I$2:I$700)-1),ROW(A92))),"")</f>
        <v/>
      </c>
      <c r="K93" s="64" t="str">
        <f t="shared" si="1"/>
        <v/>
      </c>
      <c r="L93" s="66" t="str">
        <f t="array" ref="L93">IFERROR(INDEX(K$2:K$700,SMALL(IF(K$2:K$700&lt;&gt;"",ROW(K$2:K$700)-1),ROW(F92))),"")</f>
        <v/>
      </c>
      <c r="M93" s="64" t="str">
        <f t="shared" si="2"/>
        <v/>
      </c>
      <c r="N93" s="65" t="str">
        <f t="array" ref="N93">IFERROR(INDEX(M$2:M$700,SMALL(IF(M$2:M$700&lt;&gt;"",ROW(M$2:M$700)-1),ROW(G92))),"")</f>
        <v/>
      </c>
      <c r="O93" s="64" t="str">
        <f t="shared" si="3"/>
        <v/>
      </c>
      <c r="P93" s="66" t="str">
        <f t="array" ref="P93">IFERROR(INDEX(O$2:O$700,SMALL(IF(O$2:O$700&lt;&gt;"",ROW(O$2:O$700)-1),ROW(I92))),"")</f>
        <v/>
      </c>
      <c r="Q93" s="9"/>
    </row>
    <row r="94" spans="1:17" s="6" customFormat="1" ht="15.75" customHeight="1" x14ac:dyDescent="0.2">
      <c r="A94" s="62" t="str">
        <f t="shared" si="6"/>
        <v xml:space="preserve"> </v>
      </c>
      <c r="B94" s="63"/>
      <c r="C94" s="63"/>
      <c r="D94" s="63"/>
      <c r="E94" s="63"/>
      <c r="F94" s="63"/>
      <c r="G94" s="62" t="str">
        <f>IF(D94="","",VLOOKUP(D94,'Liste des clubs'!A:B,2,FALSE))</f>
        <v/>
      </c>
      <c r="H94" s="29"/>
      <c r="I94" s="64" t="str">
        <f t="shared" si="0"/>
        <v/>
      </c>
      <c r="J94" s="65" t="str">
        <f t="array" ref="J94">IFERROR(INDEX(I$2:I$700,SMALL(IF(I$2:I$700&lt;&gt;"",ROW(I$2:I$700)-1),ROW(A93))),"")</f>
        <v/>
      </c>
      <c r="K94" s="64" t="str">
        <f t="shared" si="1"/>
        <v/>
      </c>
      <c r="L94" s="66" t="str">
        <f t="array" ref="L94">IFERROR(INDEX(K$2:K$700,SMALL(IF(K$2:K$700&lt;&gt;"",ROW(K$2:K$700)-1),ROW(F93))),"")</f>
        <v/>
      </c>
      <c r="M94" s="64" t="str">
        <f t="shared" si="2"/>
        <v/>
      </c>
      <c r="N94" s="65" t="str">
        <f t="array" ref="N94">IFERROR(INDEX(M$2:M$700,SMALL(IF(M$2:M$700&lt;&gt;"",ROW(M$2:M$700)-1),ROW(G93))),"")</f>
        <v/>
      </c>
      <c r="O94" s="64" t="str">
        <f t="shared" si="3"/>
        <v/>
      </c>
      <c r="P94" s="66" t="str">
        <f t="array" ref="P94">IFERROR(INDEX(O$2:O$700,SMALL(IF(O$2:O$700&lt;&gt;"",ROW(O$2:O$700)-1),ROW(I93))),"")</f>
        <v/>
      </c>
      <c r="Q94" s="9"/>
    </row>
    <row r="95" spans="1:17" s="6" customFormat="1" ht="15.75" customHeight="1" x14ac:dyDescent="0.2">
      <c r="A95" s="62" t="str">
        <f t="shared" si="6"/>
        <v xml:space="preserve"> </v>
      </c>
      <c r="B95" s="63"/>
      <c r="C95" s="63"/>
      <c r="D95" s="63"/>
      <c r="E95" s="63"/>
      <c r="F95" s="63"/>
      <c r="G95" s="62" t="str">
        <f>IF(D95="","",VLOOKUP(D95,'Liste des clubs'!A:B,2,FALSE))</f>
        <v/>
      </c>
      <c r="H95" s="29"/>
      <c r="I95" s="64" t="str">
        <f t="shared" si="0"/>
        <v/>
      </c>
      <c r="J95" s="65" t="str">
        <f t="array" ref="J95">IFERROR(INDEX(I$2:I$700,SMALL(IF(I$2:I$700&lt;&gt;"",ROW(I$2:I$700)-1),ROW(A94))),"")</f>
        <v/>
      </c>
      <c r="K95" s="64" t="str">
        <f t="shared" si="1"/>
        <v/>
      </c>
      <c r="L95" s="66" t="str">
        <f t="array" ref="L95">IFERROR(INDEX(K$2:K$700,SMALL(IF(K$2:K$700&lt;&gt;"",ROW(K$2:K$700)-1),ROW(F94))),"")</f>
        <v/>
      </c>
      <c r="M95" s="64" t="str">
        <f t="shared" si="2"/>
        <v/>
      </c>
      <c r="N95" s="65" t="str">
        <f t="array" ref="N95">IFERROR(INDEX(M$2:M$700,SMALL(IF(M$2:M$700&lt;&gt;"",ROW(M$2:M$700)-1),ROW(G94))),"")</f>
        <v/>
      </c>
      <c r="O95" s="64" t="str">
        <f t="shared" si="3"/>
        <v/>
      </c>
      <c r="P95" s="66" t="str">
        <f t="array" ref="P95">IFERROR(INDEX(O$2:O$700,SMALL(IF(O$2:O$700&lt;&gt;"",ROW(O$2:O$700)-1),ROW(I94))),"")</f>
        <v/>
      </c>
      <c r="Q95" s="9"/>
    </row>
    <row r="96" spans="1:17" s="6" customFormat="1" ht="15.75" customHeight="1" x14ac:dyDescent="0.2">
      <c r="A96" s="62" t="str">
        <f t="shared" si="6"/>
        <v xml:space="preserve"> </v>
      </c>
      <c r="B96" s="63"/>
      <c r="C96" s="63"/>
      <c r="D96" s="63"/>
      <c r="E96" s="63"/>
      <c r="F96" s="63"/>
      <c r="G96" s="62" t="str">
        <f>IF(D96="","",VLOOKUP(D96,'Liste des clubs'!A:B,2,FALSE))</f>
        <v/>
      </c>
      <c r="H96" s="29"/>
      <c r="I96" s="64" t="str">
        <f t="shared" si="0"/>
        <v/>
      </c>
      <c r="J96" s="65" t="str">
        <f t="array" ref="J96">IFERROR(INDEX(I$2:I$700,SMALL(IF(I$2:I$700&lt;&gt;"",ROW(I$2:I$700)-1),ROW(A95))),"")</f>
        <v/>
      </c>
      <c r="K96" s="64" t="str">
        <f t="shared" si="1"/>
        <v/>
      </c>
      <c r="L96" s="66" t="str">
        <f t="array" ref="L96">IFERROR(INDEX(K$2:K$700,SMALL(IF(K$2:K$700&lt;&gt;"",ROW(K$2:K$700)-1),ROW(F95))),"")</f>
        <v/>
      </c>
      <c r="M96" s="64" t="str">
        <f t="shared" si="2"/>
        <v/>
      </c>
      <c r="N96" s="65" t="str">
        <f t="array" ref="N96">IFERROR(INDEX(M$2:M$700,SMALL(IF(M$2:M$700&lt;&gt;"",ROW(M$2:M$700)-1),ROW(G95))),"")</f>
        <v/>
      </c>
      <c r="O96" s="64" t="str">
        <f t="shared" si="3"/>
        <v/>
      </c>
      <c r="P96" s="66" t="str">
        <f t="array" ref="P96">IFERROR(INDEX(O$2:O$700,SMALL(IF(O$2:O$700&lt;&gt;"",ROW(O$2:O$700)-1),ROW(I95))),"")</f>
        <v/>
      </c>
      <c r="Q96" s="9"/>
    </row>
    <row r="97" spans="1:17" s="6" customFormat="1" ht="15.75" customHeight="1" x14ac:dyDescent="0.2">
      <c r="A97" s="62" t="str">
        <f t="shared" si="6"/>
        <v xml:space="preserve"> </v>
      </c>
      <c r="B97" s="63"/>
      <c r="C97" s="63"/>
      <c r="D97" s="63"/>
      <c r="E97" s="63"/>
      <c r="F97" s="63"/>
      <c r="G97" s="62" t="str">
        <f>IF(D97="","",VLOOKUP(D97,'Liste des clubs'!A:B,2,FALSE))</f>
        <v/>
      </c>
      <c r="H97" s="29"/>
      <c r="I97" s="64" t="str">
        <f t="shared" si="0"/>
        <v/>
      </c>
      <c r="J97" s="65" t="str">
        <f t="array" ref="J97">IFERROR(INDEX(I$2:I$700,SMALL(IF(I$2:I$700&lt;&gt;"",ROW(I$2:I$700)-1),ROW(A96))),"")</f>
        <v/>
      </c>
      <c r="K97" s="64" t="str">
        <f t="shared" si="1"/>
        <v/>
      </c>
      <c r="L97" s="66" t="str">
        <f t="array" ref="L97">IFERROR(INDEX(K$2:K$700,SMALL(IF(K$2:K$700&lt;&gt;"",ROW(K$2:K$700)-1),ROW(F96))),"")</f>
        <v/>
      </c>
      <c r="M97" s="64" t="str">
        <f t="shared" si="2"/>
        <v/>
      </c>
      <c r="N97" s="65" t="str">
        <f t="array" ref="N97">IFERROR(INDEX(M$2:M$700,SMALL(IF(M$2:M$700&lt;&gt;"",ROW(M$2:M$700)-1),ROW(G96))),"")</f>
        <v/>
      </c>
      <c r="O97" s="64" t="str">
        <f t="shared" si="3"/>
        <v/>
      </c>
      <c r="P97" s="66" t="str">
        <f t="array" ref="P97">IFERROR(INDEX(O$2:O$700,SMALL(IF(O$2:O$700&lt;&gt;"",ROW(O$2:O$700)-1),ROW(I96))),"")</f>
        <v/>
      </c>
      <c r="Q97" s="9"/>
    </row>
    <row r="98" spans="1:17" s="6" customFormat="1" ht="15.75" customHeight="1" x14ac:dyDescent="0.2">
      <c r="A98" s="62" t="str">
        <f t="shared" si="6"/>
        <v xml:space="preserve"> </v>
      </c>
      <c r="B98" s="63"/>
      <c r="C98" s="63"/>
      <c r="D98" s="63"/>
      <c r="E98" s="63"/>
      <c r="F98" s="63"/>
      <c r="G98" s="62" t="str">
        <f>IF(D98="","",VLOOKUP(D98,'Liste des clubs'!A:B,2,FALSE))</f>
        <v/>
      </c>
      <c r="H98" s="29"/>
      <c r="I98" s="64" t="str">
        <f t="shared" si="0"/>
        <v/>
      </c>
      <c r="J98" s="65" t="str">
        <f t="array" ref="J98">IFERROR(INDEX(I$2:I$700,SMALL(IF(I$2:I$700&lt;&gt;"",ROW(I$2:I$700)-1),ROW(A97))),"")</f>
        <v/>
      </c>
      <c r="K98" s="64" t="str">
        <f t="shared" si="1"/>
        <v/>
      </c>
      <c r="L98" s="66" t="str">
        <f t="array" ref="L98">IFERROR(INDEX(K$2:K$700,SMALL(IF(K$2:K$700&lt;&gt;"",ROW(K$2:K$700)-1),ROW(F97))),"")</f>
        <v/>
      </c>
      <c r="M98" s="64" t="str">
        <f t="shared" si="2"/>
        <v/>
      </c>
      <c r="N98" s="65" t="str">
        <f t="array" ref="N98">IFERROR(INDEX(M$2:M$700,SMALL(IF(M$2:M$700&lt;&gt;"",ROW(M$2:M$700)-1),ROW(G97))),"")</f>
        <v/>
      </c>
      <c r="O98" s="64" t="str">
        <f t="shared" si="3"/>
        <v/>
      </c>
      <c r="P98" s="66" t="str">
        <f t="array" ref="P98">IFERROR(INDEX(O$2:O$700,SMALL(IF(O$2:O$700&lt;&gt;"",ROW(O$2:O$700)-1),ROW(I97))),"")</f>
        <v/>
      </c>
      <c r="Q98" s="9"/>
    </row>
    <row r="99" spans="1:17" s="6" customFormat="1" ht="15.75" customHeight="1" x14ac:dyDescent="0.2">
      <c r="A99" s="62" t="str">
        <f t="shared" si="6"/>
        <v xml:space="preserve"> </v>
      </c>
      <c r="B99" s="63"/>
      <c r="C99" s="63"/>
      <c r="D99" s="63"/>
      <c r="E99" s="63"/>
      <c r="F99" s="63"/>
      <c r="G99" s="62" t="str">
        <f>IF(D99="","",VLOOKUP(D99,'Liste des clubs'!A:B,2,FALSE))</f>
        <v/>
      </c>
      <c r="H99" s="29"/>
      <c r="I99" s="64" t="str">
        <f t="shared" si="0"/>
        <v/>
      </c>
      <c r="J99" s="65" t="str">
        <f t="array" ref="J99">IFERROR(INDEX(I$2:I$700,SMALL(IF(I$2:I$700&lt;&gt;"",ROW(I$2:I$700)-1),ROW(A98))),"")</f>
        <v/>
      </c>
      <c r="K99" s="64" t="str">
        <f t="shared" si="1"/>
        <v/>
      </c>
      <c r="L99" s="66" t="str">
        <f t="array" ref="L99">IFERROR(INDEX(K$2:K$700,SMALL(IF(K$2:K$700&lt;&gt;"",ROW(K$2:K$700)-1),ROW(F98))),"")</f>
        <v/>
      </c>
      <c r="M99" s="64" t="str">
        <f t="shared" si="2"/>
        <v/>
      </c>
      <c r="N99" s="65" t="str">
        <f t="array" ref="N99">IFERROR(INDEX(M$2:M$700,SMALL(IF(M$2:M$700&lt;&gt;"",ROW(M$2:M$700)-1),ROW(G98))),"")</f>
        <v/>
      </c>
      <c r="O99" s="64" t="str">
        <f t="shared" si="3"/>
        <v/>
      </c>
      <c r="P99" s="66" t="str">
        <f t="array" ref="P99">IFERROR(INDEX(O$2:O$700,SMALL(IF(O$2:O$700&lt;&gt;"",ROW(O$2:O$700)-1),ROW(I98))),"")</f>
        <v/>
      </c>
      <c r="Q99" s="9"/>
    </row>
    <row r="100" spans="1:17" s="6" customFormat="1" ht="15.75" customHeight="1" x14ac:dyDescent="0.2">
      <c r="A100" s="62" t="str">
        <f t="shared" si="6"/>
        <v xml:space="preserve"> </v>
      </c>
      <c r="B100" s="63"/>
      <c r="C100" s="63"/>
      <c r="D100" s="63"/>
      <c r="E100" s="63"/>
      <c r="F100" s="63"/>
      <c r="G100" s="62" t="str">
        <f>IF(D100="","",VLOOKUP(D100,'Liste des clubs'!A:B,2,FALSE))</f>
        <v/>
      </c>
      <c r="H100" s="29"/>
      <c r="I100" s="64" t="str">
        <f t="shared" si="0"/>
        <v/>
      </c>
      <c r="J100" s="65" t="str">
        <f t="array" ref="J100">IFERROR(INDEX(I$2:I$700,SMALL(IF(I$2:I$700&lt;&gt;"",ROW(I$2:I$700)-1),ROW(A99))),"")</f>
        <v/>
      </c>
      <c r="K100" s="64" t="str">
        <f t="shared" si="1"/>
        <v/>
      </c>
      <c r="L100" s="66" t="str">
        <f t="array" ref="L100">IFERROR(INDEX(K$2:K$700,SMALL(IF(K$2:K$700&lt;&gt;"",ROW(K$2:K$700)-1),ROW(F99))),"")</f>
        <v/>
      </c>
      <c r="M100" s="64" t="str">
        <f t="shared" si="2"/>
        <v/>
      </c>
      <c r="N100" s="65" t="str">
        <f t="array" ref="N100">IFERROR(INDEX(M$2:M$700,SMALL(IF(M$2:M$700&lt;&gt;"",ROW(M$2:M$700)-1),ROW(G99))),"")</f>
        <v/>
      </c>
      <c r="O100" s="64" t="str">
        <f t="shared" si="3"/>
        <v/>
      </c>
      <c r="P100" s="66" t="str">
        <f t="array" ref="P100">IFERROR(INDEX(O$2:O$700,SMALL(IF(O$2:O$700&lt;&gt;"",ROW(O$2:O$700)-1),ROW(I99))),"")</f>
        <v/>
      </c>
      <c r="Q100" s="9"/>
    </row>
    <row r="101" spans="1:17" s="6" customFormat="1" ht="15.75" customHeight="1" x14ac:dyDescent="0.2">
      <c r="A101" s="62" t="str">
        <f t="shared" si="6"/>
        <v xml:space="preserve"> </v>
      </c>
      <c r="B101" s="63"/>
      <c r="C101" s="63"/>
      <c r="D101" s="63"/>
      <c r="E101" s="63"/>
      <c r="F101" s="63"/>
      <c r="G101" s="62" t="str">
        <f>IF(D101="","",VLOOKUP(D101,'Liste des clubs'!A:B,2,FALSE))</f>
        <v/>
      </c>
      <c r="H101" s="29"/>
      <c r="I101" s="64" t="str">
        <f t="shared" si="0"/>
        <v/>
      </c>
      <c r="J101" s="65" t="str">
        <f t="array" ref="J101">IFERROR(INDEX(I$2:I$700,SMALL(IF(I$2:I$700&lt;&gt;"",ROW(I$2:I$700)-1),ROW(A100))),"")</f>
        <v/>
      </c>
      <c r="K101" s="64" t="str">
        <f t="shared" si="1"/>
        <v/>
      </c>
      <c r="L101" s="66" t="str">
        <f t="array" ref="L101">IFERROR(INDEX(K$2:K$700,SMALL(IF(K$2:K$700&lt;&gt;"",ROW(K$2:K$700)-1),ROW(F100))),"")</f>
        <v/>
      </c>
      <c r="M101" s="64" t="str">
        <f t="shared" si="2"/>
        <v/>
      </c>
      <c r="N101" s="65" t="str">
        <f t="array" ref="N101">IFERROR(INDEX(M$2:M$700,SMALL(IF(M$2:M$700&lt;&gt;"",ROW(M$2:M$700)-1),ROW(G100))),"")</f>
        <v/>
      </c>
      <c r="O101" s="64" t="str">
        <f t="shared" si="3"/>
        <v/>
      </c>
      <c r="P101" s="66" t="str">
        <f t="array" ref="P101">IFERROR(INDEX(O$2:O$700,SMALL(IF(O$2:O$700&lt;&gt;"",ROW(O$2:O$700)-1),ROW(I100))),"")</f>
        <v/>
      </c>
      <c r="Q101" s="9"/>
    </row>
    <row r="102" spans="1:17" s="6" customFormat="1" ht="15.75" customHeight="1" x14ac:dyDescent="0.2">
      <c r="A102" s="62" t="str">
        <f t="shared" si="6"/>
        <v xml:space="preserve"> </v>
      </c>
      <c r="B102" s="63"/>
      <c r="C102" s="63"/>
      <c r="D102" s="63"/>
      <c r="E102" s="63"/>
      <c r="F102" s="63"/>
      <c r="G102" s="62" t="str">
        <f>IF(D102="","",VLOOKUP(D102,'Liste des clubs'!A:B,2,FALSE))</f>
        <v/>
      </c>
      <c r="H102" s="29"/>
      <c r="I102" s="64" t="str">
        <f t="shared" si="0"/>
        <v/>
      </c>
      <c r="J102" s="65" t="str">
        <f t="array" ref="J102">IFERROR(INDEX(I$2:I$700,SMALL(IF(I$2:I$700&lt;&gt;"",ROW(I$2:I$700)-1),ROW(A101))),"")</f>
        <v/>
      </c>
      <c r="K102" s="64" t="str">
        <f t="shared" si="1"/>
        <v/>
      </c>
      <c r="L102" s="66" t="str">
        <f t="array" ref="L102">IFERROR(INDEX(K$2:K$700,SMALL(IF(K$2:K$700&lt;&gt;"",ROW(K$2:K$700)-1),ROW(F101))),"")</f>
        <v/>
      </c>
      <c r="M102" s="64" t="str">
        <f t="shared" si="2"/>
        <v/>
      </c>
      <c r="N102" s="65" t="str">
        <f t="array" ref="N102">IFERROR(INDEX(M$2:M$700,SMALL(IF(M$2:M$700&lt;&gt;"",ROW(M$2:M$700)-1),ROW(G101))),"")</f>
        <v/>
      </c>
      <c r="O102" s="64" t="str">
        <f t="shared" si="3"/>
        <v/>
      </c>
      <c r="P102" s="66" t="str">
        <f t="array" ref="P102">IFERROR(INDEX(O$2:O$700,SMALL(IF(O$2:O$700&lt;&gt;"",ROW(O$2:O$700)-1),ROW(I101))),"")</f>
        <v/>
      </c>
      <c r="Q102" s="9"/>
    </row>
    <row r="103" spans="1:17" s="6" customFormat="1" ht="15.75" customHeight="1" x14ac:dyDescent="0.2">
      <c r="A103" s="62" t="str">
        <f t="shared" si="6"/>
        <v xml:space="preserve"> </v>
      </c>
      <c r="B103" s="63"/>
      <c r="C103" s="63"/>
      <c r="D103" s="63"/>
      <c r="E103" s="63"/>
      <c r="F103" s="63"/>
      <c r="G103" s="62" t="str">
        <f>IF(D103="","",VLOOKUP(D103,'Liste des clubs'!A:B,2,FALSE))</f>
        <v/>
      </c>
      <c r="H103" s="29"/>
      <c r="I103" s="64" t="str">
        <f t="shared" si="0"/>
        <v/>
      </c>
      <c r="J103" s="65" t="str">
        <f t="array" ref="J103">IFERROR(INDEX(I$2:I$700,SMALL(IF(I$2:I$700&lt;&gt;"",ROW(I$2:I$700)-1),ROW(A102))),"")</f>
        <v/>
      </c>
      <c r="K103" s="64" t="str">
        <f t="shared" si="1"/>
        <v/>
      </c>
      <c r="L103" s="66" t="str">
        <f t="array" ref="L103">IFERROR(INDEX(K$2:K$700,SMALL(IF(K$2:K$700&lt;&gt;"",ROW(K$2:K$700)-1),ROW(F102))),"")</f>
        <v/>
      </c>
      <c r="M103" s="64" t="str">
        <f t="shared" si="2"/>
        <v/>
      </c>
      <c r="N103" s="65" t="str">
        <f t="array" ref="N103">IFERROR(INDEX(M$2:M$700,SMALL(IF(M$2:M$700&lt;&gt;"",ROW(M$2:M$700)-1),ROW(G102))),"")</f>
        <v/>
      </c>
      <c r="O103" s="64" t="str">
        <f t="shared" si="3"/>
        <v/>
      </c>
      <c r="P103" s="66" t="str">
        <f t="array" ref="P103">IFERROR(INDEX(O$2:O$700,SMALL(IF(O$2:O$700&lt;&gt;"",ROW(O$2:O$700)-1),ROW(I102))),"")</f>
        <v/>
      </c>
      <c r="Q103" s="9"/>
    </row>
    <row r="104" spans="1:17" s="6" customFormat="1" ht="15.75" customHeight="1" x14ac:dyDescent="0.2">
      <c r="A104" s="62" t="str">
        <f t="shared" si="6"/>
        <v xml:space="preserve"> </v>
      </c>
      <c r="B104" s="63"/>
      <c r="C104" s="63"/>
      <c r="D104" s="63"/>
      <c r="E104" s="63"/>
      <c r="F104" s="63"/>
      <c r="G104" s="62" t="str">
        <f>IF(D104="","",VLOOKUP(D104,'Liste des clubs'!A:B,2,FALSE))</f>
        <v/>
      </c>
      <c r="H104" s="29"/>
      <c r="I104" s="64" t="str">
        <f t="shared" si="0"/>
        <v/>
      </c>
      <c r="J104" s="65" t="str">
        <f t="array" ref="J104">IFERROR(INDEX(I$2:I$700,SMALL(IF(I$2:I$700&lt;&gt;"",ROW(I$2:I$700)-1),ROW(A103))),"")</f>
        <v/>
      </c>
      <c r="K104" s="64" t="str">
        <f t="shared" si="1"/>
        <v/>
      </c>
      <c r="L104" s="66" t="str">
        <f t="array" ref="L104">IFERROR(INDEX(K$2:K$700,SMALL(IF(K$2:K$700&lt;&gt;"",ROW(K$2:K$700)-1),ROW(F103))),"")</f>
        <v/>
      </c>
      <c r="M104" s="64" t="str">
        <f t="shared" si="2"/>
        <v/>
      </c>
      <c r="N104" s="65" t="str">
        <f t="array" ref="N104">IFERROR(INDEX(M$2:M$700,SMALL(IF(M$2:M$700&lt;&gt;"",ROW(M$2:M$700)-1),ROW(G103))),"")</f>
        <v/>
      </c>
      <c r="O104" s="64" t="str">
        <f t="shared" si="3"/>
        <v/>
      </c>
      <c r="P104" s="66" t="str">
        <f t="array" ref="P104">IFERROR(INDEX(O$2:O$700,SMALL(IF(O$2:O$700&lt;&gt;"",ROW(O$2:O$700)-1),ROW(I103))),"")</f>
        <v/>
      </c>
      <c r="Q104" s="9"/>
    </row>
    <row r="105" spans="1:17" s="6" customFormat="1" ht="15.75" customHeight="1" x14ac:dyDescent="0.2">
      <c r="A105" s="62" t="str">
        <f t="shared" si="6"/>
        <v xml:space="preserve"> </v>
      </c>
      <c r="B105" s="63"/>
      <c r="C105" s="63"/>
      <c r="D105" s="63"/>
      <c r="E105" s="63"/>
      <c r="F105" s="63"/>
      <c r="G105" s="62" t="str">
        <f>IF(D105="","",VLOOKUP(D105,'Liste des clubs'!A:B,2,FALSE))</f>
        <v/>
      </c>
      <c r="H105" s="29"/>
      <c r="I105" s="64" t="str">
        <f t="shared" si="0"/>
        <v/>
      </c>
      <c r="J105" s="65" t="str">
        <f t="array" ref="J105">IFERROR(INDEX(I$2:I$700,SMALL(IF(I$2:I$700&lt;&gt;"",ROW(I$2:I$700)-1),ROW(A104))),"")</f>
        <v/>
      </c>
      <c r="K105" s="64" t="str">
        <f t="shared" si="1"/>
        <v/>
      </c>
      <c r="L105" s="66" t="str">
        <f t="array" ref="L105">IFERROR(INDEX(K$2:K$700,SMALL(IF(K$2:K$700&lt;&gt;"",ROW(K$2:K$700)-1),ROW(F104))),"")</f>
        <v/>
      </c>
      <c r="M105" s="64" t="str">
        <f t="shared" si="2"/>
        <v/>
      </c>
      <c r="N105" s="65" t="str">
        <f t="array" ref="N105">IFERROR(INDEX(M$2:M$700,SMALL(IF(M$2:M$700&lt;&gt;"",ROW(M$2:M$700)-1),ROW(G104))),"")</f>
        <v/>
      </c>
      <c r="O105" s="64" t="str">
        <f t="shared" si="3"/>
        <v/>
      </c>
      <c r="P105" s="66" t="str">
        <f t="array" ref="P105">IFERROR(INDEX(O$2:O$700,SMALL(IF(O$2:O$700&lt;&gt;"",ROW(O$2:O$700)-1),ROW(I104))),"")</f>
        <v/>
      </c>
      <c r="Q105" s="9"/>
    </row>
    <row r="106" spans="1:17" s="6" customFormat="1" ht="15.75" customHeight="1" x14ac:dyDescent="0.2">
      <c r="A106" s="62" t="str">
        <f t="shared" si="6"/>
        <v xml:space="preserve"> </v>
      </c>
      <c r="B106" s="63"/>
      <c r="C106" s="63"/>
      <c r="D106" s="63"/>
      <c r="E106" s="63"/>
      <c r="F106" s="63"/>
      <c r="G106" s="62" t="str">
        <f>IF(D106="","",VLOOKUP(D106,'Liste des clubs'!A:B,2,FALSE))</f>
        <v/>
      </c>
      <c r="H106" s="29"/>
      <c r="I106" s="64" t="str">
        <f t="shared" si="0"/>
        <v/>
      </c>
      <c r="J106" s="65" t="str">
        <f t="array" ref="J106">IFERROR(INDEX(I$2:I$700,SMALL(IF(I$2:I$700&lt;&gt;"",ROW(I$2:I$700)-1),ROW(A105))),"")</f>
        <v/>
      </c>
      <c r="K106" s="64" t="str">
        <f t="shared" si="1"/>
        <v/>
      </c>
      <c r="L106" s="66" t="str">
        <f t="array" ref="L106">IFERROR(INDEX(K$2:K$700,SMALL(IF(K$2:K$700&lt;&gt;"",ROW(K$2:K$700)-1),ROW(F105))),"")</f>
        <v/>
      </c>
      <c r="M106" s="64" t="str">
        <f t="shared" si="2"/>
        <v/>
      </c>
      <c r="N106" s="65" t="str">
        <f t="array" ref="N106">IFERROR(INDEX(M$2:M$700,SMALL(IF(M$2:M$700&lt;&gt;"",ROW(M$2:M$700)-1),ROW(G105))),"")</f>
        <v/>
      </c>
      <c r="O106" s="64" t="str">
        <f t="shared" si="3"/>
        <v/>
      </c>
      <c r="P106" s="66" t="str">
        <f t="array" ref="P106">IFERROR(INDEX(O$2:O$700,SMALL(IF(O$2:O$700&lt;&gt;"",ROW(O$2:O$700)-1),ROW(I105))),"")</f>
        <v/>
      </c>
      <c r="Q106" s="9"/>
    </row>
    <row r="107" spans="1:17" s="6" customFormat="1" ht="15.75" customHeight="1" x14ac:dyDescent="0.2">
      <c r="A107" s="62" t="str">
        <f t="shared" si="6"/>
        <v xml:space="preserve"> </v>
      </c>
      <c r="B107" s="63"/>
      <c r="C107" s="63"/>
      <c r="D107" s="63"/>
      <c r="E107" s="63"/>
      <c r="F107" s="63"/>
      <c r="G107" s="62" t="str">
        <f>IF(D107="","",VLOOKUP(D107,'Liste des clubs'!A:B,2,FALSE))</f>
        <v/>
      </c>
      <c r="H107" s="29"/>
      <c r="I107" s="64" t="str">
        <f t="shared" si="0"/>
        <v/>
      </c>
      <c r="J107" s="65" t="str">
        <f t="array" ref="J107">IFERROR(INDEX(I$2:I$700,SMALL(IF(I$2:I$700&lt;&gt;"",ROW(I$2:I$700)-1),ROW(A106))),"")</f>
        <v/>
      </c>
      <c r="K107" s="64" t="str">
        <f t="shared" si="1"/>
        <v/>
      </c>
      <c r="L107" s="66" t="str">
        <f t="array" ref="L107">IFERROR(INDEX(K$2:K$700,SMALL(IF(K$2:K$700&lt;&gt;"",ROW(K$2:K$700)-1),ROW(F106))),"")</f>
        <v/>
      </c>
      <c r="M107" s="64" t="str">
        <f t="shared" si="2"/>
        <v/>
      </c>
      <c r="N107" s="65" t="str">
        <f t="array" ref="N107">IFERROR(INDEX(M$2:M$700,SMALL(IF(M$2:M$700&lt;&gt;"",ROW(M$2:M$700)-1),ROW(G106))),"")</f>
        <v/>
      </c>
      <c r="O107" s="64" t="str">
        <f t="shared" si="3"/>
        <v/>
      </c>
      <c r="P107" s="66" t="str">
        <f t="array" ref="P107">IFERROR(INDEX(O$2:O$700,SMALL(IF(O$2:O$700&lt;&gt;"",ROW(O$2:O$700)-1),ROW(I106))),"")</f>
        <v/>
      </c>
      <c r="Q107" s="9"/>
    </row>
    <row r="108" spans="1:17" s="6" customFormat="1" ht="15.75" customHeight="1" x14ac:dyDescent="0.2">
      <c r="A108" s="62" t="str">
        <f t="shared" si="6"/>
        <v xml:space="preserve"> </v>
      </c>
      <c r="B108" s="63"/>
      <c r="C108" s="63"/>
      <c r="D108" s="63"/>
      <c r="E108" s="63"/>
      <c r="F108" s="63"/>
      <c r="G108" s="62" t="str">
        <f>IF(D108="","",VLOOKUP(D108,'Liste des clubs'!A:B,2,FALSE))</f>
        <v/>
      </c>
      <c r="H108" s="29"/>
      <c r="I108" s="64" t="str">
        <f t="shared" si="0"/>
        <v/>
      </c>
      <c r="J108" s="65" t="str">
        <f t="array" ref="J108">IFERROR(INDEX(I$2:I$700,SMALL(IF(I$2:I$700&lt;&gt;"",ROW(I$2:I$700)-1),ROW(A107))),"")</f>
        <v/>
      </c>
      <c r="K108" s="64" t="str">
        <f t="shared" si="1"/>
        <v/>
      </c>
      <c r="L108" s="66" t="str">
        <f t="array" ref="L108">IFERROR(INDEX(K$2:K$700,SMALL(IF(K$2:K$700&lt;&gt;"",ROW(K$2:K$700)-1),ROW(F107))),"")</f>
        <v/>
      </c>
      <c r="M108" s="64" t="str">
        <f t="shared" si="2"/>
        <v/>
      </c>
      <c r="N108" s="65" t="str">
        <f t="array" ref="N108">IFERROR(INDEX(M$2:M$700,SMALL(IF(M$2:M$700&lt;&gt;"",ROW(M$2:M$700)-1),ROW(G107))),"")</f>
        <v/>
      </c>
      <c r="O108" s="64" t="str">
        <f t="shared" si="3"/>
        <v/>
      </c>
      <c r="P108" s="66" t="str">
        <f t="array" ref="P108">IFERROR(INDEX(O$2:O$700,SMALL(IF(O$2:O$700&lt;&gt;"",ROW(O$2:O$700)-1),ROW(I107))),"")</f>
        <v/>
      </c>
      <c r="Q108" s="9"/>
    </row>
    <row r="109" spans="1:17" s="6" customFormat="1" ht="15.75" customHeight="1" x14ac:dyDescent="0.2">
      <c r="A109" s="62" t="str">
        <f t="shared" si="6"/>
        <v xml:space="preserve"> </v>
      </c>
      <c r="B109" s="63"/>
      <c r="C109" s="63"/>
      <c r="D109" s="63"/>
      <c r="E109" s="63"/>
      <c r="F109" s="63"/>
      <c r="G109" s="62" t="str">
        <f>IF(D109="","",VLOOKUP(D109,'Liste des clubs'!A:B,2,FALSE))</f>
        <v/>
      </c>
      <c r="H109" s="29"/>
      <c r="I109" s="64" t="str">
        <f t="shared" si="0"/>
        <v/>
      </c>
      <c r="J109" s="65" t="str">
        <f t="array" ref="J109">IFERROR(INDEX(I$2:I$700,SMALL(IF(I$2:I$700&lt;&gt;"",ROW(I$2:I$700)-1),ROW(A108))),"")</f>
        <v/>
      </c>
      <c r="K109" s="64" t="str">
        <f t="shared" si="1"/>
        <v/>
      </c>
      <c r="L109" s="66" t="str">
        <f t="array" ref="L109">IFERROR(INDEX(K$2:K$700,SMALL(IF(K$2:K$700&lt;&gt;"",ROW(K$2:K$700)-1),ROW(F108))),"")</f>
        <v/>
      </c>
      <c r="M109" s="64" t="str">
        <f t="shared" si="2"/>
        <v/>
      </c>
      <c r="N109" s="65" t="str">
        <f t="array" ref="N109">IFERROR(INDEX(M$2:M$700,SMALL(IF(M$2:M$700&lt;&gt;"",ROW(M$2:M$700)-1),ROW(G108))),"")</f>
        <v/>
      </c>
      <c r="O109" s="64" t="str">
        <f t="shared" si="3"/>
        <v/>
      </c>
      <c r="P109" s="66" t="str">
        <f t="array" ref="P109">IFERROR(INDEX(O$2:O$700,SMALL(IF(O$2:O$700&lt;&gt;"",ROW(O$2:O$700)-1),ROW(I108))),"")</f>
        <v/>
      </c>
      <c r="Q109" s="9"/>
    </row>
    <row r="110" spans="1:17" s="6" customFormat="1" ht="15.75" customHeight="1" x14ac:dyDescent="0.2">
      <c r="A110" s="62" t="str">
        <f t="shared" si="6"/>
        <v xml:space="preserve"> </v>
      </c>
      <c r="B110" s="63"/>
      <c r="C110" s="63"/>
      <c r="D110" s="63"/>
      <c r="E110" s="63"/>
      <c r="F110" s="63"/>
      <c r="G110" s="62" t="str">
        <f>IF(D110="","",VLOOKUP(D110,'Liste des clubs'!A:B,2,FALSE))</f>
        <v/>
      </c>
      <c r="H110" s="29"/>
      <c r="I110" s="64" t="str">
        <f t="shared" si="0"/>
        <v/>
      </c>
      <c r="J110" s="65" t="str">
        <f t="array" ref="J110">IFERROR(INDEX(I$2:I$700,SMALL(IF(I$2:I$700&lt;&gt;"",ROW(I$2:I$700)-1),ROW(A109))),"")</f>
        <v/>
      </c>
      <c r="K110" s="64" t="str">
        <f t="shared" si="1"/>
        <v/>
      </c>
      <c r="L110" s="66" t="str">
        <f t="array" ref="L110">IFERROR(INDEX(K$2:K$700,SMALL(IF(K$2:K$700&lt;&gt;"",ROW(K$2:K$700)-1),ROW(F109))),"")</f>
        <v/>
      </c>
      <c r="M110" s="64" t="str">
        <f t="shared" si="2"/>
        <v/>
      </c>
      <c r="N110" s="65" t="str">
        <f t="array" ref="N110">IFERROR(INDEX(M$2:M$700,SMALL(IF(M$2:M$700&lt;&gt;"",ROW(M$2:M$700)-1),ROW(G109))),"")</f>
        <v/>
      </c>
      <c r="O110" s="64" t="str">
        <f t="shared" si="3"/>
        <v/>
      </c>
      <c r="P110" s="66" t="str">
        <f t="array" ref="P110">IFERROR(INDEX(O$2:O$700,SMALL(IF(O$2:O$700&lt;&gt;"",ROW(O$2:O$700)-1),ROW(I109))),"")</f>
        <v/>
      </c>
      <c r="Q110" s="9"/>
    </row>
    <row r="111" spans="1:17" s="6" customFormat="1" ht="15.75" customHeight="1" x14ac:dyDescent="0.2">
      <c r="A111" s="62" t="str">
        <f t="shared" si="6"/>
        <v xml:space="preserve"> </v>
      </c>
      <c r="B111" s="63"/>
      <c r="C111" s="63"/>
      <c r="D111" s="63"/>
      <c r="E111" s="63"/>
      <c r="F111" s="63"/>
      <c r="G111" s="62" t="str">
        <f>IF(D111="","",VLOOKUP(D111,'Liste des clubs'!A:B,2,FALSE))</f>
        <v/>
      </c>
      <c r="H111" s="29"/>
      <c r="I111" s="64" t="str">
        <f t="shared" si="0"/>
        <v/>
      </c>
      <c r="J111" s="65" t="str">
        <f t="array" ref="J111">IFERROR(INDEX(I$2:I$700,SMALL(IF(I$2:I$700&lt;&gt;"",ROW(I$2:I$700)-1),ROW(A110))),"")</f>
        <v/>
      </c>
      <c r="K111" s="64" t="str">
        <f t="shared" si="1"/>
        <v/>
      </c>
      <c r="L111" s="66" t="str">
        <f t="array" ref="L111">IFERROR(INDEX(K$2:K$700,SMALL(IF(K$2:K$700&lt;&gt;"",ROW(K$2:K$700)-1),ROW(F110))),"")</f>
        <v/>
      </c>
      <c r="M111" s="64" t="str">
        <f t="shared" si="2"/>
        <v/>
      </c>
      <c r="N111" s="65" t="str">
        <f t="array" ref="N111">IFERROR(INDEX(M$2:M$700,SMALL(IF(M$2:M$700&lt;&gt;"",ROW(M$2:M$700)-1),ROW(G110))),"")</f>
        <v/>
      </c>
      <c r="O111" s="64" t="str">
        <f t="shared" si="3"/>
        <v/>
      </c>
      <c r="P111" s="66" t="str">
        <f t="array" ref="P111">IFERROR(INDEX(O$2:O$700,SMALL(IF(O$2:O$700&lt;&gt;"",ROW(O$2:O$700)-1),ROW(I110))),"")</f>
        <v/>
      </c>
      <c r="Q111" s="9"/>
    </row>
    <row r="112" spans="1:17" s="6" customFormat="1" ht="15.75" customHeight="1" x14ac:dyDescent="0.2">
      <c r="A112" s="62" t="str">
        <f t="shared" si="6"/>
        <v xml:space="preserve"> </v>
      </c>
      <c r="B112" s="63"/>
      <c r="C112" s="63"/>
      <c r="D112" s="63"/>
      <c r="E112" s="63"/>
      <c r="F112" s="63"/>
      <c r="G112" s="62" t="str">
        <f>IF(D112="","",VLOOKUP(D112,'Liste des clubs'!A:B,2,FALSE))</f>
        <v/>
      </c>
      <c r="H112" s="29"/>
      <c r="I112" s="64" t="str">
        <f t="shared" si="0"/>
        <v/>
      </c>
      <c r="J112" s="65" t="str">
        <f t="array" ref="J112">IFERROR(INDEX(I$2:I$700,SMALL(IF(I$2:I$700&lt;&gt;"",ROW(I$2:I$700)-1),ROW(A111))),"")</f>
        <v/>
      </c>
      <c r="K112" s="64" t="str">
        <f t="shared" si="1"/>
        <v/>
      </c>
      <c r="L112" s="66" t="str">
        <f t="array" ref="L112">IFERROR(INDEX(K$2:K$700,SMALL(IF(K$2:K$700&lt;&gt;"",ROW(K$2:K$700)-1),ROW(F111))),"")</f>
        <v/>
      </c>
      <c r="M112" s="64" t="str">
        <f t="shared" si="2"/>
        <v/>
      </c>
      <c r="N112" s="65" t="str">
        <f t="array" ref="N112">IFERROR(INDEX(M$2:M$700,SMALL(IF(M$2:M$700&lt;&gt;"",ROW(M$2:M$700)-1),ROW(G111))),"")</f>
        <v/>
      </c>
      <c r="O112" s="64" t="str">
        <f t="shared" si="3"/>
        <v/>
      </c>
      <c r="P112" s="66" t="str">
        <f t="array" ref="P112">IFERROR(INDEX(O$2:O$700,SMALL(IF(O$2:O$700&lt;&gt;"",ROW(O$2:O$700)-1),ROW(I111))),"")</f>
        <v/>
      </c>
      <c r="Q112" s="9"/>
    </row>
    <row r="113" spans="1:17" s="6" customFormat="1" ht="15.75" customHeight="1" x14ac:dyDescent="0.2">
      <c r="A113" s="62" t="str">
        <f t="shared" si="6"/>
        <v xml:space="preserve"> </v>
      </c>
      <c r="B113" s="63"/>
      <c r="C113" s="63"/>
      <c r="D113" s="63"/>
      <c r="E113" s="63"/>
      <c r="F113" s="63"/>
      <c r="G113" s="62" t="str">
        <f>IF(D113="","",VLOOKUP(D113,'Liste des clubs'!A:B,2,FALSE))</f>
        <v/>
      </c>
      <c r="H113" s="29"/>
      <c r="I113" s="64" t="str">
        <f t="shared" si="0"/>
        <v/>
      </c>
      <c r="J113" s="65" t="str">
        <f t="array" ref="J113">IFERROR(INDEX(I$2:I$700,SMALL(IF(I$2:I$700&lt;&gt;"",ROW(I$2:I$700)-1),ROW(A112))),"")</f>
        <v/>
      </c>
      <c r="K113" s="64" t="str">
        <f t="shared" si="1"/>
        <v/>
      </c>
      <c r="L113" s="66" t="str">
        <f t="array" ref="L113">IFERROR(INDEX(K$2:K$700,SMALL(IF(K$2:K$700&lt;&gt;"",ROW(K$2:K$700)-1),ROW(F112))),"")</f>
        <v/>
      </c>
      <c r="M113" s="64" t="str">
        <f t="shared" si="2"/>
        <v/>
      </c>
      <c r="N113" s="65" t="str">
        <f t="array" ref="N113">IFERROR(INDEX(M$2:M$700,SMALL(IF(M$2:M$700&lt;&gt;"",ROW(M$2:M$700)-1),ROW(G112))),"")</f>
        <v/>
      </c>
      <c r="O113" s="64" t="str">
        <f t="shared" si="3"/>
        <v/>
      </c>
      <c r="P113" s="66" t="str">
        <f t="array" ref="P113">IFERROR(INDEX(O$2:O$700,SMALL(IF(O$2:O$700&lt;&gt;"",ROW(O$2:O$700)-1),ROW(I112))),"")</f>
        <v/>
      </c>
      <c r="Q113" s="9"/>
    </row>
    <row r="114" spans="1:17" s="6" customFormat="1" ht="15.75" customHeight="1" x14ac:dyDescent="0.2">
      <c r="A114" s="62" t="str">
        <f t="shared" si="6"/>
        <v xml:space="preserve"> </v>
      </c>
      <c r="B114" s="63"/>
      <c r="C114" s="63"/>
      <c r="D114" s="63"/>
      <c r="E114" s="63"/>
      <c r="F114" s="63"/>
      <c r="G114" s="62" t="str">
        <f>IF(D114="","",VLOOKUP(D114,'Liste des clubs'!A:B,2,FALSE))</f>
        <v/>
      </c>
      <c r="H114" s="29"/>
      <c r="I114" s="64" t="str">
        <f t="shared" si="0"/>
        <v/>
      </c>
      <c r="J114" s="65" t="str">
        <f t="array" ref="J114">IFERROR(INDEX(I$2:I$700,SMALL(IF(I$2:I$700&lt;&gt;"",ROW(I$2:I$700)-1),ROW(A113))),"")</f>
        <v/>
      </c>
      <c r="K114" s="64" t="str">
        <f t="shared" si="1"/>
        <v/>
      </c>
      <c r="L114" s="66" t="str">
        <f t="array" ref="L114">IFERROR(INDEX(K$2:K$700,SMALL(IF(K$2:K$700&lt;&gt;"",ROW(K$2:K$700)-1),ROW(F113))),"")</f>
        <v/>
      </c>
      <c r="M114" s="64" t="str">
        <f t="shared" si="2"/>
        <v/>
      </c>
      <c r="N114" s="65" t="str">
        <f t="array" ref="N114">IFERROR(INDEX(M$2:M$700,SMALL(IF(M$2:M$700&lt;&gt;"",ROW(M$2:M$700)-1),ROW(G113))),"")</f>
        <v/>
      </c>
      <c r="O114" s="64" t="str">
        <f t="shared" si="3"/>
        <v/>
      </c>
      <c r="P114" s="66" t="str">
        <f t="array" ref="P114">IFERROR(INDEX(O$2:O$700,SMALL(IF(O$2:O$700&lt;&gt;"",ROW(O$2:O$700)-1),ROW(I113))),"")</f>
        <v/>
      </c>
      <c r="Q114" s="9"/>
    </row>
    <row r="115" spans="1:17" s="6" customFormat="1" ht="15.75" customHeight="1" x14ac:dyDescent="0.2">
      <c r="A115" s="62" t="str">
        <f t="shared" si="6"/>
        <v xml:space="preserve"> </v>
      </c>
      <c r="B115" s="63"/>
      <c r="C115" s="63"/>
      <c r="D115" s="63"/>
      <c r="E115" s="63"/>
      <c r="F115" s="63"/>
      <c r="G115" s="62" t="str">
        <f>IF(D115="","",VLOOKUP(D115,'Liste des clubs'!A:B,2,FALSE))</f>
        <v/>
      </c>
      <c r="H115" s="29"/>
      <c r="I115" s="64" t="str">
        <f t="shared" si="0"/>
        <v/>
      </c>
      <c r="J115" s="65" t="str">
        <f t="array" ref="J115">IFERROR(INDEX(I$2:I$700,SMALL(IF(I$2:I$700&lt;&gt;"",ROW(I$2:I$700)-1),ROW(A114))),"")</f>
        <v/>
      </c>
      <c r="K115" s="64" t="str">
        <f t="shared" si="1"/>
        <v/>
      </c>
      <c r="L115" s="66" t="str">
        <f t="array" ref="L115">IFERROR(INDEX(K$2:K$700,SMALL(IF(K$2:K$700&lt;&gt;"",ROW(K$2:K$700)-1),ROW(F114))),"")</f>
        <v/>
      </c>
      <c r="M115" s="64" t="str">
        <f t="shared" si="2"/>
        <v/>
      </c>
      <c r="N115" s="65" t="str">
        <f t="array" ref="N115">IFERROR(INDEX(M$2:M$700,SMALL(IF(M$2:M$700&lt;&gt;"",ROW(M$2:M$700)-1),ROW(G114))),"")</f>
        <v/>
      </c>
      <c r="O115" s="64" t="str">
        <f t="shared" si="3"/>
        <v/>
      </c>
      <c r="P115" s="66" t="str">
        <f t="array" ref="P115">IFERROR(INDEX(O$2:O$700,SMALL(IF(O$2:O$700&lt;&gt;"",ROW(O$2:O$700)-1),ROW(I114))),"")</f>
        <v/>
      </c>
      <c r="Q115" s="9"/>
    </row>
    <row r="116" spans="1:17" s="6" customFormat="1" ht="15.75" customHeight="1" x14ac:dyDescent="0.2">
      <c r="A116" s="62" t="str">
        <f t="shared" si="6"/>
        <v xml:space="preserve"> </v>
      </c>
      <c r="B116" s="63"/>
      <c r="C116" s="63"/>
      <c r="D116" s="63"/>
      <c r="E116" s="63"/>
      <c r="F116" s="63"/>
      <c r="G116" s="62" t="str">
        <f>IF(D116="","",VLOOKUP(D116,'Liste des clubs'!A:B,2,FALSE))</f>
        <v/>
      </c>
      <c r="H116" s="29"/>
      <c r="I116" s="64" t="str">
        <f t="shared" si="0"/>
        <v/>
      </c>
      <c r="J116" s="65" t="str">
        <f t="array" ref="J116">IFERROR(INDEX(I$2:I$700,SMALL(IF(I$2:I$700&lt;&gt;"",ROW(I$2:I$700)-1),ROW(A115))),"")</f>
        <v/>
      </c>
      <c r="K116" s="64" t="str">
        <f t="shared" si="1"/>
        <v/>
      </c>
      <c r="L116" s="66" t="str">
        <f t="array" ref="L116">IFERROR(INDEX(K$2:K$700,SMALL(IF(K$2:K$700&lt;&gt;"",ROW(K$2:K$700)-1),ROW(F115))),"")</f>
        <v/>
      </c>
      <c r="M116" s="64" t="str">
        <f t="shared" si="2"/>
        <v/>
      </c>
      <c r="N116" s="65" t="str">
        <f t="array" ref="N116">IFERROR(INDEX(M$2:M$700,SMALL(IF(M$2:M$700&lt;&gt;"",ROW(M$2:M$700)-1),ROW(G115))),"")</f>
        <v/>
      </c>
      <c r="O116" s="64" t="str">
        <f t="shared" si="3"/>
        <v/>
      </c>
      <c r="P116" s="66" t="str">
        <f t="array" ref="P116">IFERROR(INDEX(O$2:O$700,SMALL(IF(O$2:O$700&lt;&gt;"",ROW(O$2:O$700)-1),ROW(I115))),"")</f>
        <v/>
      </c>
      <c r="Q116" s="9"/>
    </row>
    <row r="117" spans="1:17" s="6" customFormat="1" ht="15.75" customHeight="1" x14ac:dyDescent="0.2">
      <c r="A117" s="62" t="str">
        <f t="shared" si="6"/>
        <v xml:space="preserve"> </v>
      </c>
      <c r="B117" s="63"/>
      <c r="C117" s="63"/>
      <c r="D117" s="63"/>
      <c r="E117" s="63"/>
      <c r="F117" s="63"/>
      <c r="G117" s="62" t="str">
        <f>IF(D117="","",VLOOKUP(D117,'Liste des clubs'!A:B,2,FALSE))</f>
        <v/>
      </c>
      <c r="H117" s="29"/>
      <c r="I117" s="64" t="str">
        <f t="shared" si="0"/>
        <v/>
      </c>
      <c r="J117" s="65" t="str">
        <f t="array" ref="J117">IFERROR(INDEX(I$2:I$700,SMALL(IF(I$2:I$700&lt;&gt;"",ROW(I$2:I$700)-1),ROW(A116))),"")</f>
        <v/>
      </c>
      <c r="K117" s="64" t="str">
        <f t="shared" si="1"/>
        <v/>
      </c>
      <c r="L117" s="66" t="str">
        <f t="array" ref="L117">IFERROR(INDEX(K$2:K$700,SMALL(IF(K$2:K$700&lt;&gt;"",ROW(K$2:K$700)-1),ROW(F116))),"")</f>
        <v/>
      </c>
      <c r="M117" s="64" t="str">
        <f t="shared" si="2"/>
        <v/>
      </c>
      <c r="N117" s="65" t="str">
        <f t="array" ref="N117">IFERROR(INDEX(M$2:M$700,SMALL(IF(M$2:M$700&lt;&gt;"",ROW(M$2:M$700)-1),ROW(G116))),"")</f>
        <v/>
      </c>
      <c r="O117" s="64" t="str">
        <f t="shared" si="3"/>
        <v/>
      </c>
      <c r="P117" s="66" t="str">
        <f t="array" ref="P117">IFERROR(INDEX(O$2:O$700,SMALL(IF(O$2:O$700&lt;&gt;"",ROW(O$2:O$700)-1),ROW(I116))),"")</f>
        <v/>
      </c>
      <c r="Q117" s="9"/>
    </row>
    <row r="118" spans="1:17" s="6" customFormat="1" ht="15.75" customHeight="1" x14ac:dyDescent="0.2">
      <c r="A118" s="62" t="str">
        <f t="shared" si="6"/>
        <v xml:space="preserve"> </v>
      </c>
      <c r="B118" s="63"/>
      <c r="C118" s="63"/>
      <c r="D118" s="63"/>
      <c r="E118" s="63"/>
      <c r="F118" s="63"/>
      <c r="G118" s="62" t="str">
        <f>IF(D118="","",VLOOKUP(D118,'Liste des clubs'!A:B,2,FALSE))</f>
        <v/>
      </c>
      <c r="H118" s="29"/>
      <c r="I118" s="64" t="str">
        <f t="shared" si="0"/>
        <v/>
      </c>
      <c r="J118" s="65" t="str">
        <f t="array" ref="J118">IFERROR(INDEX(I$2:I$700,SMALL(IF(I$2:I$700&lt;&gt;"",ROW(I$2:I$700)-1),ROW(A117))),"")</f>
        <v/>
      </c>
      <c r="K118" s="64" t="str">
        <f t="shared" si="1"/>
        <v/>
      </c>
      <c r="L118" s="66" t="str">
        <f t="array" ref="L118">IFERROR(INDEX(K$2:K$700,SMALL(IF(K$2:K$700&lt;&gt;"",ROW(K$2:K$700)-1),ROW(F117))),"")</f>
        <v/>
      </c>
      <c r="M118" s="64" t="str">
        <f t="shared" si="2"/>
        <v/>
      </c>
      <c r="N118" s="65" t="str">
        <f t="array" ref="N118">IFERROR(INDEX(M$2:M$700,SMALL(IF(M$2:M$700&lt;&gt;"",ROW(M$2:M$700)-1),ROW(G117))),"")</f>
        <v/>
      </c>
      <c r="O118" s="64" t="str">
        <f t="shared" si="3"/>
        <v/>
      </c>
      <c r="P118" s="66" t="str">
        <f t="array" ref="P118">IFERROR(INDEX(O$2:O$700,SMALL(IF(O$2:O$700&lt;&gt;"",ROW(O$2:O$700)-1),ROW(I117))),"")</f>
        <v/>
      </c>
      <c r="Q118" s="9"/>
    </row>
    <row r="119" spans="1:17" s="6" customFormat="1" ht="15.75" customHeight="1" x14ac:dyDescent="0.2">
      <c r="A119" s="62" t="str">
        <f t="shared" si="6"/>
        <v xml:space="preserve"> </v>
      </c>
      <c r="B119" s="63"/>
      <c r="C119" s="63"/>
      <c r="D119" s="63"/>
      <c r="E119" s="63"/>
      <c r="F119" s="63"/>
      <c r="G119" s="62" t="str">
        <f>IF(D119="","",VLOOKUP(D119,'Liste des clubs'!A:B,2,FALSE))</f>
        <v/>
      </c>
      <c r="H119" s="29"/>
      <c r="I119" s="64" t="str">
        <f t="shared" si="0"/>
        <v/>
      </c>
      <c r="J119" s="65" t="str">
        <f t="array" ref="J119">IFERROR(INDEX(I$2:I$700,SMALL(IF(I$2:I$700&lt;&gt;"",ROW(I$2:I$700)-1),ROW(A118))),"")</f>
        <v/>
      </c>
      <c r="K119" s="64" t="str">
        <f t="shared" si="1"/>
        <v/>
      </c>
      <c r="L119" s="66" t="str">
        <f t="array" ref="L119">IFERROR(INDEX(K$2:K$700,SMALL(IF(K$2:K$700&lt;&gt;"",ROW(K$2:K$700)-1),ROW(F118))),"")</f>
        <v/>
      </c>
      <c r="M119" s="64" t="str">
        <f t="shared" si="2"/>
        <v/>
      </c>
      <c r="N119" s="65" t="str">
        <f t="array" ref="N119">IFERROR(INDEX(M$2:M$700,SMALL(IF(M$2:M$700&lt;&gt;"",ROW(M$2:M$700)-1),ROW(G118))),"")</f>
        <v/>
      </c>
      <c r="O119" s="64" t="str">
        <f t="shared" si="3"/>
        <v/>
      </c>
      <c r="P119" s="66" t="str">
        <f t="array" ref="P119">IFERROR(INDEX(O$2:O$700,SMALL(IF(O$2:O$700&lt;&gt;"",ROW(O$2:O$700)-1),ROW(I118))),"")</f>
        <v/>
      </c>
      <c r="Q119" s="9"/>
    </row>
    <row r="120" spans="1:17" s="6" customFormat="1" ht="15.75" customHeight="1" x14ac:dyDescent="0.2">
      <c r="A120" s="62" t="str">
        <f t="shared" si="6"/>
        <v xml:space="preserve"> </v>
      </c>
      <c r="B120" s="63"/>
      <c r="C120" s="63"/>
      <c r="D120" s="63"/>
      <c r="E120" s="63"/>
      <c r="F120" s="63"/>
      <c r="G120" s="62" t="str">
        <f>IF(D120="","",VLOOKUP(D120,'Liste des clubs'!A:B,2,FALSE))</f>
        <v/>
      </c>
      <c r="H120" s="29"/>
      <c r="I120" s="64" t="str">
        <f t="shared" si="0"/>
        <v/>
      </c>
      <c r="J120" s="65" t="str">
        <f t="array" ref="J120">IFERROR(INDEX(I$2:I$700,SMALL(IF(I$2:I$700&lt;&gt;"",ROW(I$2:I$700)-1),ROW(A119))),"")</f>
        <v/>
      </c>
      <c r="K120" s="64" t="str">
        <f t="shared" si="1"/>
        <v/>
      </c>
      <c r="L120" s="66" t="str">
        <f t="array" ref="L120">IFERROR(INDEX(K$2:K$700,SMALL(IF(K$2:K$700&lt;&gt;"",ROW(K$2:K$700)-1),ROW(F119))),"")</f>
        <v/>
      </c>
      <c r="M120" s="64" t="str">
        <f t="shared" si="2"/>
        <v/>
      </c>
      <c r="N120" s="65" t="str">
        <f t="array" ref="N120">IFERROR(INDEX(M$2:M$700,SMALL(IF(M$2:M$700&lt;&gt;"",ROW(M$2:M$700)-1),ROW(G119))),"")</f>
        <v/>
      </c>
      <c r="O120" s="64" t="str">
        <f t="shared" si="3"/>
        <v/>
      </c>
      <c r="P120" s="66" t="str">
        <f t="array" ref="P120">IFERROR(INDEX(O$2:O$700,SMALL(IF(O$2:O$700&lt;&gt;"",ROW(O$2:O$700)-1),ROW(I119))),"")</f>
        <v/>
      </c>
      <c r="Q120" s="9"/>
    </row>
    <row r="121" spans="1:17" s="6" customFormat="1" ht="15.75" customHeight="1" x14ac:dyDescent="0.2">
      <c r="A121" s="62" t="str">
        <f t="shared" si="6"/>
        <v xml:space="preserve"> </v>
      </c>
      <c r="B121" s="63"/>
      <c r="C121" s="63"/>
      <c r="D121" s="63"/>
      <c r="E121" s="63"/>
      <c r="F121" s="63"/>
      <c r="G121" s="62" t="str">
        <f>IF(D121="","",VLOOKUP(D121,'Liste des clubs'!A:B,2,FALSE))</f>
        <v/>
      </c>
      <c r="H121" s="29"/>
      <c r="I121" s="64" t="str">
        <f t="shared" si="0"/>
        <v/>
      </c>
      <c r="J121" s="65" t="str">
        <f t="array" ref="J121">IFERROR(INDEX(I$2:I$700,SMALL(IF(I$2:I$700&lt;&gt;"",ROW(I$2:I$700)-1),ROW(A120))),"")</f>
        <v/>
      </c>
      <c r="K121" s="64" t="str">
        <f t="shared" si="1"/>
        <v/>
      </c>
      <c r="L121" s="66" t="str">
        <f t="array" ref="L121">IFERROR(INDEX(K$2:K$700,SMALL(IF(K$2:K$700&lt;&gt;"",ROW(K$2:K$700)-1),ROW(F120))),"")</f>
        <v/>
      </c>
      <c r="M121" s="64" t="str">
        <f t="shared" si="2"/>
        <v/>
      </c>
      <c r="N121" s="65" t="str">
        <f t="array" ref="N121">IFERROR(INDEX(M$2:M$700,SMALL(IF(M$2:M$700&lt;&gt;"",ROW(M$2:M$700)-1),ROW(G120))),"")</f>
        <v/>
      </c>
      <c r="O121" s="64" t="str">
        <f t="shared" si="3"/>
        <v/>
      </c>
      <c r="P121" s="66" t="str">
        <f t="array" ref="P121">IFERROR(INDEX(O$2:O$700,SMALL(IF(O$2:O$700&lt;&gt;"",ROW(O$2:O$700)-1),ROW(I120))),"")</f>
        <v/>
      </c>
      <c r="Q121" s="9"/>
    </row>
    <row r="122" spans="1:17" s="6" customFormat="1" ht="15.75" customHeight="1" x14ac:dyDescent="0.2">
      <c r="A122" s="62" t="str">
        <f t="shared" si="6"/>
        <v xml:space="preserve"> </v>
      </c>
      <c r="B122" s="63"/>
      <c r="C122" s="63"/>
      <c r="D122" s="63"/>
      <c r="E122" s="63"/>
      <c r="F122" s="63"/>
      <c r="G122" s="62" t="str">
        <f>IF(D122="","",VLOOKUP(D122,'Liste des clubs'!A:B,2,FALSE))</f>
        <v/>
      </c>
      <c r="H122" s="29"/>
      <c r="I122" s="64" t="str">
        <f t="shared" si="0"/>
        <v/>
      </c>
      <c r="J122" s="65" t="str">
        <f t="array" ref="J122">IFERROR(INDEX(I$2:I$700,SMALL(IF(I$2:I$700&lt;&gt;"",ROW(I$2:I$700)-1),ROW(A121))),"")</f>
        <v/>
      </c>
      <c r="K122" s="64" t="str">
        <f t="shared" si="1"/>
        <v/>
      </c>
      <c r="L122" s="66" t="str">
        <f t="array" ref="L122">IFERROR(INDEX(K$2:K$700,SMALL(IF(K$2:K$700&lt;&gt;"",ROW(K$2:K$700)-1),ROW(F121))),"")</f>
        <v/>
      </c>
      <c r="M122" s="64" t="str">
        <f t="shared" si="2"/>
        <v/>
      </c>
      <c r="N122" s="65" t="str">
        <f t="array" ref="N122">IFERROR(INDEX(M$2:M$700,SMALL(IF(M$2:M$700&lt;&gt;"",ROW(M$2:M$700)-1),ROW(G121))),"")</f>
        <v/>
      </c>
      <c r="O122" s="64" t="str">
        <f t="shared" si="3"/>
        <v/>
      </c>
      <c r="P122" s="66" t="str">
        <f t="array" ref="P122">IFERROR(INDEX(O$2:O$700,SMALL(IF(O$2:O$700&lt;&gt;"",ROW(O$2:O$700)-1),ROW(I121))),"")</f>
        <v/>
      </c>
      <c r="Q122" s="9"/>
    </row>
    <row r="123" spans="1:17" s="6" customFormat="1" ht="15.75" customHeight="1" x14ac:dyDescent="0.2">
      <c r="A123" s="62" t="str">
        <f t="shared" si="6"/>
        <v xml:space="preserve"> </v>
      </c>
      <c r="B123" s="63"/>
      <c r="C123" s="63"/>
      <c r="D123" s="63"/>
      <c r="E123" s="63"/>
      <c r="F123" s="63"/>
      <c r="G123" s="62" t="str">
        <f>IF(D123="","",VLOOKUP(D123,'Liste des clubs'!A:B,2,FALSE))</f>
        <v/>
      </c>
      <c r="H123" s="29"/>
      <c r="I123" s="64" t="str">
        <f t="shared" si="0"/>
        <v/>
      </c>
      <c r="J123" s="65" t="str">
        <f t="array" ref="J123">IFERROR(INDEX(I$2:I$700,SMALL(IF(I$2:I$700&lt;&gt;"",ROW(I$2:I$700)-1),ROW(A122))),"")</f>
        <v/>
      </c>
      <c r="K123" s="64" t="str">
        <f t="shared" si="1"/>
        <v/>
      </c>
      <c r="L123" s="66" t="str">
        <f t="array" ref="L123">IFERROR(INDEX(K$2:K$700,SMALL(IF(K$2:K$700&lt;&gt;"",ROW(K$2:K$700)-1),ROW(F122))),"")</f>
        <v/>
      </c>
      <c r="M123" s="64" t="str">
        <f t="shared" si="2"/>
        <v/>
      </c>
      <c r="N123" s="65" t="str">
        <f t="array" ref="N123">IFERROR(INDEX(M$2:M$700,SMALL(IF(M$2:M$700&lt;&gt;"",ROW(M$2:M$700)-1),ROW(G122))),"")</f>
        <v/>
      </c>
      <c r="O123" s="64" t="str">
        <f t="shared" si="3"/>
        <v/>
      </c>
      <c r="P123" s="66" t="str">
        <f t="array" ref="P123">IFERROR(INDEX(O$2:O$700,SMALL(IF(O$2:O$700&lt;&gt;"",ROW(O$2:O$700)-1),ROW(I122))),"")</f>
        <v/>
      </c>
      <c r="Q123" s="9"/>
    </row>
    <row r="124" spans="1:17" s="6" customFormat="1" ht="15.75" customHeight="1" x14ac:dyDescent="0.2">
      <c r="A124" s="62" t="str">
        <f t="shared" si="6"/>
        <v xml:space="preserve"> </v>
      </c>
      <c r="B124" s="63"/>
      <c r="C124" s="63"/>
      <c r="D124" s="63"/>
      <c r="E124" s="63"/>
      <c r="F124" s="63"/>
      <c r="G124" s="62" t="str">
        <f>IF(D124="","",VLOOKUP(D124,'Liste des clubs'!A:B,2,FALSE))</f>
        <v/>
      </c>
      <c r="H124" s="29"/>
      <c r="I124" s="64" t="str">
        <f t="shared" si="0"/>
        <v/>
      </c>
      <c r="J124" s="65" t="str">
        <f t="array" ref="J124">IFERROR(INDEX(I$2:I$700,SMALL(IF(I$2:I$700&lt;&gt;"",ROW(I$2:I$700)-1),ROW(A123))),"")</f>
        <v/>
      </c>
      <c r="K124" s="64" t="str">
        <f t="shared" si="1"/>
        <v/>
      </c>
      <c r="L124" s="66" t="str">
        <f t="array" ref="L124">IFERROR(INDEX(K$2:K$700,SMALL(IF(K$2:K$700&lt;&gt;"",ROW(K$2:K$700)-1),ROW(F123))),"")</f>
        <v/>
      </c>
      <c r="M124" s="64" t="str">
        <f t="shared" si="2"/>
        <v/>
      </c>
      <c r="N124" s="65" t="str">
        <f t="array" ref="N124">IFERROR(INDEX(M$2:M$700,SMALL(IF(M$2:M$700&lt;&gt;"",ROW(M$2:M$700)-1),ROW(G123))),"")</f>
        <v/>
      </c>
      <c r="O124" s="64" t="str">
        <f t="shared" si="3"/>
        <v/>
      </c>
      <c r="P124" s="66" t="str">
        <f t="array" ref="P124">IFERROR(INDEX(O$2:O$700,SMALL(IF(O$2:O$700&lt;&gt;"",ROW(O$2:O$700)-1),ROW(I123))),"")</f>
        <v/>
      </c>
      <c r="Q124" s="9"/>
    </row>
    <row r="125" spans="1:17" s="6" customFormat="1" ht="15.75" customHeight="1" x14ac:dyDescent="0.2">
      <c r="A125" s="62" t="str">
        <f t="shared" si="6"/>
        <v xml:space="preserve"> </v>
      </c>
      <c r="B125" s="63"/>
      <c r="C125" s="63"/>
      <c r="D125" s="63"/>
      <c r="E125" s="63"/>
      <c r="F125" s="63"/>
      <c r="G125" s="62" t="str">
        <f>IF(D125="","",VLOOKUP(D125,'Liste des clubs'!A:B,2,FALSE))</f>
        <v/>
      </c>
      <c r="H125" s="29"/>
      <c r="I125" s="64" t="str">
        <f t="shared" si="0"/>
        <v/>
      </c>
      <c r="J125" s="65" t="str">
        <f t="array" ref="J125">IFERROR(INDEX(I$2:I$700,SMALL(IF(I$2:I$700&lt;&gt;"",ROW(I$2:I$700)-1),ROW(A124))),"")</f>
        <v/>
      </c>
      <c r="K125" s="64" t="str">
        <f t="shared" si="1"/>
        <v/>
      </c>
      <c r="L125" s="66" t="str">
        <f t="array" ref="L125">IFERROR(INDEX(K$2:K$700,SMALL(IF(K$2:K$700&lt;&gt;"",ROW(K$2:K$700)-1),ROW(F124))),"")</f>
        <v/>
      </c>
      <c r="M125" s="64" t="str">
        <f t="shared" si="2"/>
        <v/>
      </c>
      <c r="N125" s="65" t="str">
        <f t="array" ref="N125">IFERROR(INDEX(M$2:M$700,SMALL(IF(M$2:M$700&lt;&gt;"",ROW(M$2:M$700)-1),ROW(G124))),"")</f>
        <v/>
      </c>
      <c r="O125" s="64" t="str">
        <f t="shared" si="3"/>
        <v/>
      </c>
      <c r="P125" s="66" t="str">
        <f t="array" ref="P125">IFERROR(INDEX(O$2:O$700,SMALL(IF(O$2:O$700&lt;&gt;"",ROW(O$2:O$700)-1),ROW(I124))),"")</f>
        <v/>
      </c>
      <c r="Q125" s="9"/>
    </row>
    <row r="126" spans="1:17" s="6" customFormat="1" ht="15.75" customHeight="1" x14ac:dyDescent="0.2">
      <c r="A126" s="62" t="str">
        <f t="shared" si="6"/>
        <v xml:space="preserve"> </v>
      </c>
      <c r="B126" s="63"/>
      <c r="C126" s="63"/>
      <c r="D126" s="63"/>
      <c r="E126" s="63"/>
      <c r="F126" s="63"/>
      <c r="G126" s="62" t="str">
        <f>IF(D126="","",VLOOKUP(D126,'Liste des clubs'!A:B,2,FALSE))</f>
        <v/>
      </c>
      <c r="H126" s="29"/>
      <c r="I126" s="64" t="str">
        <f t="shared" si="0"/>
        <v/>
      </c>
      <c r="J126" s="65" t="str">
        <f t="array" ref="J126">IFERROR(INDEX(I$2:I$700,SMALL(IF(I$2:I$700&lt;&gt;"",ROW(I$2:I$700)-1),ROW(A125))),"")</f>
        <v/>
      </c>
      <c r="K126" s="64" t="str">
        <f t="shared" si="1"/>
        <v/>
      </c>
      <c r="L126" s="66" t="str">
        <f t="array" ref="L126">IFERROR(INDEX(K$2:K$700,SMALL(IF(K$2:K$700&lt;&gt;"",ROW(K$2:K$700)-1),ROW(F125))),"")</f>
        <v/>
      </c>
      <c r="M126" s="64" t="str">
        <f t="shared" si="2"/>
        <v/>
      </c>
      <c r="N126" s="65" t="str">
        <f t="array" ref="N126">IFERROR(INDEX(M$2:M$700,SMALL(IF(M$2:M$700&lt;&gt;"",ROW(M$2:M$700)-1),ROW(G125))),"")</f>
        <v/>
      </c>
      <c r="O126" s="64" t="str">
        <f t="shared" si="3"/>
        <v/>
      </c>
      <c r="P126" s="66" t="str">
        <f t="array" ref="P126">IFERROR(INDEX(O$2:O$700,SMALL(IF(O$2:O$700&lt;&gt;"",ROW(O$2:O$700)-1),ROW(I125))),"")</f>
        <v/>
      </c>
      <c r="Q126" s="9"/>
    </row>
    <row r="127" spans="1:17" s="6" customFormat="1" ht="15.75" customHeight="1" x14ac:dyDescent="0.2">
      <c r="A127" s="62" t="str">
        <f t="shared" si="6"/>
        <v xml:space="preserve"> </v>
      </c>
      <c r="B127" s="63"/>
      <c r="C127" s="63"/>
      <c r="D127" s="63"/>
      <c r="E127" s="63"/>
      <c r="F127" s="63"/>
      <c r="G127" s="62" t="str">
        <f>IF(D127="","",VLOOKUP(D127,'Liste des clubs'!A:B,2,FALSE))</f>
        <v/>
      </c>
      <c r="H127" s="29"/>
      <c r="I127" s="64" t="str">
        <f t="shared" si="0"/>
        <v/>
      </c>
      <c r="J127" s="65" t="str">
        <f t="array" ref="J127">IFERROR(INDEX(I$2:I$700,SMALL(IF(I$2:I$700&lt;&gt;"",ROW(I$2:I$700)-1),ROW(A126))),"")</f>
        <v/>
      </c>
      <c r="K127" s="64" t="str">
        <f t="shared" si="1"/>
        <v/>
      </c>
      <c r="L127" s="66" t="str">
        <f t="array" ref="L127">IFERROR(INDEX(K$2:K$700,SMALL(IF(K$2:K$700&lt;&gt;"",ROW(K$2:K$700)-1),ROW(F126))),"")</f>
        <v/>
      </c>
      <c r="M127" s="64" t="str">
        <f t="shared" si="2"/>
        <v/>
      </c>
      <c r="N127" s="65" t="str">
        <f t="array" ref="N127">IFERROR(INDEX(M$2:M$700,SMALL(IF(M$2:M$700&lt;&gt;"",ROW(M$2:M$700)-1),ROW(G126))),"")</f>
        <v/>
      </c>
      <c r="O127" s="64" t="str">
        <f t="shared" si="3"/>
        <v/>
      </c>
      <c r="P127" s="66" t="str">
        <f t="array" ref="P127">IFERROR(INDEX(O$2:O$700,SMALL(IF(O$2:O$700&lt;&gt;"",ROW(O$2:O$700)-1),ROW(I126))),"")</f>
        <v/>
      </c>
      <c r="Q127" s="9"/>
    </row>
    <row r="128" spans="1:17" s="6" customFormat="1" ht="15.75" customHeight="1" x14ac:dyDescent="0.2">
      <c r="A128" s="62" t="str">
        <f t="shared" si="6"/>
        <v xml:space="preserve"> </v>
      </c>
      <c r="B128" s="63"/>
      <c r="C128" s="63"/>
      <c r="D128" s="63"/>
      <c r="E128" s="63"/>
      <c r="F128" s="63"/>
      <c r="G128" s="62" t="str">
        <f>IF(D128="","",VLOOKUP(D128,'Liste des clubs'!A:B,2,FALSE))</f>
        <v/>
      </c>
      <c r="H128" s="29"/>
      <c r="I128" s="64" t="str">
        <f t="shared" si="0"/>
        <v/>
      </c>
      <c r="J128" s="65" t="str">
        <f t="array" ref="J128">IFERROR(INDEX(I$2:I$700,SMALL(IF(I$2:I$700&lt;&gt;"",ROW(I$2:I$700)-1),ROW(A127))),"")</f>
        <v/>
      </c>
      <c r="K128" s="64" t="str">
        <f t="shared" si="1"/>
        <v/>
      </c>
      <c r="L128" s="66" t="str">
        <f t="array" ref="L128">IFERROR(INDEX(K$2:K$700,SMALL(IF(K$2:K$700&lt;&gt;"",ROW(K$2:K$700)-1),ROW(F127))),"")</f>
        <v/>
      </c>
      <c r="M128" s="64" t="str">
        <f t="shared" si="2"/>
        <v/>
      </c>
      <c r="N128" s="65" t="str">
        <f t="array" ref="N128">IFERROR(INDEX(M$2:M$700,SMALL(IF(M$2:M$700&lt;&gt;"",ROW(M$2:M$700)-1),ROW(G127))),"")</f>
        <v/>
      </c>
      <c r="O128" s="64" t="str">
        <f t="shared" si="3"/>
        <v/>
      </c>
      <c r="P128" s="66" t="str">
        <f t="array" ref="P128">IFERROR(INDEX(O$2:O$700,SMALL(IF(O$2:O$700&lt;&gt;"",ROW(O$2:O$700)-1),ROW(I127))),"")</f>
        <v/>
      </c>
      <c r="Q128" s="9"/>
    </row>
    <row r="129" spans="1:17" s="6" customFormat="1" ht="15.75" customHeight="1" x14ac:dyDescent="0.2">
      <c r="A129" s="62" t="str">
        <f t="shared" si="6"/>
        <v xml:space="preserve"> </v>
      </c>
      <c r="B129" s="63"/>
      <c r="C129" s="63"/>
      <c r="D129" s="63"/>
      <c r="E129" s="63"/>
      <c r="F129" s="63"/>
      <c r="G129" s="62" t="str">
        <f>IF(D129="","",VLOOKUP(D129,'Liste des clubs'!A:B,2,FALSE))</f>
        <v/>
      </c>
      <c r="H129" s="29"/>
      <c r="I129" s="64" t="str">
        <f t="shared" si="0"/>
        <v/>
      </c>
      <c r="J129" s="65" t="str">
        <f t="array" ref="J129">IFERROR(INDEX(I$2:I$700,SMALL(IF(I$2:I$700&lt;&gt;"",ROW(I$2:I$700)-1),ROW(A128))),"")</f>
        <v/>
      </c>
      <c r="K129" s="64" t="str">
        <f t="shared" si="1"/>
        <v/>
      </c>
      <c r="L129" s="66" t="str">
        <f t="array" ref="L129">IFERROR(INDEX(K$2:K$700,SMALL(IF(K$2:K$700&lt;&gt;"",ROW(K$2:K$700)-1),ROW(F128))),"")</f>
        <v/>
      </c>
      <c r="M129" s="64" t="str">
        <f t="shared" si="2"/>
        <v/>
      </c>
      <c r="N129" s="65" t="str">
        <f t="array" ref="N129">IFERROR(INDEX(M$2:M$700,SMALL(IF(M$2:M$700&lt;&gt;"",ROW(M$2:M$700)-1),ROW(G128))),"")</f>
        <v/>
      </c>
      <c r="O129" s="64" t="str">
        <f t="shared" si="3"/>
        <v/>
      </c>
      <c r="P129" s="66" t="str">
        <f t="array" ref="P129">IFERROR(INDEX(O$2:O$700,SMALL(IF(O$2:O$700&lt;&gt;"",ROW(O$2:O$700)-1),ROW(I128))),"")</f>
        <v/>
      </c>
      <c r="Q129" s="9"/>
    </row>
    <row r="130" spans="1:17" s="6" customFormat="1" ht="15.75" customHeight="1" x14ac:dyDescent="0.2">
      <c r="A130" s="62" t="str">
        <f t="shared" si="6"/>
        <v xml:space="preserve"> </v>
      </c>
      <c r="B130" s="63"/>
      <c r="C130" s="63"/>
      <c r="D130" s="63"/>
      <c r="E130" s="63"/>
      <c r="F130" s="63"/>
      <c r="G130" s="62" t="str">
        <f>IF(D130="","",VLOOKUP(D130,'Liste des clubs'!A:B,2,FALSE))</f>
        <v/>
      </c>
      <c r="H130" s="29"/>
      <c r="I130" s="64" t="str">
        <f t="shared" si="0"/>
        <v/>
      </c>
      <c r="J130" s="65" t="str">
        <f t="array" ref="J130">IFERROR(INDEX(I$2:I$700,SMALL(IF(I$2:I$700&lt;&gt;"",ROW(I$2:I$700)-1),ROW(A129))),"")</f>
        <v/>
      </c>
      <c r="K130" s="64" t="str">
        <f t="shared" si="1"/>
        <v/>
      </c>
      <c r="L130" s="66" t="str">
        <f t="array" ref="L130">IFERROR(INDEX(K$2:K$700,SMALL(IF(K$2:K$700&lt;&gt;"",ROW(K$2:K$700)-1),ROW(F129))),"")</f>
        <v/>
      </c>
      <c r="M130" s="64" t="str">
        <f t="shared" si="2"/>
        <v/>
      </c>
      <c r="N130" s="65" t="str">
        <f t="array" ref="N130">IFERROR(INDEX(M$2:M$700,SMALL(IF(M$2:M$700&lt;&gt;"",ROW(M$2:M$700)-1),ROW(G129))),"")</f>
        <v/>
      </c>
      <c r="O130" s="64" t="str">
        <f t="shared" si="3"/>
        <v/>
      </c>
      <c r="P130" s="66" t="str">
        <f t="array" ref="P130">IFERROR(INDEX(O$2:O$700,SMALL(IF(O$2:O$700&lt;&gt;"",ROW(O$2:O$700)-1),ROW(I129))),"")</f>
        <v/>
      </c>
      <c r="Q130" s="9"/>
    </row>
    <row r="131" spans="1:17" s="6" customFormat="1" ht="15.75" customHeight="1" x14ac:dyDescent="0.2">
      <c r="A131" s="62" t="str">
        <f t="shared" ref="A131:A194" si="7">UPPER(B131)&amp;" "&amp;C131</f>
        <v xml:space="preserve"> </v>
      </c>
      <c r="B131" s="63"/>
      <c r="C131" s="63"/>
      <c r="D131" s="63"/>
      <c r="E131" s="63"/>
      <c r="F131" s="63"/>
      <c r="G131" s="62" t="str">
        <f>IF(D131="","",VLOOKUP(D131,'Liste des clubs'!A:B,2,FALSE))</f>
        <v/>
      </c>
      <c r="H131" s="29"/>
      <c r="I131" s="64" t="str">
        <f t="shared" si="0"/>
        <v/>
      </c>
      <c r="J131" s="65" t="str">
        <f t="array" ref="J131">IFERROR(INDEX(I$2:I$700,SMALL(IF(I$2:I$700&lt;&gt;"",ROW(I$2:I$700)-1),ROW(A130))),"")</f>
        <v/>
      </c>
      <c r="K131" s="64" t="str">
        <f t="shared" si="1"/>
        <v/>
      </c>
      <c r="L131" s="66" t="str">
        <f t="array" ref="L131">IFERROR(INDEX(K$2:K$700,SMALL(IF(K$2:K$700&lt;&gt;"",ROW(K$2:K$700)-1),ROW(F130))),"")</f>
        <v/>
      </c>
      <c r="M131" s="64" t="str">
        <f t="shared" si="2"/>
        <v/>
      </c>
      <c r="N131" s="65" t="str">
        <f t="array" ref="N131">IFERROR(INDEX(M$2:M$700,SMALL(IF(M$2:M$700&lt;&gt;"",ROW(M$2:M$700)-1),ROW(G130))),"")</f>
        <v/>
      </c>
      <c r="O131" s="64" t="str">
        <f t="shared" si="3"/>
        <v/>
      </c>
      <c r="P131" s="66" t="str">
        <f t="array" ref="P131">IFERROR(INDEX(O$2:O$700,SMALL(IF(O$2:O$700&lt;&gt;"",ROW(O$2:O$700)-1),ROW(I130))),"")</f>
        <v/>
      </c>
      <c r="Q131" s="9"/>
    </row>
    <row r="132" spans="1:17" s="6" customFormat="1" ht="15.75" customHeight="1" x14ac:dyDescent="0.2">
      <c r="A132" s="62" t="str">
        <f t="shared" si="7"/>
        <v xml:space="preserve"> </v>
      </c>
      <c r="B132" s="63"/>
      <c r="C132" s="63"/>
      <c r="D132" s="63"/>
      <c r="E132" s="63"/>
      <c r="F132" s="63"/>
      <c r="G132" s="62" t="str">
        <f>IF(D132="","",VLOOKUP(D132,'Liste des clubs'!A:B,2,FALSE))</f>
        <v/>
      </c>
      <c r="H132" s="29"/>
      <c r="I132" s="64" t="str">
        <f t="shared" si="0"/>
        <v/>
      </c>
      <c r="J132" s="65" t="str">
        <f t="array" ref="J132">IFERROR(INDEX(I$2:I$700,SMALL(IF(I$2:I$700&lt;&gt;"",ROW(I$2:I$700)-1),ROW(A131))),"")</f>
        <v/>
      </c>
      <c r="K132" s="64" t="str">
        <f t="shared" si="1"/>
        <v/>
      </c>
      <c r="L132" s="66" t="str">
        <f t="array" ref="L132">IFERROR(INDEX(K$2:K$700,SMALL(IF(K$2:K$700&lt;&gt;"",ROW(K$2:K$700)-1),ROW(F131))),"")</f>
        <v/>
      </c>
      <c r="M132" s="64" t="str">
        <f t="shared" si="2"/>
        <v/>
      </c>
      <c r="N132" s="65" t="str">
        <f t="array" ref="N132">IFERROR(INDEX(M$2:M$700,SMALL(IF(M$2:M$700&lt;&gt;"",ROW(M$2:M$700)-1),ROW(G131))),"")</f>
        <v/>
      </c>
      <c r="O132" s="64" t="str">
        <f t="shared" si="3"/>
        <v/>
      </c>
      <c r="P132" s="66" t="str">
        <f t="array" ref="P132">IFERROR(INDEX(O$2:O$700,SMALL(IF(O$2:O$700&lt;&gt;"",ROW(O$2:O$700)-1),ROW(I131))),"")</f>
        <v/>
      </c>
      <c r="Q132" s="9"/>
    </row>
    <row r="133" spans="1:17" s="6" customFormat="1" ht="15.75" customHeight="1" x14ac:dyDescent="0.2">
      <c r="A133" s="62" t="str">
        <f t="shared" si="7"/>
        <v xml:space="preserve"> </v>
      </c>
      <c r="B133" s="63"/>
      <c r="C133" s="63"/>
      <c r="D133" s="63"/>
      <c r="E133" s="63"/>
      <c r="F133" s="63"/>
      <c r="G133" s="62" t="str">
        <f>IF(D133="","",VLOOKUP(D133,'Liste des clubs'!A:B,2,FALSE))</f>
        <v/>
      </c>
      <c r="H133" s="29"/>
      <c r="I133" s="64" t="str">
        <f t="shared" si="0"/>
        <v/>
      </c>
      <c r="J133" s="65" t="str">
        <f t="array" ref="J133">IFERROR(INDEX(I$2:I$700,SMALL(IF(I$2:I$700&lt;&gt;"",ROW(I$2:I$700)-1),ROW(A132))),"")</f>
        <v/>
      </c>
      <c r="K133" s="64" t="str">
        <f t="shared" si="1"/>
        <v/>
      </c>
      <c r="L133" s="66" t="str">
        <f t="array" ref="L133">IFERROR(INDEX(K$2:K$700,SMALL(IF(K$2:K$700&lt;&gt;"",ROW(K$2:K$700)-1),ROW(F132))),"")</f>
        <v/>
      </c>
      <c r="M133" s="64" t="str">
        <f t="shared" si="2"/>
        <v/>
      </c>
      <c r="N133" s="65" t="str">
        <f t="array" ref="N133">IFERROR(INDEX(M$2:M$700,SMALL(IF(M$2:M$700&lt;&gt;"",ROW(M$2:M$700)-1),ROW(G132))),"")</f>
        <v/>
      </c>
      <c r="O133" s="64" t="str">
        <f t="shared" si="3"/>
        <v/>
      </c>
      <c r="P133" s="66" t="str">
        <f t="array" ref="P133">IFERROR(INDEX(O$2:O$700,SMALL(IF(O$2:O$700&lt;&gt;"",ROW(O$2:O$700)-1),ROW(I132))),"")</f>
        <v/>
      </c>
      <c r="Q133" s="9"/>
    </row>
    <row r="134" spans="1:17" s="6" customFormat="1" ht="15.75" customHeight="1" x14ac:dyDescent="0.2">
      <c r="A134" s="62" t="str">
        <f t="shared" si="7"/>
        <v xml:space="preserve"> </v>
      </c>
      <c r="B134" s="63"/>
      <c r="C134" s="63"/>
      <c r="D134" s="63"/>
      <c r="E134" s="63"/>
      <c r="F134" s="63"/>
      <c r="G134" s="62" t="str">
        <f>IF(D134="","",VLOOKUP(D134,'Liste des clubs'!A:B,2,FALSE))</f>
        <v/>
      </c>
      <c r="H134" s="29"/>
      <c r="I134" s="64" t="str">
        <f t="shared" si="0"/>
        <v/>
      </c>
      <c r="J134" s="65" t="str">
        <f t="array" ref="J134">IFERROR(INDEX(I$2:I$700,SMALL(IF(I$2:I$700&lt;&gt;"",ROW(I$2:I$700)-1),ROW(A133))),"")</f>
        <v/>
      </c>
      <c r="K134" s="64" t="str">
        <f t="shared" si="1"/>
        <v/>
      </c>
      <c r="L134" s="66" t="str">
        <f t="array" ref="L134">IFERROR(INDEX(K$2:K$700,SMALL(IF(K$2:K$700&lt;&gt;"",ROW(K$2:K$700)-1),ROW(F133))),"")</f>
        <v/>
      </c>
      <c r="M134" s="64" t="str">
        <f t="shared" si="2"/>
        <v/>
      </c>
      <c r="N134" s="65" t="str">
        <f t="array" ref="N134">IFERROR(INDEX(M$2:M$700,SMALL(IF(M$2:M$700&lt;&gt;"",ROW(M$2:M$700)-1),ROW(G133))),"")</f>
        <v/>
      </c>
      <c r="O134" s="64" t="str">
        <f t="shared" si="3"/>
        <v/>
      </c>
      <c r="P134" s="66" t="str">
        <f t="array" ref="P134">IFERROR(INDEX(O$2:O$700,SMALL(IF(O$2:O$700&lt;&gt;"",ROW(O$2:O$700)-1),ROW(I133))),"")</f>
        <v/>
      </c>
      <c r="Q134" s="9"/>
    </row>
    <row r="135" spans="1:17" s="6" customFormat="1" ht="15.75" customHeight="1" x14ac:dyDescent="0.2">
      <c r="A135" s="62" t="str">
        <f t="shared" si="7"/>
        <v xml:space="preserve"> </v>
      </c>
      <c r="B135" s="63"/>
      <c r="C135" s="63"/>
      <c r="D135" s="63"/>
      <c r="E135" s="63"/>
      <c r="F135" s="63"/>
      <c r="G135" s="62" t="str">
        <f>IF(D135="","",VLOOKUP(D135,'Liste des clubs'!A:B,2,FALSE))</f>
        <v/>
      </c>
      <c r="H135" s="29"/>
      <c r="I135" s="64" t="str">
        <f t="shared" si="0"/>
        <v/>
      </c>
      <c r="J135" s="65" t="str">
        <f t="array" ref="J135">IFERROR(INDEX(I$2:I$700,SMALL(IF(I$2:I$700&lt;&gt;"",ROW(I$2:I$700)-1),ROW(A134))),"")</f>
        <v/>
      </c>
      <c r="K135" s="64" t="str">
        <f t="shared" si="1"/>
        <v/>
      </c>
      <c r="L135" s="66" t="str">
        <f t="array" ref="L135">IFERROR(INDEX(K$2:K$700,SMALL(IF(K$2:K$700&lt;&gt;"",ROW(K$2:K$700)-1),ROW(F134))),"")</f>
        <v/>
      </c>
      <c r="M135" s="64" t="str">
        <f t="shared" si="2"/>
        <v/>
      </c>
      <c r="N135" s="65" t="str">
        <f t="array" ref="N135">IFERROR(INDEX(M$2:M$700,SMALL(IF(M$2:M$700&lt;&gt;"",ROW(M$2:M$700)-1),ROW(G134))),"")</f>
        <v/>
      </c>
      <c r="O135" s="64" t="str">
        <f t="shared" si="3"/>
        <v/>
      </c>
      <c r="P135" s="66" t="str">
        <f t="array" ref="P135">IFERROR(INDEX(O$2:O$700,SMALL(IF(O$2:O$700&lt;&gt;"",ROW(O$2:O$700)-1),ROW(I134))),"")</f>
        <v/>
      </c>
      <c r="Q135" s="9"/>
    </row>
    <row r="136" spans="1:17" s="6" customFormat="1" ht="15.75" customHeight="1" x14ac:dyDescent="0.2">
      <c r="A136" s="62" t="str">
        <f t="shared" si="7"/>
        <v xml:space="preserve"> </v>
      </c>
      <c r="B136" s="63"/>
      <c r="C136" s="63"/>
      <c r="D136" s="63"/>
      <c r="E136" s="63"/>
      <c r="F136" s="63"/>
      <c r="G136" s="62" t="str">
        <f>IF(D136="","",VLOOKUP(D136,'Liste des clubs'!A:B,2,FALSE))</f>
        <v/>
      </c>
      <c r="H136" s="29"/>
      <c r="I136" s="64" t="str">
        <f t="shared" si="0"/>
        <v/>
      </c>
      <c r="J136" s="65" t="str">
        <f t="array" ref="J136">IFERROR(INDEX(I$2:I$700,SMALL(IF(I$2:I$700&lt;&gt;"",ROW(I$2:I$700)-1),ROW(A135))),"")</f>
        <v/>
      </c>
      <c r="K136" s="64" t="str">
        <f t="shared" si="1"/>
        <v/>
      </c>
      <c r="L136" s="66" t="str">
        <f t="array" ref="L136">IFERROR(INDEX(K$2:K$700,SMALL(IF(K$2:K$700&lt;&gt;"",ROW(K$2:K$700)-1),ROW(F135))),"")</f>
        <v/>
      </c>
      <c r="M136" s="64" t="str">
        <f t="shared" si="2"/>
        <v/>
      </c>
      <c r="N136" s="65" t="str">
        <f t="array" ref="N136">IFERROR(INDEX(M$2:M$700,SMALL(IF(M$2:M$700&lt;&gt;"",ROW(M$2:M$700)-1),ROW(G135))),"")</f>
        <v/>
      </c>
      <c r="O136" s="64" t="str">
        <f t="shared" si="3"/>
        <v/>
      </c>
      <c r="P136" s="66" t="str">
        <f t="array" ref="P136">IFERROR(INDEX(O$2:O$700,SMALL(IF(O$2:O$700&lt;&gt;"",ROW(O$2:O$700)-1),ROW(I135))),"")</f>
        <v/>
      </c>
      <c r="Q136" s="9"/>
    </row>
    <row r="137" spans="1:17" s="6" customFormat="1" ht="15.75" customHeight="1" x14ac:dyDescent="0.2">
      <c r="A137" s="62" t="str">
        <f t="shared" si="7"/>
        <v xml:space="preserve"> </v>
      </c>
      <c r="B137" s="63"/>
      <c r="C137" s="63"/>
      <c r="D137" s="63"/>
      <c r="E137" s="63"/>
      <c r="F137" s="63"/>
      <c r="G137" s="62" t="str">
        <f>IF(D137="","",VLOOKUP(D137,'Liste des clubs'!A:B,2,FALSE))</f>
        <v/>
      </c>
      <c r="H137" s="29"/>
      <c r="I137" s="64" t="str">
        <f t="shared" si="0"/>
        <v/>
      </c>
      <c r="J137" s="65" t="str">
        <f t="array" ref="J137">IFERROR(INDEX(I$2:I$700,SMALL(IF(I$2:I$700&lt;&gt;"",ROW(I$2:I$700)-1),ROW(A136))),"")</f>
        <v/>
      </c>
      <c r="K137" s="64" t="str">
        <f t="shared" si="1"/>
        <v/>
      </c>
      <c r="L137" s="66" t="str">
        <f t="array" ref="L137">IFERROR(INDEX(K$2:K$700,SMALL(IF(K$2:K$700&lt;&gt;"",ROW(K$2:K$700)-1),ROW(F136))),"")</f>
        <v/>
      </c>
      <c r="M137" s="64" t="str">
        <f t="shared" si="2"/>
        <v/>
      </c>
      <c r="N137" s="65" t="str">
        <f t="array" ref="N137">IFERROR(INDEX(M$2:M$700,SMALL(IF(M$2:M$700&lt;&gt;"",ROW(M$2:M$700)-1),ROW(G136))),"")</f>
        <v/>
      </c>
      <c r="O137" s="64" t="str">
        <f t="shared" si="3"/>
        <v/>
      </c>
      <c r="P137" s="66" t="str">
        <f t="array" ref="P137">IFERROR(INDEX(O$2:O$700,SMALL(IF(O$2:O$700&lt;&gt;"",ROW(O$2:O$700)-1),ROW(I136))),"")</f>
        <v/>
      </c>
      <c r="Q137" s="9"/>
    </row>
    <row r="138" spans="1:17" s="6" customFormat="1" ht="15.75" customHeight="1" x14ac:dyDescent="0.2">
      <c r="A138" s="62" t="str">
        <f t="shared" si="7"/>
        <v xml:space="preserve"> </v>
      </c>
      <c r="B138" s="63"/>
      <c r="C138" s="63"/>
      <c r="D138" s="63"/>
      <c r="E138" s="63"/>
      <c r="F138" s="63"/>
      <c r="G138" s="62" t="str">
        <f>IF(D138="","",VLOOKUP(D138,'Liste des clubs'!A:B,2,FALSE))</f>
        <v/>
      </c>
      <c r="H138" s="29"/>
      <c r="I138" s="64" t="str">
        <f t="shared" si="0"/>
        <v/>
      </c>
      <c r="J138" s="65" t="str">
        <f t="array" ref="J138">IFERROR(INDEX(I$2:I$700,SMALL(IF(I$2:I$700&lt;&gt;"",ROW(I$2:I$700)-1),ROW(A137))),"")</f>
        <v/>
      </c>
      <c r="K138" s="64" t="str">
        <f t="shared" si="1"/>
        <v/>
      </c>
      <c r="L138" s="66" t="str">
        <f t="array" ref="L138">IFERROR(INDEX(K$2:K$700,SMALL(IF(K$2:K$700&lt;&gt;"",ROW(K$2:K$700)-1),ROW(F137))),"")</f>
        <v/>
      </c>
      <c r="M138" s="64" t="str">
        <f t="shared" si="2"/>
        <v/>
      </c>
      <c r="N138" s="65" t="str">
        <f t="array" ref="N138">IFERROR(INDEX(M$2:M$700,SMALL(IF(M$2:M$700&lt;&gt;"",ROW(M$2:M$700)-1),ROW(G137))),"")</f>
        <v/>
      </c>
      <c r="O138" s="64" t="str">
        <f t="shared" si="3"/>
        <v/>
      </c>
      <c r="P138" s="66" t="str">
        <f t="array" ref="P138">IFERROR(INDEX(O$2:O$700,SMALL(IF(O$2:O$700&lt;&gt;"",ROW(O$2:O$700)-1),ROW(I137))),"")</f>
        <v/>
      </c>
      <c r="Q138" s="9"/>
    </row>
    <row r="139" spans="1:17" s="6" customFormat="1" ht="15.75" customHeight="1" x14ac:dyDescent="0.2">
      <c r="A139" s="62" t="str">
        <f t="shared" si="7"/>
        <v xml:space="preserve"> </v>
      </c>
      <c r="B139" s="63"/>
      <c r="C139" s="63"/>
      <c r="D139" s="63"/>
      <c r="E139" s="63"/>
      <c r="F139" s="63"/>
      <c r="G139" s="62" t="str">
        <f>IF(D139="","",VLOOKUP(D139,'Liste des clubs'!A:B,2,FALSE))</f>
        <v/>
      </c>
      <c r="H139" s="29"/>
      <c r="I139" s="64" t="str">
        <f t="shared" si="0"/>
        <v/>
      </c>
      <c r="J139" s="65" t="str">
        <f t="array" ref="J139">IFERROR(INDEX(I$2:I$700,SMALL(IF(I$2:I$700&lt;&gt;"",ROW(I$2:I$700)-1),ROW(A138))),"")</f>
        <v/>
      </c>
      <c r="K139" s="64" t="str">
        <f t="shared" si="1"/>
        <v/>
      </c>
      <c r="L139" s="66" t="str">
        <f t="array" ref="L139">IFERROR(INDEX(K$2:K$700,SMALL(IF(K$2:K$700&lt;&gt;"",ROW(K$2:K$700)-1),ROW(F138))),"")</f>
        <v/>
      </c>
      <c r="M139" s="64" t="str">
        <f t="shared" si="2"/>
        <v/>
      </c>
      <c r="N139" s="65" t="str">
        <f t="array" ref="N139">IFERROR(INDEX(M$2:M$700,SMALL(IF(M$2:M$700&lt;&gt;"",ROW(M$2:M$700)-1),ROW(G138))),"")</f>
        <v/>
      </c>
      <c r="O139" s="64" t="str">
        <f t="shared" si="3"/>
        <v/>
      </c>
      <c r="P139" s="66" t="str">
        <f t="array" ref="P139">IFERROR(INDEX(O$2:O$700,SMALL(IF(O$2:O$700&lt;&gt;"",ROW(O$2:O$700)-1),ROW(I138))),"")</f>
        <v/>
      </c>
      <c r="Q139" s="9"/>
    </row>
    <row r="140" spans="1:17" s="6" customFormat="1" ht="15.75" customHeight="1" x14ac:dyDescent="0.2">
      <c r="A140" s="62" t="str">
        <f t="shared" si="7"/>
        <v xml:space="preserve"> </v>
      </c>
      <c r="B140" s="63"/>
      <c r="C140" s="63"/>
      <c r="D140" s="63"/>
      <c r="E140" s="63"/>
      <c r="F140" s="63"/>
      <c r="G140" s="62" t="str">
        <f>IF(D140="","",VLOOKUP(D140,'Liste des clubs'!A:B,2,FALSE))</f>
        <v/>
      </c>
      <c r="H140" s="29"/>
      <c r="I140" s="64" t="str">
        <f t="shared" si="0"/>
        <v/>
      </c>
      <c r="J140" s="65" t="str">
        <f t="array" ref="J140">IFERROR(INDEX(I$2:I$700,SMALL(IF(I$2:I$700&lt;&gt;"",ROW(I$2:I$700)-1),ROW(A139))),"")</f>
        <v/>
      </c>
      <c r="K140" s="64" t="str">
        <f t="shared" si="1"/>
        <v/>
      </c>
      <c r="L140" s="66" t="str">
        <f t="array" ref="L140">IFERROR(INDEX(K$2:K$700,SMALL(IF(K$2:K$700&lt;&gt;"",ROW(K$2:K$700)-1),ROW(F139))),"")</f>
        <v/>
      </c>
      <c r="M140" s="64" t="str">
        <f t="shared" si="2"/>
        <v/>
      </c>
      <c r="N140" s="65" t="str">
        <f t="array" ref="N140">IFERROR(INDEX(M$2:M$700,SMALL(IF(M$2:M$700&lt;&gt;"",ROW(M$2:M$700)-1),ROW(G139))),"")</f>
        <v/>
      </c>
      <c r="O140" s="64" t="str">
        <f t="shared" si="3"/>
        <v/>
      </c>
      <c r="P140" s="66" t="str">
        <f t="array" ref="P140">IFERROR(INDEX(O$2:O$700,SMALL(IF(O$2:O$700&lt;&gt;"",ROW(O$2:O$700)-1),ROW(I139))),"")</f>
        <v/>
      </c>
      <c r="Q140" s="9"/>
    </row>
    <row r="141" spans="1:17" s="6" customFormat="1" ht="15.75" customHeight="1" x14ac:dyDescent="0.2">
      <c r="A141" s="62" t="str">
        <f t="shared" si="7"/>
        <v xml:space="preserve"> </v>
      </c>
      <c r="B141" s="63"/>
      <c r="C141" s="63"/>
      <c r="D141" s="63"/>
      <c r="E141" s="63"/>
      <c r="F141" s="63"/>
      <c r="G141" s="62" t="str">
        <f>IF(D141="","",VLOOKUP(D141,'Liste des clubs'!A:B,2,FALSE))</f>
        <v/>
      </c>
      <c r="H141" s="29"/>
      <c r="I141" s="64" t="str">
        <f t="shared" si="0"/>
        <v/>
      </c>
      <c r="J141" s="65" t="str">
        <f t="array" ref="J141">IFERROR(INDEX(I$2:I$700,SMALL(IF(I$2:I$700&lt;&gt;"",ROW(I$2:I$700)-1),ROW(A140))),"")</f>
        <v/>
      </c>
      <c r="K141" s="64" t="str">
        <f t="shared" si="1"/>
        <v/>
      </c>
      <c r="L141" s="66" t="str">
        <f t="array" ref="L141">IFERROR(INDEX(K$2:K$700,SMALL(IF(K$2:K$700&lt;&gt;"",ROW(K$2:K$700)-1),ROW(F140))),"")</f>
        <v/>
      </c>
      <c r="M141" s="64" t="str">
        <f t="shared" si="2"/>
        <v/>
      </c>
      <c r="N141" s="65" t="str">
        <f t="array" ref="N141">IFERROR(INDEX(M$2:M$700,SMALL(IF(M$2:M$700&lt;&gt;"",ROW(M$2:M$700)-1),ROW(G140))),"")</f>
        <v/>
      </c>
      <c r="O141" s="64" t="str">
        <f t="shared" si="3"/>
        <v/>
      </c>
      <c r="P141" s="66" t="str">
        <f t="array" ref="P141">IFERROR(INDEX(O$2:O$700,SMALL(IF(O$2:O$700&lt;&gt;"",ROW(O$2:O$700)-1),ROW(I140))),"")</f>
        <v/>
      </c>
      <c r="Q141" s="9"/>
    </row>
    <row r="142" spans="1:17" s="6" customFormat="1" ht="15.75" customHeight="1" x14ac:dyDescent="0.2">
      <c r="A142" s="62" t="str">
        <f t="shared" si="7"/>
        <v xml:space="preserve"> </v>
      </c>
      <c r="B142" s="63"/>
      <c r="C142" s="63"/>
      <c r="D142" s="63"/>
      <c r="E142" s="63"/>
      <c r="F142" s="63"/>
      <c r="G142" s="62" t="str">
        <f>IF(D142="","",VLOOKUP(D142,'Liste des clubs'!A:B,2,FALSE))</f>
        <v/>
      </c>
      <c r="H142" s="29"/>
      <c r="I142" s="64" t="str">
        <f t="shared" si="0"/>
        <v/>
      </c>
      <c r="J142" s="65" t="str">
        <f t="array" ref="J142">IFERROR(INDEX(I$2:I$700,SMALL(IF(I$2:I$700&lt;&gt;"",ROW(I$2:I$700)-1),ROW(A141))),"")</f>
        <v/>
      </c>
      <c r="K142" s="64" t="str">
        <f t="shared" si="1"/>
        <v/>
      </c>
      <c r="L142" s="66" t="str">
        <f t="array" ref="L142">IFERROR(INDEX(K$2:K$700,SMALL(IF(K$2:K$700&lt;&gt;"",ROW(K$2:K$700)-1),ROW(F141))),"")</f>
        <v/>
      </c>
      <c r="M142" s="64" t="str">
        <f t="shared" si="2"/>
        <v/>
      </c>
      <c r="N142" s="65" t="str">
        <f t="array" ref="N142">IFERROR(INDEX(M$2:M$700,SMALL(IF(M$2:M$700&lt;&gt;"",ROW(M$2:M$700)-1),ROW(G141))),"")</f>
        <v/>
      </c>
      <c r="O142" s="64" t="str">
        <f t="shared" si="3"/>
        <v/>
      </c>
      <c r="P142" s="66" t="str">
        <f t="array" ref="P142">IFERROR(INDEX(O$2:O$700,SMALL(IF(O$2:O$700&lt;&gt;"",ROW(O$2:O$700)-1),ROW(I141))),"")</f>
        <v/>
      </c>
      <c r="Q142" s="9"/>
    </row>
    <row r="143" spans="1:17" s="6" customFormat="1" ht="15.75" customHeight="1" x14ac:dyDescent="0.2">
      <c r="A143" s="62" t="str">
        <f t="shared" si="7"/>
        <v xml:space="preserve"> </v>
      </c>
      <c r="B143" s="63"/>
      <c r="C143" s="63"/>
      <c r="D143" s="63"/>
      <c r="E143" s="63"/>
      <c r="F143" s="63"/>
      <c r="G143" s="62" t="str">
        <f>IF(D143="","",VLOOKUP(D143,'Liste des clubs'!A:B,2,FALSE))</f>
        <v/>
      </c>
      <c r="H143" s="29"/>
      <c r="I143" s="64" t="str">
        <f t="shared" si="0"/>
        <v/>
      </c>
      <c r="J143" s="65" t="str">
        <f t="array" ref="J143">IFERROR(INDEX(I$2:I$700,SMALL(IF(I$2:I$700&lt;&gt;"",ROW(I$2:I$700)-1),ROW(A142))),"")</f>
        <v/>
      </c>
      <c r="K143" s="64" t="str">
        <f t="shared" si="1"/>
        <v/>
      </c>
      <c r="L143" s="66" t="str">
        <f t="array" ref="L143">IFERROR(INDEX(K$2:K$700,SMALL(IF(K$2:K$700&lt;&gt;"",ROW(K$2:K$700)-1),ROW(F142))),"")</f>
        <v/>
      </c>
      <c r="M143" s="64" t="str">
        <f t="shared" si="2"/>
        <v/>
      </c>
      <c r="N143" s="65" t="str">
        <f t="array" ref="N143">IFERROR(INDEX(M$2:M$700,SMALL(IF(M$2:M$700&lt;&gt;"",ROW(M$2:M$700)-1),ROW(G142))),"")</f>
        <v/>
      </c>
      <c r="O143" s="64" t="str">
        <f t="shared" si="3"/>
        <v/>
      </c>
      <c r="P143" s="66" t="str">
        <f t="array" ref="P143">IFERROR(INDEX(O$2:O$700,SMALL(IF(O$2:O$700&lt;&gt;"",ROW(O$2:O$700)-1),ROW(I142))),"")</f>
        <v/>
      </c>
      <c r="Q143" s="9"/>
    </row>
    <row r="144" spans="1:17" s="6" customFormat="1" ht="15.75" customHeight="1" x14ac:dyDescent="0.2">
      <c r="A144" s="62" t="str">
        <f t="shared" si="7"/>
        <v xml:space="preserve"> </v>
      </c>
      <c r="B144" s="63"/>
      <c r="C144" s="63"/>
      <c r="D144" s="63"/>
      <c r="E144" s="63"/>
      <c r="F144" s="63"/>
      <c r="G144" s="62" t="str">
        <f>IF(D144="","",VLOOKUP(D144,'Liste des clubs'!A:B,2,FALSE))</f>
        <v/>
      </c>
      <c r="H144" s="29"/>
      <c r="I144" s="64" t="str">
        <f t="shared" si="0"/>
        <v/>
      </c>
      <c r="J144" s="65" t="str">
        <f t="array" ref="J144">IFERROR(INDEX(I$2:I$700,SMALL(IF(I$2:I$700&lt;&gt;"",ROW(I$2:I$700)-1),ROW(A143))),"")</f>
        <v/>
      </c>
      <c r="K144" s="64" t="str">
        <f t="shared" si="1"/>
        <v/>
      </c>
      <c r="L144" s="66" t="str">
        <f t="array" ref="L144">IFERROR(INDEX(K$2:K$700,SMALL(IF(K$2:K$700&lt;&gt;"",ROW(K$2:K$700)-1),ROW(F143))),"")</f>
        <v/>
      </c>
      <c r="M144" s="64" t="str">
        <f t="shared" si="2"/>
        <v/>
      </c>
      <c r="N144" s="65" t="str">
        <f t="array" ref="N144">IFERROR(INDEX(M$2:M$700,SMALL(IF(M$2:M$700&lt;&gt;"",ROW(M$2:M$700)-1),ROW(G143))),"")</f>
        <v/>
      </c>
      <c r="O144" s="64" t="str">
        <f t="shared" si="3"/>
        <v/>
      </c>
      <c r="P144" s="66" t="str">
        <f t="array" ref="P144">IFERROR(INDEX(O$2:O$700,SMALL(IF(O$2:O$700&lt;&gt;"",ROW(O$2:O$700)-1),ROW(I143))),"")</f>
        <v/>
      </c>
      <c r="Q144" s="9"/>
    </row>
    <row r="145" spans="1:17" s="6" customFormat="1" ht="15.75" customHeight="1" x14ac:dyDescent="0.2">
      <c r="A145" s="62" t="str">
        <f t="shared" si="7"/>
        <v xml:space="preserve"> </v>
      </c>
      <c r="B145" s="63"/>
      <c r="C145" s="63"/>
      <c r="D145" s="63"/>
      <c r="E145" s="63"/>
      <c r="F145" s="63"/>
      <c r="G145" s="62" t="str">
        <f>IF(D145="","",VLOOKUP(D145,'Liste des clubs'!A:B,2,FALSE))</f>
        <v/>
      </c>
      <c r="H145" s="29"/>
      <c r="I145" s="64" t="str">
        <f t="shared" si="0"/>
        <v/>
      </c>
      <c r="J145" s="65" t="str">
        <f t="array" ref="J145">IFERROR(INDEX(I$2:I$700,SMALL(IF(I$2:I$700&lt;&gt;"",ROW(I$2:I$700)-1),ROW(A144))),"")</f>
        <v/>
      </c>
      <c r="K145" s="64" t="str">
        <f t="shared" si="1"/>
        <v/>
      </c>
      <c r="L145" s="66" t="str">
        <f t="array" ref="L145">IFERROR(INDEX(K$2:K$700,SMALL(IF(K$2:K$700&lt;&gt;"",ROW(K$2:K$700)-1),ROW(F144))),"")</f>
        <v/>
      </c>
      <c r="M145" s="64" t="str">
        <f t="shared" si="2"/>
        <v/>
      </c>
      <c r="N145" s="65" t="str">
        <f t="array" ref="N145">IFERROR(INDEX(M$2:M$700,SMALL(IF(M$2:M$700&lt;&gt;"",ROW(M$2:M$700)-1),ROW(G144))),"")</f>
        <v/>
      </c>
      <c r="O145" s="64" t="str">
        <f t="shared" si="3"/>
        <v/>
      </c>
      <c r="P145" s="66" t="str">
        <f t="array" ref="P145">IFERROR(INDEX(O$2:O$700,SMALL(IF(O$2:O$700&lt;&gt;"",ROW(O$2:O$700)-1),ROW(I144))),"")</f>
        <v/>
      </c>
      <c r="Q145" s="9"/>
    </row>
    <row r="146" spans="1:17" s="6" customFormat="1" ht="15.75" customHeight="1" x14ac:dyDescent="0.2">
      <c r="A146" s="62" t="str">
        <f t="shared" si="7"/>
        <v xml:space="preserve"> </v>
      </c>
      <c r="B146" s="63"/>
      <c r="C146" s="63"/>
      <c r="D146" s="63"/>
      <c r="E146" s="63"/>
      <c r="F146" s="63"/>
      <c r="G146" s="62" t="str">
        <f>IF(D146="","",VLOOKUP(D146,'Liste des clubs'!A:B,2,FALSE))</f>
        <v/>
      </c>
      <c r="H146" s="29"/>
      <c r="I146" s="64" t="str">
        <f t="shared" si="0"/>
        <v/>
      </c>
      <c r="J146" s="65" t="str">
        <f t="array" ref="J146">IFERROR(INDEX(I$2:I$700,SMALL(IF(I$2:I$700&lt;&gt;"",ROW(I$2:I$700)-1),ROW(A145))),"")</f>
        <v/>
      </c>
      <c r="K146" s="64" t="str">
        <f t="shared" si="1"/>
        <v/>
      </c>
      <c r="L146" s="66" t="str">
        <f t="array" ref="L146">IFERROR(INDEX(K$2:K$700,SMALL(IF(K$2:K$700&lt;&gt;"",ROW(K$2:K$700)-1),ROW(F145))),"")</f>
        <v/>
      </c>
      <c r="M146" s="64" t="str">
        <f t="shared" si="2"/>
        <v/>
      </c>
      <c r="N146" s="65" t="str">
        <f t="array" ref="N146">IFERROR(INDEX(M$2:M$700,SMALL(IF(M$2:M$700&lt;&gt;"",ROW(M$2:M$700)-1),ROW(G145))),"")</f>
        <v/>
      </c>
      <c r="O146" s="64" t="str">
        <f t="shared" si="3"/>
        <v/>
      </c>
      <c r="P146" s="66" t="str">
        <f t="array" ref="P146">IFERROR(INDEX(O$2:O$700,SMALL(IF(O$2:O$700&lt;&gt;"",ROW(O$2:O$700)-1),ROW(I145))),"")</f>
        <v/>
      </c>
      <c r="Q146" s="9"/>
    </row>
    <row r="147" spans="1:17" s="6" customFormat="1" ht="15.75" customHeight="1" x14ac:dyDescent="0.2">
      <c r="A147" s="62" t="str">
        <f t="shared" si="7"/>
        <v xml:space="preserve"> </v>
      </c>
      <c r="B147" s="63"/>
      <c r="C147" s="63"/>
      <c r="D147" s="63"/>
      <c r="E147" s="63"/>
      <c r="F147" s="63"/>
      <c r="G147" s="62" t="str">
        <f>IF(D147="","",VLOOKUP(D147,'Liste des clubs'!A:B,2,FALSE))</f>
        <v/>
      </c>
      <c r="H147" s="29"/>
      <c r="I147" s="64" t="str">
        <f t="shared" si="0"/>
        <v/>
      </c>
      <c r="J147" s="65" t="str">
        <f t="array" ref="J147">IFERROR(INDEX(I$2:I$700,SMALL(IF(I$2:I$700&lt;&gt;"",ROW(I$2:I$700)-1),ROW(A146))),"")</f>
        <v/>
      </c>
      <c r="K147" s="64" t="str">
        <f t="shared" si="1"/>
        <v/>
      </c>
      <c r="L147" s="66" t="str">
        <f t="array" ref="L147">IFERROR(INDEX(K$2:K$700,SMALL(IF(K$2:K$700&lt;&gt;"",ROW(K$2:K$700)-1),ROW(F146))),"")</f>
        <v/>
      </c>
      <c r="M147" s="64" t="str">
        <f t="shared" si="2"/>
        <v/>
      </c>
      <c r="N147" s="65" t="str">
        <f t="array" ref="N147">IFERROR(INDEX(M$2:M$700,SMALL(IF(M$2:M$700&lt;&gt;"",ROW(M$2:M$700)-1),ROW(G146))),"")</f>
        <v/>
      </c>
      <c r="O147" s="64" t="str">
        <f t="shared" si="3"/>
        <v/>
      </c>
      <c r="P147" s="66" t="str">
        <f t="array" ref="P147">IFERROR(INDEX(O$2:O$700,SMALL(IF(O$2:O$700&lt;&gt;"",ROW(O$2:O$700)-1),ROW(I146))),"")</f>
        <v/>
      </c>
      <c r="Q147" s="9"/>
    </row>
    <row r="148" spans="1:17" s="6" customFormat="1" ht="15.75" customHeight="1" x14ac:dyDescent="0.2">
      <c r="A148" s="62" t="str">
        <f t="shared" si="7"/>
        <v xml:space="preserve"> </v>
      </c>
      <c r="B148" s="63"/>
      <c r="C148" s="63"/>
      <c r="D148" s="63"/>
      <c r="E148" s="63"/>
      <c r="F148" s="63"/>
      <c r="G148" s="62" t="str">
        <f>IF(D148="","",VLOOKUP(D148,'Liste des clubs'!A:B,2,FALSE))</f>
        <v/>
      </c>
      <c r="H148" s="29"/>
      <c r="I148" s="64" t="str">
        <f t="shared" si="0"/>
        <v/>
      </c>
      <c r="J148" s="65" t="str">
        <f t="array" ref="J148">IFERROR(INDEX(I$2:I$700,SMALL(IF(I$2:I$700&lt;&gt;"",ROW(I$2:I$700)-1),ROW(A147))),"")</f>
        <v/>
      </c>
      <c r="K148" s="64" t="str">
        <f t="shared" si="1"/>
        <v/>
      </c>
      <c r="L148" s="66" t="str">
        <f t="array" ref="L148">IFERROR(INDEX(K$2:K$700,SMALL(IF(K$2:K$700&lt;&gt;"",ROW(K$2:K$700)-1),ROW(F147))),"")</f>
        <v/>
      </c>
      <c r="M148" s="64" t="str">
        <f t="shared" si="2"/>
        <v/>
      </c>
      <c r="N148" s="65" t="str">
        <f t="array" ref="N148">IFERROR(INDEX(M$2:M$700,SMALL(IF(M$2:M$700&lt;&gt;"",ROW(M$2:M$700)-1),ROW(G147))),"")</f>
        <v/>
      </c>
      <c r="O148" s="64" t="str">
        <f t="shared" si="3"/>
        <v/>
      </c>
      <c r="P148" s="66" t="str">
        <f t="array" ref="P148">IFERROR(INDEX(O$2:O$700,SMALL(IF(O$2:O$700&lt;&gt;"",ROW(O$2:O$700)-1),ROW(I147))),"")</f>
        <v/>
      </c>
      <c r="Q148" s="9"/>
    </row>
    <row r="149" spans="1:17" s="6" customFormat="1" ht="15.75" customHeight="1" x14ac:dyDescent="0.2">
      <c r="A149" s="62" t="str">
        <f t="shared" si="7"/>
        <v xml:space="preserve"> </v>
      </c>
      <c r="B149" s="63"/>
      <c r="C149" s="63"/>
      <c r="D149" s="63"/>
      <c r="E149" s="63"/>
      <c r="F149" s="63"/>
      <c r="G149" s="62" t="str">
        <f>IF(D149="","",VLOOKUP(D149,'Liste des clubs'!A:B,2,FALSE))</f>
        <v/>
      </c>
      <c r="H149" s="29"/>
      <c r="I149" s="64" t="str">
        <f t="shared" si="0"/>
        <v/>
      </c>
      <c r="J149" s="65" t="str">
        <f t="array" ref="J149">IFERROR(INDEX(I$2:I$700,SMALL(IF(I$2:I$700&lt;&gt;"",ROW(I$2:I$700)-1),ROW(A148))),"")</f>
        <v/>
      </c>
      <c r="K149" s="64" t="str">
        <f t="shared" si="1"/>
        <v/>
      </c>
      <c r="L149" s="66" t="str">
        <f t="array" ref="L149">IFERROR(INDEX(K$2:K$700,SMALL(IF(K$2:K$700&lt;&gt;"",ROW(K$2:K$700)-1),ROW(F148))),"")</f>
        <v/>
      </c>
      <c r="M149" s="64" t="str">
        <f t="shared" si="2"/>
        <v/>
      </c>
      <c r="N149" s="65" t="str">
        <f t="array" ref="N149">IFERROR(INDEX(M$2:M$700,SMALL(IF(M$2:M$700&lt;&gt;"",ROW(M$2:M$700)-1),ROW(G148))),"")</f>
        <v/>
      </c>
      <c r="O149" s="64" t="str">
        <f t="shared" si="3"/>
        <v/>
      </c>
      <c r="P149" s="66" t="str">
        <f t="array" ref="P149">IFERROR(INDEX(O$2:O$700,SMALL(IF(O$2:O$700&lt;&gt;"",ROW(O$2:O$700)-1),ROW(I148))),"")</f>
        <v/>
      </c>
      <c r="Q149" s="9"/>
    </row>
    <row r="150" spans="1:17" s="6" customFormat="1" ht="15.75" customHeight="1" x14ac:dyDescent="0.2">
      <c r="A150" s="62" t="str">
        <f t="shared" si="7"/>
        <v xml:space="preserve"> </v>
      </c>
      <c r="B150" s="63"/>
      <c r="C150" s="63"/>
      <c r="D150" s="63"/>
      <c r="E150" s="63"/>
      <c r="F150" s="63"/>
      <c r="G150" s="62" t="str">
        <f>IF(D150="","",VLOOKUP(D150,'Liste des clubs'!A:B,2,FALSE))</f>
        <v/>
      </c>
      <c r="H150" s="29"/>
      <c r="I150" s="64" t="str">
        <f t="shared" si="0"/>
        <v/>
      </c>
      <c r="J150" s="65" t="str">
        <f t="array" ref="J150">IFERROR(INDEX(I$2:I$700,SMALL(IF(I$2:I$700&lt;&gt;"",ROW(I$2:I$700)-1),ROW(A149))),"")</f>
        <v/>
      </c>
      <c r="K150" s="64" t="str">
        <f t="shared" si="1"/>
        <v/>
      </c>
      <c r="L150" s="66" t="str">
        <f t="array" ref="L150">IFERROR(INDEX(K$2:K$700,SMALL(IF(K$2:K$700&lt;&gt;"",ROW(K$2:K$700)-1),ROW(F149))),"")</f>
        <v/>
      </c>
      <c r="M150" s="64" t="str">
        <f t="shared" si="2"/>
        <v/>
      </c>
      <c r="N150" s="65" t="str">
        <f t="array" ref="N150">IFERROR(INDEX(M$2:M$700,SMALL(IF(M$2:M$700&lt;&gt;"",ROW(M$2:M$700)-1),ROW(G149))),"")</f>
        <v/>
      </c>
      <c r="O150" s="64" t="str">
        <f t="shared" si="3"/>
        <v/>
      </c>
      <c r="P150" s="66" t="str">
        <f t="array" ref="P150">IFERROR(INDEX(O$2:O$700,SMALL(IF(O$2:O$700&lt;&gt;"",ROW(O$2:O$700)-1),ROW(I149))),"")</f>
        <v/>
      </c>
      <c r="Q150" s="9"/>
    </row>
    <row r="151" spans="1:17" s="6" customFormat="1" ht="15.75" customHeight="1" x14ac:dyDescent="0.2">
      <c r="A151" s="62" t="str">
        <f t="shared" si="7"/>
        <v xml:space="preserve"> </v>
      </c>
      <c r="B151" s="63"/>
      <c r="C151" s="63"/>
      <c r="D151" s="63"/>
      <c r="E151" s="63"/>
      <c r="F151" s="63"/>
      <c r="G151" s="62" t="str">
        <f>IF(D151="","",VLOOKUP(D151,'Liste des clubs'!A:B,2,FALSE))</f>
        <v/>
      </c>
      <c r="H151" s="29"/>
      <c r="I151" s="64" t="str">
        <f t="shared" si="0"/>
        <v/>
      </c>
      <c r="J151" s="65" t="str">
        <f t="array" ref="J151">IFERROR(INDEX(I$2:I$700,SMALL(IF(I$2:I$700&lt;&gt;"",ROW(I$2:I$700)-1),ROW(A150))),"")</f>
        <v/>
      </c>
      <c r="K151" s="64" t="str">
        <f t="shared" si="1"/>
        <v/>
      </c>
      <c r="L151" s="66" t="str">
        <f t="array" ref="L151">IFERROR(INDEX(K$2:K$700,SMALL(IF(K$2:K$700&lt;&gt;"",ROW(K$2:K$700)-1),ROW(F150))),"")</f>
        <v/>
      </c>
      <c r="M151" s="64" t="str">
        <f t="shared" si="2"/>
        <v/>
      </c>
      <c r="N151" s="65" t="str">
        <f t="array" ref="N151">IFERROR(INDEX(M$2:M$700,SMALL(IF(M$2:M$700&lt;&gt;"",ROW(M$2:M$700)-1),ROW(G150))),"")</f>
        <v/>
      </c>
      <c r="O151" s="64" t="str">
        <f t="shared" si="3"/>
        <v/>
      </c>
      <c r="P151" s="66" t="str">
        <f t="array" ref="P151">IFERROR(INDEX(O$2:O$700,SMALL(IF(O$2:O$700&lt;&gt;"",ROW(O$2:O$700)-1),ROW(I150))),"")</f>
        <v/>
      </c>
      <c r="Q151" s="9"/>
    </row>
    <row r="152" spans="1:17" s="6" customFormat="1" ht="15.75" customHeight="1" x14ac:dyDescent="0.2">
      <c r="A152" s="62" t="str">
        <f t="shared" si="7"/>
        <v xml:space="preserve"> </v>
      </c>
      <c r="B152" s="63"/>
      <c r="C152" s="63"/>
      <c r="D152" s="63"/>
      <c r="E152" s="63"/>
      <c r="F152" s="63"/>
      <c r="G152" s="62" t="str">
        <f>IF(D152="","",VLOOKUP(D152,'Liste des clubs'!A:B,2,FALSE))</f>
        <v/>
      </c>
      <c r="H152" s="29"/>
      <c r="I152" s="64" t="str">
        <f t="shared" si="0"/>
        <v/>
      </c>
      <c r="J152" s="65" t="str">
        <f t="array" ref="J152">IFERROR(INDEX(I$2:I$700,SMALL(IF(I$2:I$700&lt;&gt;"",ROW(I$2:I$700)-1),ROW(A151))),"")</f>
        <v/>
      </c>
      <c r="K152" s="64" t="str">
        <f t="shared" si="1"/>
        <v/>
      </c>
      <c r="L152" s="66" t="str">
        <f t="array" ref="L152">IFERROR(INDEX(K$2:K$700,SMALL(IF(K$2:K$700&lt;&gt;"",ROW(K$2:K$700)-1),ROW(F151))),"")</f>
        <v/>
      </c>
      <c r="M152" s="64" t="str">
        <f t="shared" si="2"/>
        <v/>
      </c>
      <c r="N152" s="65" t="str">
        <f t="array" ref="N152">IFERROR(INDEX(M$2:M$700,SMALL(IF(M$2:M$700&lt;&gt;"",ROW(M$2:M$700)-1),ROW(G151))),"")</f>
        <v/>
      </c>
      <c r="O152" s="64" t="str">
        <f t="shared" si="3"/>
        <v/>
      </c>
      <c r="P152" s="66" t="str">
        <f t="array" ref="P152">IFERROR(INDEX(O$2:O$700,SMALL(IF(O$2:O$700&lt;&gt;"",ROW(O$2:O$700)-1),ROW(I151))),"")</f>
        <v/>
      </c>
      <c r="Q152" s="9"/>
    </row>
    <row r="153" spans="1:17" s="6" customFormat="1" ht="15.75" customHeight="1" x14ac:dyDescent="0.2">
      <c r="A153" s="62" t="str">
        <f t="shared" si="7"/>
        <v xml:space="preserve"> </v>
      </c>
      <c r="B153" s="63"/>
      <c r="C153" s="63"/>
      <c r="D153" s="63"/>
      <c r="E153" s="63"/>
      <c r="F153" s="63"/>
      <c r="G153" s="62" t="str">
        <f>IF(D153="","",VLOOKUP(D153,'Liste des clubs'!A:B,2,FALSE))</f>
        <v/>
      </c>
      <c r="H153" s="29"/>
      <c r="I153" s="64" t="str">
        <f t="shared" si="0"/>
        <v/>
      </c>
      <c r="J153" s="65" t="str">
        <f t="array" ref="J153">IFERROR(INDEX(I$2:I$700,SMALL(IF(I$2:I$700&lt;&gt;"",ROW(I$2:I$700)-1),ROW(A152))),"")</f>
        <v/>
      </c>
      <c r="K153" s="64" t="str">
        <f t="shared" si="1"/>
        <v/>
      </c>
      <c r="L153" s="66" t="str">
        <f t="array" ref="L153">IFERROR(INDEX(K$2:K$700,SMALL(IF(K$2:K$700&lt;&gt;"",ROW(K$2:K$700)-1),ROW(F152))),"")</f>
        <v/>
      </c>
      <c r="M153" s="64" t="str">
        <f t="shared" si="2"/>
        <v/>
      </c>
      <c r="N153" s="65" t="str">
        <f t="array" ref="N153">IFERROR(INDEX(M$2:M$700,SMALL(IF(M$2:M$700&lt;&gt;"",ROW(M$2:M$700)-1),ROW(G152))),"")</f>
        <v/>
      </c>
      <c r="O153" s="64" t="str">
        <f t="shared" si="3"/>
        <v/>
      </c>
      <c r="P153" s="66" t="str">
        <f t="array" ref="P153">IFERROR(INDEX(O$2:O$700,SMALL(IF(O$2:O$700&lt;&gt;"",ROW(O$2:O$700)-1),ROW(I152))),"")</f>
        <v/>
      </c>
      <c r="Q153" s="9"/>
    </row>
    <row r="154" spans="1:17" s="6" customFormat="1" ht="15.75" customHeight="1" x14ac:dyDescent="0.2">
      <c r="A154" s="62" t="str">
        <f t="shared" si="7"/>
        <v xml:space="preserve"> </v>
      </c>
      <c r="B154" s="63"/>
      <c r="C154" s="63"/>
      <c r="D154" s="63"/>
      <c r="E154" s="63"/>
      <c r="F154" s="63"/>
      <c r="G154" s="62" t="str">
        <f>IF(D154="","",VLOOKUP(D154,'Liste des clubs'!A:B,2,FALSE))</f>
        <v/>
      </c>
      <c r="H154" s="29"/>
      <c r="I154" s="64" t="str">
        <f t="shared" si="0"/>
        <v/>
      </c>
      <c r="J154" s="65" t="str">
        <f t="array" ref="J154">IFERROR(INDEX(I$2:I$700,SMALL(IF(I$2:I$700&lt;&gt;"",ROW(I$2:I$700)-1),ROW(A153))),"")</f>
        <v/>
      </c>
      <c r="K154" s="64" t="str">
        <f t="shared" si="1"/>
        <v/>
      </c>
      <c r="L154" s="66" t="str">
        <f t="array" ref="L154">IFERROR(INDEX(K$2:K$700,SMALL(IF(K$2:K$700&lt;&gt;"",ROW(K$2:K$700)-1),ROW(F153))),"")</f>
        <v/>
      </c>
      <c r="M154" s="64" t="str">
        <f t="shared" si="2"/>
        <v/>
      </c>
      <c r="N154" s="65" t="str">
        <f t="array" ref="N154">IFERROR(INDEX(M$2:M$700,SMALL(IF(M$2:M$700&lt;&gt;"",ROW(M$2:M$700)-1),ROW(G153))),"")</f>
        <v/>
      </c>
      <c r="O154" s="64" t="str">
        <f t="shared" si="3"/>
        <v/>
      </c>
      <c r="P154" s="66" t="str">
        <f t="array" ref="P154">IFERROR(INDEX(O$2:O$700,SMALL(IF(O$2:O$700&lt;&gt;"",ROW(O$2:O$700)-1),ROW(I153))),"")</f>
        <v/>
      </c>
      <c r="Q154" s="9"/>
    </row>
    <row r="155" spans="1:17" s="6" customFormat="1" ht="15.75" customHeight="1" x14ac:dyDescent="0.2">
      <c r="A155" s="62" t="str">
        <f t="shared" si="7"/>
        <v xml:space="preserve"> </v>
      </c>
      <c r="B155" s="63"/>
      <c r="C155" s="63"/>
      <c r="D155" s="63"/>
      <c r="E155" s="63"/>
      <c r="F155" s="63"/>
      <c r="G155" s="62" t="str">
        <f>IF(D155="","",VLOOKUP(D155,'Liste des clubs'!A:B,2,FALSE))</f>
        <v/>
      </c>
      <c r="H155" s="29"/>
      <c r="I155" s="64" t="str">
        <f t="shared" si="0"/>
        <v/>
      </c>
      <c r="J155" s="65" t="str">
        <f t="array" ref="J155">IFERROR(INDEX(I$2:I$700,SMALL(IF(I$2:I$700&lt;&gt;"",ROW(I$2:I$700)-1),ROW(A154))),"")</f>
        <v/>
      </c>
      <c r="K155" s="64" t="str">
        <f t="shared" si="1"/>
        <v/>
      </c>
      <c r="L155" s="66" t="str">
        <f t="array" ref="L155">IFERROR(INDEX(K$2:K$700,SMALL(IF(K$2:K$700&lt;&gt;"",ROW(K$2:K$700)-1),ROW(F154))),"")</f>
        <v/>
      </c>
      <c r="M155" s="64" t="str">
        <f t="shared" si="2"/>
        <v/>
      </c>
      <c r="N155" s="65" t="str">
        <f t="array" ref="N155">IFERROR(INDEX(M$2:M$700,SMALL(IF(M$2:M$700&lt;&gt;"",ROW(M$2:M$700)-1),ROW(G154))),"")</f>
        <v/>
      </c>
      <c r="O155" s="64" t="str">
        <f t="shared" si="3"/>
        <v/>
      </c>
      <c r="P155" s="66" t="str">
        <f t="array" ref="P155">IFERROR(INDEX(O$2:O$700,SMALL(IF(O$2:O$700&lt;&gt;"",ROW(O$2:O$700)-1),ROW(I154))),"")</f>
        <v/>
      </c>
      <c r="Q155" s="9"/>
    </row>
    <row r="156" spans="1:17" s="6" customFormat="1" ht="15.75" customHeight="1" x14ac:dyDescent="0.2">
      <c r="A156" s="62" t="str">
        <f t="shared" si="7"/>
        <v xml:space="preserve"> </v>
      </c>
      <c r="B156" s="63"/>
      <c r="C156" s="63"/>
      <c r="D156" s="63"/>
      <c r="E156" s="63"/>
      <c r="F156" s="63"/>
      <c r="G156" s="62" t="str">
        <f>IF(D156="","",VLOOKUP(D156,'Liste des clubs'!A:B,2,FALSE))</f>
        <v/>
      </c>
      <c r="H156" s="29"/>
      <c r="I156" s="64" t="str">
        <f t="shared" si="0"/>
        <v/>
      </c>
      <c r="J156" s="65" t="str">
        <f t="array" ref="J156">IFERROR(INDEX(I$2:I$700,SMALL(IF(I$2:I$700&lt;&gt;"",ROW(I$2:I$700)-1),ROW(A155))),"")</f>
        <v/>
      </c>
      <c r="K156" s="64" t="str">
        <f t="shared" si="1"/>
        <v/>
      </c>
      <c r="L156" s="66" t="str">
        <f t="array" ref="L156">IFERROR(INDEX(K$2:K$700,SMALL(IF(K$2:K$700&lt;&gt;"",ROW(K$2:K$700)-1),ROW(F155))),"")</f>
        <v/>
      </c>
      <c r="M156" s="64" t="str">
        <f t="shared" si="2"/>
        <v/>
      </c>
      <c r="N156" s="65" t="str">
        <f t="array" ref="N156">IFERROR(INDEX(M$2:M$700,SMALL(IF(M$2:M$700&lt;&gt;"",ROW(M$2:M$700)-1),ROW(G155))),"")</f>
        <v/>
      </c>
      <c r="O156" s="64" t="str">
        <f t="shared" si="3"/>
        <v/>
      </c>
      <c r="P156" s="66" t="str">
        <f t="array" ref="P156">IFERROR(INDEX(O$2:O$700,SMALL(IF(O$2:O$700&lt;&gt;"",ROW(O$2:O$700)-1),ROW(I155))),"")</f>
        <v/>
      </c>
      <c r="Q156" s="9"/>
    </row>
    <row r="157" spans="1:17" s="6" customFormat="1" ht="15.75" customHeight="1" x14ac:dyDescent="0.2">
      <c r="A157" s="62" t="str">
        <f t="shared" si="7"/>
        <v xml:space="preserve"> </v>
      </c>
      <c r="B157" s="63"/>
      <c r="C157" s="63"/>
      <c r="D157" s="63"/>
      <c r="E157" s="63"/>
      <c r="F157" s="63"/>
      <c r="G157" s="62" t="str">
        <f>IF(D157="","",VLOOKUP(D157,'Liste des clubs'!A:B,2,FALSE))</f>
        <v/>
      </c>
      <c r="H157" s="29"/>
      <c r="I157" s="64" t="str">
        <f t="shared" si="0"/>
        <v/>
      </c>
      <c r="J157" s="65" t="str">
        <f t="array" ref="J157">IFERROR(INDEX(I$2:I$700,SMALL(IF(I$2:I$700&lt;&gt;"",ROW(I$2:I$700)-1),ROW(A156))),"")</f>
        <v/>
      </c>
      <c r="K157" s="64" t="str">
        <f t="shared" si="1"/>
        <v/>
      </c>
      <c r="L157" s="66" t="str">
        <f t="array" ref="L157">IFERROR(INDEX(K$2:K$700,SMALL(IF(K$2:K$700&lt;&gt;"",ROW(K$2:K$700)-1),ROW(F156))),"")</f>
        <v/>
      </c>
      <c r="M157" s="64" t="str">
        <f t="shared" si="2"/>
        <v/>
      </c>
      <c r="N157" s="65" t="str">
        <f t="array" ref="N157">IFERROR(INDEX(M$2:M$700,SMALL(IF(M$2:M$700&lt;&gt;"",ROW(M$2:M$700)-1),ROW(G156))),"")</f>
        <v/>
      </c>
      <c r="O157" s="64" t="str">
        <f t="shared" si="3"/>
        <v/>
      </c>
      <c r="P157" s="66" t="str">
        <f t="array" ref="P157">IFERROR(INDEX(O$2:O$700,SMALL(IF(O$2:O$700&lt;&gt;"",ROW(O$2:O$700)-1),ROW(I156))),"")</f>
        <v/>
      </c>
      <c r="Q157" s="9"/>
    </row>
    <row r="158" spans="1:17" s="6" customFormat="1" ht="15.75" customHeight="1" x14ac:dyDescent="0.2">
      <c r="A158" s="62" t="str">
        <f t="shared" si="7"/>
        <v xml:space="preserve"> </v>
      </c>
      <c r="B158" s="63"/>
      <c r="C158" s="63"/>
      <c r="D158" s="63"/>
      <c r="E158" s="63"/>
      <c r="F158" s="63"/>
      <c r="G158" s="62" t="str">
        <f>IF(D158="","",VLOOKUP(D158,'Liste des clubs'!A:B,2,FALSE))</f>
        <v/>
      </c>
      <c r="H158" s="29"/>
      <c r="I158" s="64" t="str">
        <f t="shared" si="0"/>
        <v/>
      </c>
      <c r="J158" s="65" t="str">
        <f t="array" ref="J158">IFERROR(INDEX(I$2:I$700,SMALL(IF(I$2:I$700&lt;&gt;"",ROW(I$2:I$700)-1),ROW(A157))),"")</f>
        <v/>
      </c>
      <c r="K158" s="64" t="str">
        <f t="shared" si="1"/>
        <v/>
      </c>
      <c r="L158" s="66" t="str">
        <f t="array" ref="L158">IFERROR(INDEX(K$2:K$700,SMALL(IF(K$2:K$700&lt;&gt;"",ROW(K$2:K$700)-1),ROW(F157))),"")</f>
        <v/>
      </c>
      <c r="M158" s="64" t="str">
        <f t="shared" si="2"/>
        <v/>
      </c>
      <c r="N158" s="65" t="str">
        <f t="array" ref="N158">IFERROR(INDEX(M$2:M$700,SMALL(IF(M$2:M$700&lt;&gt;"",ROW(M$2:M$700)-1),ROW(G157))),"")</f>
        <v/>
      </c>
      <c r="O158" s="64" t="str">
        <f t="shared" si="3"/>
        <v/>
      </c>
      <c r="P158" s="66" t="str">
        <f t="array" ref="P158">IFERROR(INDEX(O$2:O$700,SMALL(IF(O$2:O$700&lt;&gt;"",ROW(O$2:O$700)-1),ROW(I157))),"")</f>
        <v/>
      </c>
      <c r="Q158" s="9"/>
    </row>
    <row r="159" spans="1:17" s="6" customFormat="1" ht="15.75" customHeight="1" x14ac:dyDescent="0.2">
      <c r="A159" s="62" t="str">
        <f t="shared" si="7"/>
        <v xml:space="preserve"> </v>
      </c>
      <c r="B159" s="63"/>
      <c r="C159" s="63"/>
      <c r="D159" s="63"/>
      <c r="E159" s="63"/>
      <c r="F159" s="63"/>
      <c r="G159" s="62" t="str">
        <f>IF(D159="","",VLOOKUP(D159,'Liste des clubs'!A:B,2,FALSE))</f>
        <v/>
      </c>
      <c r="H159" s="29"/>
      <c r="I159" s="64" t="str">
        <f t="shared" si="0"/>
        <v/>
      </c>
      <c r="J159" s="65" t="str">
        <f t="array" ref="J159">IFERROR(INDEX(I$2:I$700,SMALL(IF(I$2:I$700&lt;&gt;"",ROW(I$2:I$700)-1),ROW(A158))),"")</f>
        <v/>
      </c>
      <c r="K159" s="64" t="str">
        <f t="shared" si="1"/>
        <v/>
      </c>
      <c r="L159" s="66" t="str">
        <f t="array" ref="L159">IFERROR(INDEX(K$2:K$700,SMALL(IF(K$2:K$700&lt;&gt;"",ROW(K$2:K$700)-1),ROW(F158))),"")</f>
        <v/>
      </c>
      <c r="M159" s="64" t="str">
        <f t="shared" si="2"/>
        <v/>
      </c>
      <c r="N159" s="65" t="str">
        <f t="array" ref="N159">IFERROR(INDEX(M$2:M$700,SMALL(IF(M$2:M$700&lt;&gt;"",ROW(M$2:M$700)-1),ROW(G158))),"")</f>
        <v/>
      </c>
      <c r="O159" s="64" t="str">
        <f t="shared" si="3"/>
        <v/>
      </c>
      <c r="P159" s="66" t="str">
        <f t="array" ref="P159">IFERROR(INDEX(O$2:O$700,SMALL(IF(O$2:O$700&lt;&gt;"",ROW(O$2:O$700)-1),ROW(I158))),"")</f>
        <v/>
      </c>
      <c r="Q159" s="9"/>
    </row>
    <row r="160" spans="1:17" s="6" customFormat="1" ht="15.75" customHeight="1" x14ac:dyDescent="0.2">
      <c r="A160" s="62" t="str">
        <f t="shared" si="7"/>
        <v xml:space="preserve"> </v>
      </c>
      <c r="B160" s="63"/>
      <c r="C160" s="63"/>
      <c r="D160" s="63"/>
      <c r="E160" s="63"/>
      <c r="F160" s="63"/>
      <c r="G160" s="62" t="str">
        <f>IF(D160="","",VLOOKUP(D160,'Liste des clubs'!A:B,2,FALSE))</f>
        <v/>
      </c>
      <c r="H160" s="29"/>
      <c r="I160" s="64" t="str">
        <f t="shared" si="0"/>
        <v/>
      </c>
      <c r="J160" s="65" t="str">
        <f t="array" ref="J160">IFERROR(INDEX(I$2:I$700,SMALL(IF(I$2:I$700&lt;&gt;"",ROW(I$2:I$700)-1),ROW(A159))),"")</f>
        <v/>
      </c>
      <c r="K160" s="64" t="str">
        <f t="shared" si="1"/>
        <v/>
      </c>
      <c r="L160" s="66" t="str">
        <f t="array" ref="L160">IFERROR(INDEX(K$2:K$700,SMALL(IF(K$2:K$700&lt;&gt;"",ROW(K$2:K$700)-1),ROW(F159))),"")</f>
        <v/>
      </c>
      <c r="M160" s="64" t="str">
        <f t="shared" si="2"/>
        <v/>
      </c>
      <c r="N160" s="65" t="str">
        <f t="array" ref="N160">IFERROR(INDEX(M$2:M$700,SMALL(IF(M$2:M$700&lt;&gt;"",ROW(M$2:M$700)-1),ROW(G159))),"")</f>
        <v/>
      </c>
      <c r="O160" s="64" t="str">
        <f t="shared" si="3"/>
        <v/>
      </c>
      <c r="P160" s="66" t="str">
        <f t="array" ref="P160">IFERROR(INDEX(O$2:O$700,SMALL(IF(O$2:O$700&lt;&gt;"",ROW(O$2:O$700)-1),ROW(I159))),"")</f>
        <v/>
      </c>
      <c r="Q160" s="9"/>
    </row>
    <row r="161" spans="1:17" s="6" customFormat="1" ht="15.75" customHeight="1" x14ac:dyDescent="0.2">
      <c r="A161" s="62" t="str">
        <f t="shared" si="7"/>
        <v xml:space="preserve"> </v>
      </c>
      <c r="B161" s="63"/>
      <c r="C161" s="63"/>
      <c r="D161" s="63"/>
      <c r="E161" s="63"/>
      <c r="F161" s="63"/>
      <c r="G161" s="62" t="str">
        <f>IF(D161="","",VLOOKUP(D161,'Liste des clubs'!A:B,2,FALSE))</f>
        <v/>
      </c>
      <c r="H161" s="29"/>
      <c r="I161" s="64" t="str">
        <f t="shared" si="0"/>
        <v/>
      </c>
      <c r="J161" s="65" t="str">
        <f t="array" ref="J161">IFERROR(INDEX(I$2:I$700,SMALL(IF(I$2:I$700&lt;&gt;"",ROW(I$2:I$700)-1),ROW(A160))),"")</f>
        <v/>
      </c>
      <c r="K161" s="64" t="str">
        <f t="shared" si="1"/>
        <v/>
      </c>
      <c r="L161" s="66" t="str">
        <f t="array" ref="L161">IFERROR(INDEX(K$2:K$700,SMALL(IF(K$2:K$700&lt;&gt;"",ROW(K$2:K$700)-1),ROW(F160))),"")</f>
        <v/>
      </c>
      <c r="M161" s="64" t="str">
        <f t="shared" si="2"/>
        <v/>
      </c>
      <c r="N161" s="65" t="str">
        <f t="array" ref="N161">IFERROR(INDEX(M$2:M$700,SMALL(IF(M$2:M$700&lt;&gt;"",ROW(M$2:M$700)-1),ROW(G160))),"")</f>
        <v/>
      </c>
      <c r="O161" s="64" t="str">
        <f t="shared" si="3"/>
        <v/>
      </c>
      <c r="P161" s="66" t="str">
        <f t="array" ref="P161">IFERROR(INDEX(O$2:O$700,SMALL(IF(O$2:O$700&lt;&gt;"",ROW(O$2:O$700)-1),ROW(I160))),"")</f>
        <v/>
      </c>
      <c r="Q161" s="9"/>
    </row>
    <row r="162" spans="1:17" s="6" customFormat="1" ht="15.75" customHeight="1" x14ac:dyDescent="0.2">
      <c r="A162" s="62" t="str">
        <f t="shared" si="7"/>
        <v xml:space="preserve"> </v>
      </c>
      <c r="B162" s="63"/>
      <c r="C162" s="63"/>
      <c r="D162" s="63"/>
      <c r="E162" s="63"/>
      <c r="F162" s="63"/>
      <c r="G162" s="62" t="str">
        <f>IF(D162="","",VLOOKUP(D162,'Liste des clubs'!A:B,2,FALSE))</f>
        <v/>
      </c>
      <c r="H162" s="29"/>
      <c r="I162" s="64" t="str">
        <f t="shared" si="0"/>
        <v/>
      </c>
      <c r="J162" s="65" t="str">
        <f t="array" ref="J162">IFERROR(INDEX(I$2:I$700,SMALL(IF(I$2:I$700&lt;&gt;"",ROW(I$2:I$700)-1),ROW(A161))),"")</f>
        <v/>
      </c>
      <c r="K162" s="64" t="str">
        <f t="shared" si="1"/>
        <v/>
      </c>
      <c r="L162" s="66" t="str">
        <f t="array" ref="L162">IFERROR(INDEX(K$2:K$700,SMALL(IF(K$2:K$700&lt;&gt;"",ROW(K$2:K$700)-1),ROW(F161))),"")</f>
        <v/>
      </c>
      <c r="M162" s="64" t="str">
        <f t="shared" si="2"/>
        <v/>
      </c>
      <c r="N162" s="65" t="str">
        <f t="array" ref="N162">IFERROR(INDEX(M$2:M$700,SMALL(IF(M$2:M$700&lt;&gt;"",ROW(M$2:M$700)-1),ROW(G161))),"")</f>
        <v/>
      </c>
      <c r="O162" s="64" t="str">
        <f t="shared" si="3"/>
        <v/>
      </c>
      <c r="P162" s="66" t="str">
        <f t="array" ref="P162">IFERROR(INDEX(O$2:O$700,SMALL(IF(O$2:O$700&lt;&gt;"",ROW(O$2:O$700)-1),ROW(I161))),"")</f>
        <v/>
      </c>
      <c r="Q162" s="9"/>
    </row>
    <row r="163" spans="1:17" s="6" customFormat="1" ht="15.75" customHeight="1" x14ac:dyDescent="0.2">
      <c r="A163" s="62" t="str">
        <f t="shared" si="7"/>
        <v xml:space="preserve"> </v>
      </c>
      <c r="B163" s="63"/>
      <c r="C163" s="63"/>
      <c r="D163" s="63"/>
      <c r="E163" s="63"/>
      <c r="F163" s="63"/>
      <c r="G163" s="62" t="str">
        <f>IF(D163="","",VLOOKUP(D163,'Liste des clubs'!A:B,2,FALSE))</f>
        <v/>
      </c>
      <c r="H163" s="29"/>
      <c r="I163" s="64" t="str">
        <f t="shared" si="0"/>
        <v/>
      </c>
      <c r="J163" s="65" t="str">
        <f t="array" ref="J163">IFERROR(INDEX(I$2:I$700,SMALL(IF(I$2:I$700&lt;&gt;"",ROW(I$2:I$700)-1),ROW(A162))),"")</f>
        <v/>
      </c>
      <c r="K163" s="64" t="str">
        <f t="shared" si="1"/>
        <v/>
      </c>
      <c r="L163" s="66" t="str">
        <f t="array" ref="L163">IFERROR(INDEX(K$2:K$700,SMALL(IF(K$2:K$700&lt;&gt;"",ROW(K$2:K$700)-1),ROW(F162))),"")</f>
        <v/>
      </c>
      <c r="M163" s="64" t="str">
        <f t="shared" si="2"/>
        <v/>
      </c>
      <c r="N163" s="65" t="str">
        <f t="array" ref="N163">IFERROR(INDEX(M$2:M$700,SMALL(IF(M$2:M$700&lt;&gt;"",ROW(M$2:M$700)-1),ROW(G162))),"")</f>
        <v/>
      </c>
      <c r="O163" s="64" t="str">
        <f t="shared" si="3"/>
        <v/>
      </c>
      <c r="P163" s="66" t="str">
        <f t="array" ref="P163">IFERROR(INDEX(O$2:O$700,SMALL(IF(O$2:O$700&lt;&gt;"",ROW(O$2:O$700)-1),ROW(I162))),"")</f>
        <v/>
      </c>
      <c r="Q163" s="9"/>
    </row>
    <row r="164" spans="1:17" s="6" customFormat="1" ht="15.75" customHeight="1" x14ac:dyDescent="0.2">
      <c r="A164" s="62" t="str">
        <f t="shared" si="7"/>
        <v xml:space="preserve"> </v>
      </c>
      <c r="B164" s="63"/>
      <c r="C164" s="63"/>
      <c r="D164" s="63"/>
      <c r="E164" s="63"/>
      <c r="F164" s="63"/>
      <c r="G164" s="62" t="str">
        <f>IF(D164="","",VLOOKUP(D164,'Liste des clubs'!A:B,2,FALSE))</f>
        <v/>
      </c>
      <c r="H164" s="29"/>
      <c r="I164" s="64" t="str">
        <f t="shared" si="0"/>
        <v/>
      </c>
      <c r="J164" s="65" t="str">
        <f t="array" ref="J164">IFERROR(INDEX(I$2:I$700,SMALL(IF(I$2:I$700&lt;&gt;"",ROW(I$2:I$700)-1),ROW(A163))),"")</f>
        <v/>
      </c>
      <c r="K164" s="64" t="str">
        <f t="shared" si="1"/>
        <v/>
      </c>
      <c r="L164" s="66" t="str">
        <f t="array" ref="L164">IFERROR(INDEX(K$2:K$700,SMALL(IF(K$2:K$700&lt;&gt;"",ROW(K$2:K$700)-1),ROW(F163))),"")</f>
        <v/>
      </c>
      <c r="M164" s="64" t="str">
        <f t="shared" si="2"/>
        <v/>
      </c>
      <c r="N164" s="65" t="str">
        <f t="array" ref="N164">IFERROR(INDEX(M$2:M$700,SMALL(IF(M$2:M$700&lt;&gt;"",ROW(M$2:M$700)-1),ROW(G163))),"")</f>
        <v/>
      </c>
      <c r="O164" s="64" t="str">
        <f t="shared" si="3"/>
        <v/>
      </c>
      <c r="P164" s="66" t="str">
        <f t="array" ref="P164">IFERROR(INDEX(O$2:O$700,SMALL(IF(O$2:O$700&lt;&gt;"",ROW(O$2:O$700)-1),ROW(I163))),"")</f>
        <v/>
      </c>
      <c r="Q164" s="9"/>
    </row>
    <row r="165" spans="1:17" s="6" customFormat="1" ht="15.75" customHeight="1" x14ac:dyDescent="0.2">
      <c r="A165" s="62" t="str">
        <f t="shared" si="7"/>
        <v xml:space="preserve"> </v>
      </c>
      <c r="B165" s="63"/>
      <c r="C165" s="63"/>
      <c r="D165" s="63"/>
      <c r="E165" s="63"/>
      <c r="F165" s="63"/>
      <c r="G165" s="62" t="str">
        <f>IF(D165="","",VLOOKUP(D165,'Liste des clubs'!A:B,2,FALSE))</f>
        <v/>
      </c>
      <c r="H165" s="29"/>
      <c r="I165" s="64" t="str">
        <f t="shared" si="0"/>
        <v/>
      </c>
      <c r="J165" s="65" t="str">
        <f t="array" ref="J165">IFERROR(INDEX(I$2:I$700,SMALL(IF(I$2:I$700&lt;&gt;"",ROW(I$2:I$700)-1),ROW(A164))),"")</f>
        <v/>
      </c>
      <c r="K165" s="64" t="str">
        <f t="shared" si="1"/>
        <v/>
      </c>
      <c r="L165" s="66" t="str">
        <f t="array" ref="L165">IFERROR(INDEX(K$2:K$700,SMALL(IF(K$2:K$700&lt;&gt;"",ROW(K$2:K$700)-1),ROW(F164))),"")</f>
        <v/>
      </c>
      <c r="M165" s="64" t="str">
        <f t="shared" si="2"/>
        <v/>
      </c>
      <c r="N165" s="65" t="str">
        <f t="array" ref="N165">IFERROR(INDEX(M$2:M$700,SMALL(IF(M$2:M$700&lt;&gt;"",ROW(M$2:M$700)-1),ROW(G164))),"")</f>
        <v/>
      </c>
      <c r="O165" s="64" t="str">
        <f t="shared" si="3"/>
        <v/>
      </c>
      <c r="P165" s="66" t="str">
        <f t="array" ref="P165">IFERROR(INDEX(O$2:O$700,SMALL(IF(O$2:O$700&lt;&gt;"",ROW(O$2:O$700)-1),ROW(I164))),"")</f>
        <v/>
      </c>
      <c r="Q165" s="9"/>
    </row>
    <row r="166" spans="1:17" s="6" customFormat="1" ht="15.75" customHeight="1" x14ac:dyDescent="0.2">
      <c r="A166" s="62" t="str">
        <f t="shared" si="7"/>
        <v xml:space="preserve"> </v>
      </c>
      <c r="B166" s="63"/>
      <c r="C166" s="63"/>
      <c r="D166" s="63"/>
      <c r="E166" s="63"/>
      <c r="F166" s="63"/>
      <c r="G166" s="62" t="str">
        <f>IF(D166="","",VLOOKUP(D166,'Liste des clubs'!A:B,2,FALSE))</f>
        <v/>
      </c>
      <c r="H166" s="29"/>
      <c r="I166" s="64" t="str">
        <f t="shared" si="0"/>
        <v/>
      </c>
      <c r="J166" s="65" t="str">
        <f t="array" ref="J166">IFERROR(INDEX(I$2:I$700,SMALL(IF(I$2:I$700&lt;&gt;"",ROW(I$2:I$700)-1),ROW(A165))),"")</f>
        <v/>
      </c>
      <c r="K166" s="64" t="str">
        <f t="shared" si="1"/>
        <v/>
      </c>
      <c r="L166" s="66" t="str">
        <f t="array" ref="L166">IFERROR(INDEX(K$2:K$700,SMALL(IF(K$2:K$700&lt;&gt;"",ROW(K$2:K$700)-1),ROW(F165))),"")</f>
        <v/>
      </c>
      <c r="M166" s="64" t="str">
        <f t="shared" si="2"/>
        <v/>
      </c>
      <c r="N166" s="65" t="str">
        <f t="array" ref="N166">IFERROR(INDEX(M$2:M$700,SMALL(IF(M$2:M$700&lt;&gt;"",ROW(M$2:M$700)-1),ROW(G165))),"")</f>
        <v/>
      </c>
      <c r="O166" s="64" t="str">
        <f t="shared" si="3"/>
        <v/>
      </c>
      <c r="P166" s="66" t="str">
        <f t="array" ref="P166">IFERROR(INDEX(O$2:O$700,SMALL(IF(O$2:O$700&lt;&gt;"",ROW(O$2:O$700)-1),ROW(I165))),"")</f>
        <v/>
      </c>
      <c r="Q166" s="9"/>
    </row>
    <row r="167" spans="1:17" s="6" customFormat="1" ht="15.75" customHeight="1" x14ac:dyDescent="0.2">
      <c r="A167" s="62" t="str">
        <f t="shared" si="7"/>
        <v xml:space="preserve"> </v>
      </c>
      <c r="B167" s="63"/>
      <c r="C167" s="63"/>
      <c r="D167" s="63"/>
      <c r="E167" s="63"/>
      <c r="F167" s="63"/>
      <c r="G167" s="62" t="str">
        <f>IF(D167="","",VLOOKUP(D167,'Liste des clubs'!A:B,2,FALSE))</f>
        <v/>
      </c>
      <c r="H167" s="29"/>
      <c r="I167" s="64" t="str">
        <f t="shared" si="0"/>
        <v/>
      </c>
      <c r="J167" s="65" t="str">
        <f t="array" ref="J167">IFERROR(INDEX(I$2:I$700,SMALL(IF(I$2:I$700&lt;&gt;"",ROW(I$2:I$700)-1),ROW(A166))),"")</f>
        <v/>
      </c>
      <c r="K167" s="64" t="str">
        <f t="shared" si="1"/>
        <v/>
      </c>
      <c r="L167" s="66" t="str">
        <f t="array" ref="L167">IFERROR(INDEX(K$2:K$700,SMALL(IF(K$2:K$700&lt;&gt;"",ROW(K$2:K$700)-1),ROW(F166))),"")</f>
        <v/>
      </c>
      <c r="M167" s="64" t="str">
        <f t="shared" si="2"/>
        <v/>
      </c>
      <c r="N167" s="65" t="str">
        <f t="array" ref="N167">IFERROR(INDEX(M$2:M$700,SMALL(IF(M$2:M$700&lt;&gt;"",ROW(M$2:M$700)-1),ROW(G166))),"")</f>
        <v/>
      </c>
      <c r="O167" s="64" t="str">
        <f t="shared" si="3"/>
        <v/>
      </c>
      <c r="P167" s="66" t="str">
        <f t="array" ref="P167">IFERROR(INDEX(O$2:O$700,SMALL(IF(O$2:O$700&lt;&gt;"",ROW(O$2:O$700)-1),ROW(I166))),"")</f>
        <v/>
      </c>
      <c r="Q167" s="9"/>
    </row>
    <row r="168" spans="1:17" s="6" customFormat="1" ht="15.75" customHeight="1" x14ac:dyDescent="0.2">
      <c r="A168" s="62" t="str">
        <f t="shared" si="7"/>
        <v xml:space="preserve"> </v>
      </c>
      <c r="B168" s="63"/>
      <c r="C168" s="63"/>
      <c r="D168" s="63"/>
      <c r="E168" s="63"/>
      <c r="F168" s="63"/>
      <c r="G168" s="62" t="str">
        <f>IF(D168="","",VLOOKUP(D168,'Liste des clubs'!A:B,2,FALSE))</f>
        <v/>
      </c>
      <c r="H168" s="29"/>
      <c r="I168" s="64" t="str">
        <f t="shared" si="0"/>
        <v/>
      </c>
      <c r="J168" s="65" t="str">
        <f t="array" ref="J168">IFERROR(INDEX(I$2:I$700,SMALL(IF(I$2:I$700&lt;&gt;"",ROW(I$2:I$700)-1),ROW(A167))),"")</f>
        <v/>
      </c>
      <c r="K168" s="64" t="str">
        <f t="shared" si="1"/>
        <v/>
      </c>
      <c r="L168" s="66" t="str">
        <f t="array" ref="L168">IFERROR(INDEX(K$2:K$700,SMALL(IF(K$2:K$700&lt;&gt;"",ROW(K$2:K$700)-1),ROW(F167))),"")</f>
        <v/>
      </c>
      <c r="M168" s="64" t="str">
        <f t="shared" si="2"/>
        <v/>
      </c>
      <c r="N168" s="65" t="str">
        <f t="array" ref="N168">IFERROR(INDEX(M$2:M$700,SMALL(IF(M$2:M$700&lt;&gt;"",ROW(M$2:M$700)-1),ROW(G167))),"")</f>
        <v/>
      </c>
      <c r="O168" s="64" t="str">
        <f t="shared" si="3"/>
        <v/>
      </c>
      <c r="P168" s="66" t="str">
        <f t="array" ref="P168">IFERROR(INDEX(O$2:O$700,SMALL(IF(O$2:O$700&lt;&gt;"",ROW(O$2:O$700)-1),ROW(I167))),"")</f>
        <v/>
      </c>
      <c r="Q168" s="9"/>
    </row>
    <row r="169" spans="1:17" s="6" customFormat="1" ht="15.75" customHeight="1" x14ac:dyDescent="0.2">
      <c r="A169" s="62" t="str">
        <f t="shared" si="7"/>
        <v xml:space="preserve"> </v>
      </c>
      <c r="B169" s="63"/>
      <c r="C169" s="63"/>
      <c r="D169" s="63"/>
      <c r="E169" s="63"/>
      <c r="F169" s="63"/>
      <c r="G169" s="62" t="str">
        <f>IF(D169="","",VLOOKUP(D169,'Liste des clubs'!A:B,2,FALSE))</f>
        <v/>
      </c>
      <c r="H169" s="29"/>
      <c r="I169" s="64" t="str">
        <f t="shared" si="0"/>
        <v/>
      </c>
      <c r="J169" s="65" t="str">
        <f t="array" ref="J169">IFERROR(INDEX(I$2:I$700,SMALL(IF(I$2:I$700&lt;&gt;"",ROW(I$2:I$700)-1),ROW(A168))),"")</f>
        <v/>
      </c>
      <c r="K169" s="64" t="str">
        <f t="shared" si="1"/>
        <v/>
      </c>
      <c r="L169" s="66" t="str">
        <f t="array" ref="L169">IFERROR(INDEX(K$2:K$700,SMALL(IF(K$2:K$700&lt;&gt;"",ROW(K$2:K$700)-1),ROW(F168))),"")</f>
        <v/>
      </c>
      <c r="M169" s="64" t="str">
        <f t="shared" si="2"/>
        <v/>
      </c>
      <c r="N169" s="65" t="str">
        <f t="array" ref="N169">IFERROR(INDEX(M$2:M$700,SMALL(IF(M$2:M$700&lt;&gt;"",ROW(M$2:M$700)-1),ROW(G168))),"")</f>
        <v/>
      </c>
      <c r="O169" s="64" t="str">
        <f t="shared" si="3"/>
        <v/>
      </c>
      <c r="P169" s="66" t="str">
        <f t="array" ref="P169">IFERROR(INDEX(O$2:O$700,SMALL(IF(O$2:O$700&lt;&gt;"",ROW(O$2:O$700)-1),ROW(I168))),"")</f>
        <v/>
      </c>
      <c r="Q169" s="9"/>
    </row>
    <row r="170" spans="1:17" s="6" customFormat="1" ht="15.75" customHeight="1" x14ac:dyDescent="0.2">
      <c r="A170" s="62" t="str">
        <f t="shared" si="7"/>
        <v xml:space="preserve"> </v>
      </c>
      <c r="B170" s="63"/>
      <c r="C170" s="63"/>
      <c r="D170" s="63"/>
      <c r="E170" s="63"/>
      <c r="F170" s="63"/>
      <c r="G170" s="62" t="str">
        <f>IF(D170="","",VLOOKUP(D170,'Liste des clubs'!A:B,2,FALSE))</f>
        <v/>
      </c>
      <c r="H170" s="29"/>
      <c r="I170" s="64" t="str">
        <f t="shared" si="0"/>
        <v/>
      </c>
      <c r="J170" s="65" t="str">
        <f t="array" ref="J170">IFERROR(INDEX(I$2:I$700,SMALL(IF(I$2:I$700&lt;&gt;"",ROW(I$2:I$700)-1),ROW(A169))),"")</f>
        <v/>
      </c>
      <c r="K170" s="64" t="str">
        <f t="shared" si="1"/>
        <v/>
      </c>
      <c r="L170" s="66" t="str">
        <f t="array" ref="L170">IFERROR(INDEX(K$2:K$700,SMALL(IF(K$2:K$700&lt;&gt;"",ROW(K$2:K$700)-1),ROW(F169))),"")</f>
        <v/>
      </c>
      <c r="M170" s="64" t="str">
        <f t="shared" si="2"/>
        <v/>
      </c>
      <c r="N170" s="65" t="str">
        <f t="array" ref="N170">IFERROR(INDEX(M$2:M$700,SMALL(IF(M$2:M$700&lt;&gt;"",ROW(M$2:M$700)-1),ROW(G169))),"")</f>
        <v/>
      </c>
      <c r="O170" s="64" t="str">
        <f t="shared" si="3"/>
        <v/>
      </c>
      <c r="P170" s="66" t="str">
        <f t="array" ref="P170">IFERROR(INDEX(O$2:O$700,SMALL(IF(O$2:O$700&lt;&gt;"",ROW(O$2:O$700)-1),ROW(I169))),"")</f>
        <v/>
      </c>
      <c r="Q170" s="9"/>
    </row>
    <row r="171" spans="1:17" s="6" customFormat="1" ht="15.75" customHeight="1" x14ac:dyDescent="0.2">
      <c r="A171" s="62" t="str">
        <f t="shared" si="7"/>
        <v xml:space="preserve"> </v>
      </c>
      <c r="B171" s="63"/>
      <c r="C171" s="63"/>
      <c r="D171" s="63"/>
      <c r="E171" s="63"/>
      <c r="F171" s="63"/>
      <c r="G171" s="62" t="str">
        <f>IF(D171="","",VLOOKUP(D171,'Liste des clubs'!A:B,2,FALSE))</f>
        <v/>
      </c>
      <c r="H171" s="29"/>
      <c r="I171" s="64" t="str">
        <f t="shared" si="0"/>
        <v/>
      </c>
      <c r="J171" s="65" t="str">
        <f t="array" ref="J171">IFERROR(INDEX(I$2:I$700,SMALL(IF(I$2:I$700&lt;&gt;"",ROW(I$2:I$700)-1),ROW(A170))),"")</f>
        <v/>
      </c>
      <c r="K171" s="64" t="str">
        <f t="shared" si="1"/>
        <v/>
      </c>
      <c r="L171" s="66" t="str">
        <f t="array" ref="L171">IFERROR(INDEX(K$2:K$700,SMALL(IF(K$2:K$700&lt;&gt;"",ROW(K$2:K$700)-1),ROW(F170))),"")</f>
        <v/>
      </c>
      <c r="M171" s="64" t="str">
        <f t="shared" si="2"/>
        <v/>
      </c>
      <c r="N171" s="65" t="str">
        <f t="array" ref="N171">IFERROR(INDEX(M$2:M$700,SMALL(IF(M$2:M$700&lt;&gt;"",ROW(M$2:M$700)-1),ROW(G170))),"")</f>
        <v/>
      </c>
      <c r="O171" s="64" t="str">
        <f t="shared" si="3"/>
        <v/>
      </c>
      <c r="P171" s="66" t="str">
        <f t="array" ref="P171">IFERROR(INDEX(O$2:O$700,SMALL(IF(O$2:O$700&lt;&gt;"",ROW(O$2:O$700)-1),ROW(I170))),"")</f>
        <v/>
      </c>
      <c r="Q171" s="9"/>
    </row>
    <row r="172" spans="1:17" s="6" customFormat="1" ht="15.75" customHeight="1" x14ac:dyDescent="0.2">
      <c r="A172" s="62" t="str">
        <f t="shared" si="7"/>
        <v xml:space="preserve"> </v>
      </c>
      <c r="B172" s="63"/>
      <c r="C172" s="63"/>
      <c r="D172" s="63"/>
      <c r="E172" s="63"/>
      <c r="F172" s="63"/>
      <c r="G172" s="62" t="str">
        <f>IF(D172="","",VLOOKUP(D172,'Liste des clubs'!A:B,2,FALSE))</f>
        <v/>
      </c>
      <c r="H172" s="29"/>
      <c r="I172" s="64" t="str">
        <f t="shared" si="0"/>
        <v/>
      </c>
      <c r="J172" s="65" t="str">
        <f t="array" ref="J172">IFERROR(INDEX(I$2:I$700,SMALL(IF(I$2:I$700&lt;&gt;"",ROW(I$2:I$700)-1),ROW(A171))),"")</f>
        <v/>
      </c>
      <c r="K172" s="64" t="str">
        <f t="shared" si="1"/>
        <v/>
      </c>
      <c r="L172" s="66" t="str">
        <f t="array" ref="L172">IFERROR(INDEX(K$2:K$700,SMALL(IF(K$2:K$700&lt;&gt;"",ROW(K$2:K$700)-1),ROW(F171))),"")</f>
        <v/>
      </c>
      <c r="M172" s="64" t="str">
        <f t="shared" si="2"/>
        <v/>
      </c>
      <c r="N172" s="65" t="str">
        <f t="array" ref="N172">IFERROR(INDEX(M$2:M$700,SMALL(IF(M$2:M$700&lt;&gt;"",ROW(M$2:M$700)-1),ROW(G171))),"")</f>
        <v/>
      </c>
      <c r="O172" s="64" t="str">
        <f t="shared" si="3"/>
        <v/>
      </c>
      <c r="P172" s="66" t="str">
        <f t="array" ref="P172">IFERROR(INDEX(O$2:O$700,SMALL(IF(O$2:O$700&lt;&gt;"",ROW(O$2:O$700)-1),ROW(I171))),"")</f>
        <v/>
      </c>
      <c r="Q172" s="9"/>
    </row>
    <row r="173" spans="1:17" s="6" customFormat="1" ht="15.75" customHeight="1" x14ac:dyDescent="0.2">
      <c r="A173" s="62" t="str">
        <f t="shared" si="7"/>
        <v xml:space="preserve"> </v>
      </c>
      <c r="B173" s="63"/>
      <c r="C173" s="63"/>
      <c r="D173" s="63"/>
      <c r="E173" s="63"/>
      <c r="F173" s="63"/>
      <c r="G173" s="62" t="str">
        <f>IF(D173="","",VLOOKUP(D173,'Liste des clubs'!A:B,2,FALSE))</f>
        <v/>
      </c>
      <c r="H173" s="29"/>
      <c r="I173" s="64" t="str">
        <f t="shared" si="0"/>
        <v/>
      </c>
      <c r="J173" s="65" t="str">
        <f t="array" ref="J173">IFERROR(INDEX(I$2:I$700,SMALL(IF(I$2:I$700&lt;&gt;"",ROW(I$2:I$700)-1),ROW(A172))),"")</f>
        <v/>
      </c>
      <c r="K173" s="64" t="str">
        <f t="shared" si="1"/>
        <v/>
      </c>
      <c r="L173" s="66" t="str">
        <f t="array" ref="L173">IFERROR(INDEX(K$2:K$700,SMALL(IF(K$2:K$700&lt;&gt;"",ROW(K$2:K$700)-1),ROW(F172))),"")</f>
        <v/>
      </c>
      <c r="M173" s="64" t="str">
        <f t="shared" si="2"/>
        <v/>
      </c>
      <c r="N173" s="65" t="str">
        <f t="array" ref="N173">IFERROR(INDEX(M$2:M$700,SMALL(IF(M$2:M$700&lt;&gt;"",ROW(M$2:M$700)-1),ROW(G172))),"")</f>
        <v/>
      </c>
      <c r="O173" s="64" t="str">
        <f t="shared" si="3"/>
        <v/>
      </c>
      <c r="P173" s="66" t="str">
        <f t="array" ref="P173">IFERROR(INDEX(O$2:O$700,SMALL(IF(O$2:O$700&lt;&gt;"",ROW(O$2:O$700)-1),ROW(I172))),"")</f>
        <v/>
      </c>
      <c r="Q173" s="9"/>
    </row>
    <row r="174" spans="1:17" s="6" customFormat="1" ht="15.75" customHeight="1" x14ac:dyDescent="0.2">
      <c r="A174" s="62" t="str">
        <f t="shared" si="7"/>
        <v xml:space="preserve"> </v>
      </c>
      <c r="B174" s="63"/>
      <c r="C174" s="63"/>
      <c r="D174" s="63"/>
      <c r="E174" s="63"/>
      <c r="F174" s="63"/>
      <c r="G174" s="62" t="str">
        <f>IF(D174="","",VLOOKUP(D174,'Liste des clubs'!A:B,2,FALSE))</f>
        <v/>
      </c>
      <c r="H174" s="29"/>
      <c r="I174" s="64" t="str">
        <f t="shared" si="0"/>
        <v/>
      </c>
      <c r="J174" s="65" t="str">
        <f t="array" ref="J174">IFERROR(INDEX(I$2:I$700,SMALL(IF(I$2:I$700&lt;&gt;"",ROW(I$2:I$700)-1),ROW(A173))),"")</f>
        <v/>
      </c>
      <c r="K174" s="64" t="str">
        <f t="shared" si="1"/>
        <v/>
      </c>
      <c r="L174" s="66" t="str">
        <f t="array" ref="L174">IFERROR(INDEX(K$2:K$700,SMALL(IF(K$2:K$700&lt;&gt;"",ROW(K$2:K$700)-1),ROW(F173))),"")</f>
        <v/>
      </c>
      <c r="M174" s="64" t="str">
        <f t="shared" si="2"/>
        <v/>
      </c>
      <c r="N174" s="65" t="str">
        <f t="array" ref="N174">IFERROR(INDEX(M$2:M$700,SMALL(IF(M$2:M$700&lt;&gt;"",ROW(M$2:M$700)-1),ROW(G173))),"")</f>
        <v/>
      </c>
      <c r="O174" s="64" t="str">
        <f t="shared" si="3"/>
        <v/>
      </c>
      <c r="P174" s="66" t="str">
        <f t="array" ref="P174">IFERROR(INDEX(O$2:O$700,SMALL(IF(O$2:O$700&lt;&gt;"",ROW(O$2:O$700)-1),ROW(I173))),"")</f>
        <v/>
      </c>
      <c r="Q174" s="9"/>
    </row>
    <row r="175" spans="1:17" s="6" customFormat="1" ht="15.75" customHeight="1" x14ac:dyDescent="0.2">
      <c r="A175" s="62" t="str">
        <f t="shared" si="7"/>
        <v xml:space="preserve"> </v>
      </c>
      <c r="B175" s="63"/>
      <c r="C175" s="63"/>
      <c r="D175" s="63"/>
      <c r="E175" s="63"/>
      <c r="F175" s="63"/>
      <c r="G175" s="62" t="str">
        <f>IF(D175="","",VLOOKUP(D175,'Liste des clubs'!A:B,2,FALSE))</f>
        <v/>
      </c>
      <c r="H175" s="29"/>
      <c r="I175" s="64" t="str">
        <f t="shared" si="0"/>
        <v/>
      </c>
      <c r="J175" s="65" t="str">
        <f t="array" ref="J175">IFERROR(INDEX(I$2:I$700,SMALL(IF(I$2:I$700&lt;&gt;"",ROW(I$2:I$700)-1),ROW(A174))),"")</f>
        <v/>
      </c>
      <c r="K175" s="64" t="str">
        <f t="shared" si="1"/>
        <v/>
      </c>
      <c r="L175" s="66" t="str">
        <f t="array" ref="L175">IFERROR(INDEX(K$2:K$700,SMALL(IF(K$2:K$700&lt;&gt;"",ROW(K$2:K$700)-1),ROW(F174))),"")</f>
        <v/>
      </c>
      <c r="M175" s="64" t="str">
        <f t="shared" si="2"/>
        <v/>
      </c>
      <c r="N175" s="65" t="str">
        <f t="array" ref="N175">IFERROR(INDEX(M$2:M$700,SMALL(IF(M$2:M$700&lt;&gt;"",ROW(M$2:M$700)-1),ROW(G174))),"")</f>
        <v/>
      </c>
      <c r="O175" s="64" t="str">
        <f t="shared" si="3"/>
        <v/>
      </c>
      <c r="P175" s="66" t="str">
        <f t="array" ref="P175">IFERROR(INDEX(O$2:O$700,SMALL(IF(O$2:O$700&lt;&gt;"",ROW(O$2:O$700)-1),ROW(I174))),"")</f>
        <v/>
      </c>
      <c r="Q175" s="9"/>
    </row>
    <row r="176" spans="1:17" s="6" customFormat="1" ht="15.75" customHeight="1" x14ac:dyDescent="0.2">
      <c r="A176" s="62" t="str">
        <f t="shared" si="7"/>
        <v xml:space="preserve"> </v>
      </c>
      <c r="B176" s="63"/>
      <c r="C176" s="63"/>
      <c r="D176" s="63"/>
      <c r="E176" s="63"/>
      <c r="F176" s="63"/>
      <c r="G176" s="62" t="str">
        <f>IF(D176="","",VLOOKUP(D176,'Liste des clubs'!A:B,2,FALSE))</f>
        <v/>
      </c>
      <c r="H176" s="29"/>
      <c r="I176" s="64" t="str">
        <f t="shared" si="0"/>
        <v/>
      </c>
      <c r="J176" s="65" t="str">
        <f t="array" ref="J176">IFERROR(INDEX(I$2:I$700,SMALL(IF(I$2:I$700&lt;&gt;"",ROW(I$2:I$700)-1),ROW(A175))),"")</f>
        <v/>
      </c>
      <c r="K176" s="64" t="str">
        <f t="shared" si="1"/>
        <v/>
      </c>
      <c r="L176" s="66" t="str">
        <f t="array" ref="L176">IFERROR(INDEX(K$2:K$700,SMALL(IF(K$2:K$700&lt;&gt;"",ROW(K$2:K$700)-1),ROW(F175))),"")</f>
        <v/>
      </c>
      <c r="M176" s="64" t="str">
        <f t="shared" si="2"/>
        <v/>
      </c>
      <c r="N176" s="65" t="str">
        <f t="array" ref="N176">IFERROR(INDEX(M$2:M$700,SMALL(IF(M$2:M$700&lt;&gt;"",ROW(M$2:M$700)-1),ROW(G175))),"")</f>
        <v/>
      </c>
      <c r="O176" s="64" t="str">
        <f t="shared" si="3"/>
        <v/>
      </c>
      <c r="P176" s="66" t="str">
        <f t="array" ref="P176">IFERROR(INDEX(O$2:O$700,SMALL(IF(O$2:O$700&lt;&gt;"",ROW(O$2:O$700)-1),ROW(I175))),"")</f>
        <v/>
      </c>
      <c r="Q176" s="9"/>
    </row>
    <row r="177" spans="1:17" s="6" customFormat="1" ht="15.75" customHeight="1" x14ac:dyDescent="0.2">
      <c r="A177" s="62" t="str">
        <f t="shared" si="7"/>
        <v xml:space="preserve"> </v>
      </c>
      <c r="B177" s="63"/>
      <c r="C177" s="63"/>
      <c r="D177" s="63"/>
      <c r="E177" s="63"/>
      <c r="F177" s="63"/>
      <c r="G177" s="62" t="str">
        <f>IF(D177="","",VLOOKUP(D177,'Liste des clubs'!A:B,2,FALSE))</f>
        <v/>
      </c>
      <c r="H177" s="29"/>
      <c r="I177" s="64" t="str">
        <f t="shared" si="0"/>
        <v/>
      </c>
      <c r="J177" s="65" t="str">
        <f t="array" ref="J177">IFERROR(INDEX(I$2:I$700,SMALL(IF(I$2:I$700&lt;&gt;"",ROW(I$2:I$700)-1),ROW(A176))),"")</f>
        <v/>
      </c>
      <c r="K177" s="64" t="str">
        <f t="shared" si="1"/>
        <v/>
      </c>
      <c r="L177" s="66" t="str">
        <f t="array" ref="L177">IFERROR(INDEX(K$2:K$700,SMALL(IF(K$2:K$700&lt;&gt;"",ROW(K$2:K$700)-1),ROW(F176))),"")</f>
        <v/>
      </c>
      <c r="M177" s="64" t="str">
        <f t="shared" si="2"/>
        <v/>
      </c>
      <c r="N177" s="65" t="str">
        <f t="array" ref="N177">IFERROR(INDEX(M$2:M$700,SMALL(IF(M$2:M$700&lt;&gt;"",ROW(M$2:M$700)-1),ROW(G176))),"")</f>
        <v/>
      </c>
      <c r="O177" s="64" t="str">
        <f t="shared" si="3"/>
        <v/>
      </c>
      <c r="P177" s="66" t="str">
        <f t="array" ref="P177">IFERROR(INDEX(O$2:O$700,SMALL(IF(O$2:O$700&lt;&gt;"",ROW(O$2:O$700)-1),ROW(I176))),"")</f>
        <v/>
      </c>
      <c r="Q177" s="9"/>
    </row>
    <row r="178" spans="1:17" s="6" customFormat="1" ht="15.75" customHeight="1" x14ac:dyDescent="0.2">
      <c r="A178" s="62" t="str">
        <f t="shared" si="7"/>
        <v xml:space="preserve"> </v>
      </c>
      <c r="B178" s="63"/>
      <c r="C178" s="63"/>
      <c r="D178" s="63"/>
      <c r="E178" s="63"/>
      <c r="F178" s="63"/>
      <c r="G178" s="62" t="str">
        <f>IF(D178="","",VLOOKUP(D178,'Liste des clubs'!A:B,2,FALSE))</f>
        <v/>
      </c>
      <c r="H178" s="29"/>
      <c r="I178" s="64" t="str">
        <f t="shared" si="0"/>
        <v/>
      </c>
      <c r="J178" s="65" t="str">
        <f t="array" ref="J178">IFERROR(INDEX(I$2:I$700,SMALL(IF(I$2:I$700&lt;&gt;"",ROW(I$2:I$700)-1),ROW(A177))),"")</f>
        <v/>
      </c>
      <c r="K178" s="64" t="str">
        <f t="shared" si="1"/>
        <v/>
      </c>
      <c r="L178" s="66" t="str">
        <f t="array" ref="L178">IFERROR(INDEX(K$2:K$700,SMALL(IF(K$2:K$700&lt;&gt;"",ROW(K$2:K$700)-1),ROW(F177))),"")</f>
        <v/>
      </c>
      <c r="M178" s="64" t="str">
        <f t="shared" si="2"/>
        <v/>
      </c>
      <c r="N178" s="65" t="str">
        <f t="array" ref="N178">IFERROR(INDEX(M$2:M$700,SMALL(IF(M$2:M$700&lt;&gt;"",ROW(M$2:M$700)-1),ROW(G177))),"")</f>
        <v/>
      </c>
      <c r="O178" s="64" t="str">
        <f t="shared" si="3"/>
        <v/>
      </c>
      <c r="P178" s="66" t="str">
        <f t="array" ref="P178">IFERROR(INDEX(O$2:O$700,SMALL(IF(O$2:O$700&lt;&gt;"",ROW(O$2:O$700)-1),ROW(I177))),"")</f>
        <v/>
      </c>
      <c r="Q178" s="9"/>
    </row>
    <row r="179" spans="1:17" s="6" customFormat="1" ht="15.75" customHeight="1" x14ac:dyDescent="0.2">
      <c r="A179" s="62" t="str">
        <f t="shared" si="7"/>
        <v xml:space="preserve"> </v>
      </c>
      <c r="B179" s="63"/>
      <c r="C179" s="63"/>
      <c r="D179" s="63"/>
      <c r="E179" s="63"/>
      <c r="F179" s="63"/>
      <c r="G179" s="62" t="str">
        <f>IF(D179="","",VLOOKUP(D179,'Liste des clubs'!A:B,2,FALSE))</f>
        <v/>
      </c>
      <c r="H179" s="29"/>
      <c r="I179" s="64" t="str">
        <f t="shared" si="0"/>
        <v/>
      </c>
      <c r="J179" s="65" t="str">
        <f t="array" ref="J179">IFERROR(INDEX(I$2:I$700,SMALL(IF(I$2:I$700&lt;&gt;"",ROW(I$2:I$700)-1),ROW(A178))),"")</f>
        <v/>
      </c>
      <c r="K179" s="64" t="str">
        <f t="shared" si="1"/>
        <v/>
      </c>
      <c r="L179" s="66" t="str">
        <f t="array" ref="L179">IFERROR(INDEX(K$2:K$700,SMALL(IF(K$2:K$700&lt;&gt;"",ROW(K$2:K$700)-1),ROW(F178))),"")</f>
        <v/>
      </c>
      <c r="M179" s="64" t="str">
        <f t="shared" si="2"/>
        <v/>
      </c>
      <c r="N179" s="65" t="str">
        <f t="array" ref="N179">IFERROR(INDEX(M$2:M$700,SMALL(IF(M$2:M$700&lt;&gt;"",ROW(M$2:M$700)-1),ROW(G178))),"")</f>
        <v/>
      </c>
      <c r="O179" s="64" t="str">
        <f t="shared" si="3"/>
        <v/>
      </c>
      <c r="P179" s="66" t="str">
        <f t="array" ref="P179">IFERROR(INDEX(O$2:O$700,SMALL(IF(O$2:O$700&lt;&gt;"",ROW(O$2:O$700)-1),ROW(I178))),"")</f>
        <v/>
      </c>
      <c r="Q179" s="9"/>
    </row>
    <row r="180" spans="1:17" s="6" customFormat="1" ht="15.75" customHeight="1" x14ac:dyDescent="0.2">
      <c r="A180" s="62" t="str">
        <f t="shared" si="7"/>
        <v xml:space="preserve"> </v>
      </c>
      <c r="B180" s="63"/>
      <c r="C180" s="63"/>
      <c r="D180" s="63"/>
      <c r="E180" s="63"/>
      <c r="F180" s="63"/>
      <c r="G180" s="62" t="str">
        <f>IF(D180="","",VLOOKUP(D180,'Liste des clubs'!A:B,2,FALSE))</f>
        <v/>
      </c>
      <c r="H180" s="29"/>
      <c r="I180" s="64" t="str">
        <f t="shared" si="0"/>
        <v/>
      </c>
      <c r="J180" s="65" t="str">
        <f t="array" ref="J180">IFERROR(INDEX(I$2:I$700,SMALL(IF(I$2:I$700&lt;&gt;"",ROW(I$2:I$700)-1),ROW(A179))),"")</f>
        <v/>
      </c>
      <c r="K180" s="64" t="str">
        <f t="shared" si="1"/>
        <v/>
      </c>
      <c r="L180" s="66" t="str">
        <f t="array" ref="L180">IFERROR(INDEX(K$2:K$700,SMALL(IF(K$2:K$700&lt;&gt;"",ROW(K$2:K$700)-1),ROW(F179))),"")</f>
        <v/>
      </c>
      <c r="M180" s="64" t="str">
        <f t="shared" si="2"/>
        <v/>
      </c>
      <c r="N180" s="65" t="str">
        <f t="array" ref="N180">IFERROR(INDEX(M$2:M$700,SMALL(IF(M$2:M$700&lt;&gt;"",ROW(M$2:M$700)-1),ROW(G179))),"")</f>
        <v/>
      </c>
      <c r="O180" s="64" t="str">
        <f t="shared" si="3"/>
        <v/>
      </c>
      <c r="P180" s="66" t="str">
        <f t="array" ref="P180">IFERROR(INDEX(O$2:O$700,SMALL(IF(O$2:O$700&lt;&gt;"",ROW(O$2:O$700)-1),ROW(I179))),"")</f>
        <v/>
      </c>
      <c r="Q180" s="9"/>
    </row>
    <row r="181" spans="1:17" s="6" customFormat="1" ht="15.75" customHeight="1" x14ac:dyDescent="0.2">
      <c r="A181" s="62" t="str">
        <f t="shared" si="7"/>
        <v xml:space="preserve"> </v>
      </c>
      <c r="B181" s="63"/>
      <c r="C181" s="63"/>
      <c r="D181" s="63"/>
      <c r="E181" s="63"/>
      <c r="F181" s="63"/>
      <c r="G181" s="62" t="str">
        <f>IF(D181="","",VLOOKUP(D181,'Liste des clubs'!A:B,2,FALSE))</f>
        <v/>
      </c>
      <c r="H181" s="29"/>
      <c r="I181" s="64" t="str">
        <f t="shared" si="0"/>
        <v/>
      </c>
      <c r="J181" s="65" t="str">
        <f t="array" ref="J181">IFERROR(INDEX(I$2:I$700,SMALL(IF(I$2:I$700&lt;&gt;"",ROW(I$2:I$700)-1),ROW(A180))),"")</f>
        <v/>
      </c>
      <c r="K181" s="64" t="str">
        <f t="shared" si="1"/>
        <v/>
      </c>
      <c r="L181" s="66" t="str">
        <f t="array" ref="L181">IFERROR(INDEX(K$2:K$700,SMALL(IF(K$2:K$700&lt;&gt;"",ROW(K$2:K$700)-1),ROW(F180))),"")</f>
        <v/>
      </c>
      <c r="M181" s="64" t="str">
        <f t="shared" si="2"/>
        <v/>
      </c>
      <c r="N181" s="65" t="str">
        <f t="array" ref="N181">IFERROR(INDEX(M$2:M$700,SMALL(IF(M$2:M$700&lt;&gt;"",ROW(M$2:M$700)-1),ROW(G180))),"")</f>
        <v/>
      </c>
      <c r="O181" s="64" t="str">
        <f t="shared" si="3"/>
        <v/>
      </c>
      <c r="P181" s="66" t="str">
        <f t="array" ref="P181">IFERROR(INDEX(O$2:O$700,SMALL(IF(O$2:O$700&lt;&gt;"",ROW(O$2:O$700)-1),ROW(I180))),"")</f>
        <v/>
      </c>
      <c r="Q181" s="9"/>
    </row>
    <row r="182" spans="1:17" s="6" customFormat="1" ht="15.75" customHeight="1" x14ac:dyDescent="0.2">
      <c r="A182" s="62" t="str">
        <f t="shared" si="7"/>
        <v xml:space="preserve"> </v>
      </c>
      <c r="B182" s="63"/>
      <c r="C182" s="63"/>
      <c r="D182" s="63"/>
      <c r="E182" s="63"/>
      <c r="F182" s="63"/>
      <c r="G182" s="62" t="str">
        <f>IF(D182="","",VLOOKUP(D182,'Liste des clubs'!A:B,2,FALSE))</f>
        <v/>
      </c>
      <c r="H182" s="29"/>
      <c r="I182" s="64" t="str">
        <f t="shared" si="0"/>
        <v/>
      </c>
      <c r="J182" s="65" t="str">
        <f t="array" ref="J182">IFERROR(INDEX(I$2:I$700,SMALL(IF(I$2:I$700&lt;&gt;"",ROW(I$2:I$700)-1),ROW(A181))),"")</f>
        <v/>
      </c>
      <c r="K182" s="64" t="str">
        <f t="shared" si="1"/>
        <v/>
      </c>
      <c r="L182" s="66" t="str">
        <f t="array" ref="L182">IFERROR(INDEX(K$2:K$700,SMALL(IF(K$2:K$700&lt;&gt;"",ROW(K$2:K$700)-1),ROW(F181))),"")</f>
        <v/>
      </c>
      <c r="M182" s="64" t="str">
        <f t="shared" si="2"/>
        <v/>
      </c>
      <c r="N182" s="65" t="str">
        <f t="array" ref="N182">IFERROR(INDEX(M$2:M$700,SMALL(IF(M$2:M$700&lt;&gt;"",ROW(M$2:M$700)-1),ROW(G181))),"")</f>
        <v/>
      </c>
      <c r="O182" s="64" t="str">
        <f t="shared" si="3"/>
        <v/>
      </c>
      <c r="P182" s="66" t="str">
        <f t="array" ref="P182">IFERROR(INDEX(O$2:O$700,SMALL(IF(O$2:O$700&lt;&gt;"",ROW(O$2:O$700)-1),ROW(I181))),"")</f>
        <v/>
      </c>
      <c r="Q182" s="9"/>
    </row>
    <row r="183" spans="1:17" s="6" customFormat="1" ht="15.75" customHeight="1" x14ac:dyDescent="0.2">
      <c r="A183" s="62" t="str">
        <f t="shared" si="7"/>
        <v xml:space="preserve"> </v>
      </c>
      <c r="B183" s="63"/>
      <c r="C183" s="63"/>
      <c r="D183" s="63"/>
      <c r="E183" s="63"/>
      <c r="F183" s="63"/>
      <c r="G183" s="62" t="str">
        <f>IF(D183="","",VLOOKUP(D183,'Liste des clubs'!A:B,2,FALSE))</f>
        <v/>
      </c>
      <c r="H183" s="29"/>
      <c r="I183" s="64" t="str">
        <f t="shared" si="0"/>
        <v/>
      </c>
      <c r="J183" s="65" t="str">
        <f t="array" ref="J183">IFERROR(INDEX(I$2:I$700,SMALL(IF(I$2:I$700&lt;&gt;"",ROW(I$2:I$700)-1),ROW(A182))),"")</f>
        <v/>
      </c>
      <c r="K183" s="64" t="str">
        <f t="shared" si="1"/>
        <v/>
      </c>
      <c r="L183" s="66" t="str">
        <f t="array" ref="L183">IFERROR(INDEX(K$2:K$700,SMALL(IF(K$2:K$700&lt;&gt;"",ROW(K$2:K$700)-1),ROW(F182))),"")</f>
        <v/>
      </c>
      <c r="M183" s="64" t="str">
        <f t="shared" si="2"/>
        <v/>
      </c>
      <c r="N183" s="65" t="str">
        <f t="array" ref="N183">IFERROR(INDEX(M$2:M$700,SMALL(IF(M$2:M$700&lt;&gt;"",ROW(M$2:M$700)-1),ROW(G182))),"")</f>
        <v/>
      </c>
      <c r="O183" s="64" t="str">
        <f t="shared" si="3"/>
        <v/>
      </c>
      <c r="P183" s="66" t="str">
        <f t="array" ref="P183">IFERROR(INDEX(O$2:O$700,SMALL(IF(O$2:O$700&lt;&gt;"",ROW(O$2:O$700)-1),ROW(I182))),"")</f>
        <v/>
      </c>
      <c r="Q183" s="9"/>
    </row>
    <row r="184" spans="1:17" s="6" customFormat="1" ht="15.75" customHeight="1" x14ac:dyDescent="0.2">
      <c r="A184" s="62" t="str">
        <f t="shared" si="7"/>
        <v xml:space="preserve"> </v>
      </c>
      <c r="B184" s="63"/>
      <c r="C184" s="63"/>
      <c r="D184" s="63"/>
      <c r="E184" s="63"/>
      <c r="F184" s="63"/>
      <c r="G184" s="62" t="str">
        <f>IF(D184="","",VLOOKUP(D184,'Liste des clubs'!A:B,2,FALSE))</f>
        <v/>
      </c>
      <c r="H184" s="29"/>
      <c r="I184" s="64" t="str">
        <f t="shared" si="0"/>
        <v/>
      </c>
      <c r="J184" s="65" t="str">
        <f t="array" ref="J184">IFERROR(INDEX(I$2:I$700,SMALL(IF(I$2:I$700&lt;&gt;"",ROW(I$2:I$700)-1),ROW(A183))),"")</f>
        <v/>
      </c>
      <c r="K184" s="64" t="str">
        <f t="shared" si="1"/>
        <v/>
      </c>
      <c r="L184" s="66" t="str">
        <f t="array" ref="L184">IFERROR(INDEX(K$2:K$700,SMALL(IF(K$2:K$700&lt;&gt;"",ROW(K$2:K$700)-1),ROW(F183))),"")</f>
        <v/>
      </c>
      <c r="M184" s="64" t="str">
        <f t="shared" si="2"/>
        <v/>
      </c>
      <c r="N184" s="65" t="str">
        <f t="array" ref="N184">IFERROR(INDEX(M$2:M$700,SMALL(IF(M$2:M$700&lt;&gt;"",ROW(M$2:M$700)-1),ROW(G183))),"")</f>
        <v/>
      </c>
      <c r="O184" s="64" t="str">
        <f t="shared" si="3"/>
        <v/>
      </c>
      <c r="P184" s="66" t="str">
        <f t="array" ref="P184">IFERROR(INDEX(O$2:O$700,SMALL(IF(O$2:O$700&lt;&gt;"",ROW(O$2:O$700)-1),ROW(I183))),"")</f>
        <v/>
      </c>
      <c r="Q184" s="9"/>
    </row>
    <row r="185" spans="1:17" s="6" customFormat="1" ht="15.75" customHeight="1" x14ac:dyDescent="0.2">
      <c r="A185" s="62" t="str">
        <f t="shared" si="7"/>
        <v xml:space="preserve"> </v>
      </c>
      <c r="B185" s="63"/>
      <c r="C185" s="63"/>
      <c r="D185" s="63"/>
      <c r="E185" s="63"/>
      <c r="F185" s="63"/>
      <c r="G185" s="62" t="str">
        <f>IF(D185="","",VLOOKUP(D185,'Liste des clubs'!A:B,2,FALSE))</f>
        <v/>
      </c>
      <c r="H185" s="29"/>
      <c r="I185" s="64" t="str">
        <f t="shared" si="0"/>
        <v/>
      </c>
      <c r="J185" s="65" t="str">
        <f t="array" ref="J185">IFERROR(INDEX(I$2:I$700,SMALL(IF(I$2:I$700&lt;&gt;"",ROW(I$2:I$700)-1),ROW(A184))),"")</f>
        <v/>
      </c>
      <c r="K185" s="64" t="str">
        <f t="shared" si="1"/>
        <v/>
      </c>
      <c r="L185" s="66" t="str">
        <f t="array" ref="L185">IFERROR(INDEX(K$2:K$700,SMALL(IF(K$2:K$700&lt;&gt;"",ROW(K$2:K$700)-1),ROW(F184))),"")</f>
        <v/>
      </c>
      <c r="M185" s="64" t="str">
        <f t="shared" si="2"/>
        <v/>
      </c>
      <c r="N185" s="65" t="str">
        <f t="array" ref="N185">IFERROR(INDEX(M$2:M$700,SMALL(IF(M$2:M$700&lt;&gt;"",ROW(M$2:M$700)-1),ROW(G184))),"")</f>
        <v/>
      </c>
      <c r="O185" s="64" t="str">
        <f t="shared" si="3"/>
        <v/>
      </c>
      <c r="P185" s="66" t="str">
        <f t="array" ref="P185">IFERROR(INDEX(O$2:O$700,SMALL(IF(O$2:O$700&lt;&gt;"",ROW(O$2:O$700)-1),ROW(I184))),"")</f>
        <v/>
      </c>
      <c r="Q185" s="9"/>
    </row>
    <row r="186" spans="1:17" s="6" customFormat="1" ht="15.75" customHeight="1" x14ac:dyDescent="0.2">
      <c r="A186" s="62" t="str">
        <f t="shared" si="7"/>
        <v xml:space="preserve"> </v>
      </c>
      <c r="B186" s="63"/>
      <c r="C186" s="63"/>
      <c r="D186" s="63"/>
      <c r="E186" s="63"/>
      <c r="F186" s="63"/>
      <c r="G186" s="62" t="str">
        <f>IF(D186="","",VLOOKUP(D186,'Liste des clubs'!A:B,2,FALSE))</f>
        <v/>
      </c>
      <c r="H186" s="29"/>
      <c r="I186" s="64" t="str">
        <f t="shared" si="0"/>
        <v/>
      </c>
      <c r="J186" s="65" t="str">
        <f t="array" ref="J186">IFERROR(INDEX(I$2:I$700,SMALL(IF(I$2:I$700&lt;&gt;"",ROW(I$2:I$700)-1),ROW(A185))),"")</f>
        <v/>
      </c>
      <c r="K186" s="64" t="str">
        <f t="shared" si="1"/>
        <v/>
      </c>
      <c r="L186" s="66" t="str">
        <f t="array" ref="L186">IFERROR(INDEX(K$2:K$700,SMALL(IF(K$2:K$700&lt;&gt;"",ROW(K$2:K$700)-1),ROW(F185))),"")</f>
        <v/>
      </c>
      <c r="M186" s="64" t="str">
        <f t="shared" si="2"/>
        <v/>
      </c>
      <c r="N186" s="65" t="str">
        <f t="array" ref="N186">IFERROR(INDEX(M$2:M$700,SMALL(IF(M$2:M$700&lt;&gt;"",ROW(M$2:M$700)-1),ROW(G185))),"")</f>
        <v/>
      </c>
      <c r="O186" s="64" t="str">
        <f t="shared" si="3"/>
        <v/>
      </c>
      <c r="P186" s="66" t="str">
        <f t="array" ref="P186">IFERROR(INDEX(O$2:O$700,SMALL(IF(O$2:O$700&lt;&gt;"",ROW(O$2:O$700)-1),ROW(I185))),"")</f>
        <v/>
      </c>
      <c r="Q186" s="9"/>
    </row>
    <row r="187" spans="1:17" s="6" customFormat="1" ht="15.75" customHeight="1" x14ac:dyDescent="0.2">
      <c r="A187" s="62" t="str">
        <f t="shared" si="7"/>
        <v xml:space="preserve"> </v>
      </c>
      <c r="B187" s="63"/>
      <c r="C187" s="63"/>
      <c r="D187" s="63"/>
      <c r="E187" s="63"/>
      <c r="F187" s="63"/>
      <c r="G187" s="62" t="str">
        <f>IF(D187="","",VLOOKUP(D187,'Liste des clubs'!A:B,2,FALSE))</f>
        <v/>
      </c>
      <c r="H187" s="29"/>
      <c r="I187" s="64" t="str">
        <f t="shared" si="0"/>
        <v/>
      </c>
      <c r="J187" s="65" t="str">
        <f t="array" ref="J187">IFERROR(INDEX(I$2:I$700,SMALL(IF(I$2:I$700&lt;&gt;"",ROW(I$2:I$700)-1),ROW(A186))),"")</f>
        <v/>
      </c>
      <c r="K187" s="64" t="str">
        <f t="shared" si="1"/>
        <v/>
      </c>
      <c r="L187" s="66" t="str">
        <f t="array" ref="L187">IFERROR(INDEX(K$2:K$700,SMALL(IF(K$2:K$700&lt;&gt;"",ROW(K$2:K$700)-1),ROW(F186))),"")</f>
        <v/>
      </c>
      <c r="M187" s="64" t="str">
        <f t="shared" si="2"/>
        <v/>
      </c>
      <c r="N187" s="65" t="str">
        <f t="array" ref="N187">IFERROR(INDEX(M$2:M$700,SMALL(IF(M$2:M$700&lt;&gt;"",ROW(M$2:M$700)-1),ROW(G186))),"")</f>
        <v/>
      </c>
      <c r="O187" s="64" t="str">
        <f t="shared" si="3"/>
        <v/>
      </c>
      <c r="P187" s="66" t="str">
        <f t="array" ref="P187">IFERROR(INDEX(O$2:O$700,SMALL(IF(O$2:O$700&lt;&gt;"",ROW(O$2:O$700)-1),ROW(I186))),"")</f>
        <v/>
      </c>
      <c r="Q187" s="9"/>
    </row>
    <row r="188" spans="1:17" s="6" customFormat="1" ht="15.75" customHeight="1" x14ac:dyDescent="0.2">
      <c r="A188" s="62" t="str">
        <f t="shared" si="7"/>
        <v xml:space="preserve"> </v>
      </c>
      <c r="B188" s="63"/>
      <c r="C188" s="63"/>
      <c r="D188" s="63"/>
      <c r="E188" s="63"/>
      <c r="F188" s="63"/>
      <c r="G188" s="62" t="str">
        <f>IF(D188="","",VLOOKUP(D188,'Liste des clubs'!A:B,2,FALSE))</f>
        <v/>
      </c>
      <c r="H188" s="29"/>
      <c r="I188" s="64" t="str">
        <f t="shared" si="0"/>
        <v/>
      </c>
      <c r="J188" s="65" t="str">
        <f t="array" ref="J188">IFERROR(INDEX(I$2:I$700,SMALL(IF(I$2:I$700&lt;&gt;"",ROW(I$2:I$700)-1),ROW(A187))),"")</f>
        <v/>
      </c>
      <c r="K188" s="64" t="str">
        <f t="shared" si="1"/>
        <v/>
      </c>
      <c r="L188" s="66" t="str">
        <f t="array" ref="L188">IFERROR(INDEX(K$2:K$700,SMALL(IF(K$2:K$700&lt;&gt;"",ROW(K$2:K$700)-1),ROW(F187))),"")</f>
        <v/>
      </c>
      <c r="M188" s="64" t="str">
        <f t="shared" si="2"/>
        <v/>
      </c>
      <c r="N188" s="65" t="str">
        <f t="array" ref="N188">IFERROR(INDEX(M$2:M$700,SMALL(IF(M$2:M$700&lt;&gt;"",ROW(M$2:M$700)-1),ROW(G187))),"")</f>
        <v/>
      </c>
      <c r="O188" s="64" t="str">
        <f t="shared" si="3"/>
        <v/>
      </c>
      <c r="P188" s="66" t="str">
        <f t="array" ref="P188">IFERROR(INDEX(O$2:O$700,SMALL(IF(O$2:O$700&lt;&gt;"",ROW(O$2:O$700)-1),ROW(I187))),"")</f>
        <v/>
      </c>
      <c r="Q188" s="9"/>
    </row>
    <row r="189" spans="1:17" s="6" customFormat="1" ht="15.75" customHeight="1" x14ac:dyDescent="0.2">
      <c r="A189" s="62" t="str">
        <f t="shared" si="7"/>
        <v xml:space="preserve"> </v>
      </c>
      <c r="B189" s="63"/>
      <c r="C189" s="63"/>
      <c r="D189" s="63"/>
      <c r="E189" s="63"/>
      <c r="F189" s="63"/>
      <c r="G189" s="62" t="str">
        <f>IF(D189="","",VLOOKUP(D189,'Liste des clubs'!A:B,2,FALSE))</f>
        <v/>
      </c>
      <c r="H189" s="29"/>
      <c r="I189" s="64" t="str">
        <f t="shared" si="0"/>
        <v/>
      </c>
      <c r="J189" s="65" t="str">
        <f t="array" ref="J189">IFERROR(INDEX(I$2:I$700,SMALL(IF(I$2:I$700&lt;&gt;"",ROW(I$2:I$700)-1),ROW(A188))),"")</f>
        <v/>
      </c>
      <c r="K189" s="64" t="str">
        <f t="shared" si="1"/>
        <v/>
      </c>
      <c r="L189" s="66" t="str">
        <f t="array" ref="L189">IFERROR(INDEX(K$2:K$700,SMALL(IF(K$2:K$700&lt;&gt;"",ROW(K$2:K$700)-1),ROW(F188))),"")</f>
        <v/>
      </c>
      <c r="M189" s="64" t="str">
        <f t="shared" si="2"/>
        <v/>
      </c>
      <c r="N189" s="65" t="str">
        <f t="array" ref="N189">IFERROR(INDEX(M$2:M$700,SMALL(IF(M$2:M$700&lt;&gt;"",ROW(M$2:M$700)-1),ROW(G188))),"")</f>
        <v/>
      </c>
      <c r="O189" s="64" t="str">
        <f t="shared" si="3"/>
        <v/>
      </c>
      <c r="P189" s="66" t="str">
        <f t="array" ref="P189">IFERROR(INDEX(O$2:O$700,SMALL(IF(O$2:O$700&lt;&gt;"",ROW(O$2:O$700)-1),ROW(I188))),"")</f>
        <v/>
      </c>
      <c r="Q189" s="9"/>
    </row>
    <row r="190" spans="1:17" s="6" customFormat="1" ht="15.75" customHeight="1" x14ac:dyDescent="0.2">
      <c r="A190" s="62" t="str">
        <f t="shared" si="7"/>
        <v xml:space="preserve"> </v>
      </c>
      <c r="B190" s="63"/>
      <c r="C190" s="63"/>
      <c r="D190" s="63"/>
      <c r="E190" s="63"/>
      <c r="F190" s="63"/>
      <c r="G190" s="62" t="str">
        <f>IF(D190="","",VLOOKUP(D190,'Liste des clubs'!A:B,2,FALSE))</f>
        <v/>
      </c>
      <c r="H190" s="29"/>
      <c r="I190" s="64" t="str">
        <f t="shared" si="0"/>
        <v/>
      </c>
      <c r="J190" s="65" t="str">
        <f t="array" ref="J190">IFERROR(INDEX(I$2:I$700,SMALL(IF(I$2:I$700&lt;&gt;"",ROW(I$2:I$700)-1),ROW(A189))),"")</f>
        <v/>
      </c>
      <c r="K190" s="64" t="str">
        <f t="shared" si="1"/>
        <v/>
      </c>
      <c r="L190" s="66" t="str">
        <f t="array" ref="L190">IFERROR(INDEX(K$2:K$700,SMALL(IF(K$2:K$700&lt;&gt;"",ROW(K$2:K$700)-1),ROW(F189))),"")</f>
        <v/>
      </c>
      <c r="M190" s="64" t="str">
        <f t="shared" si="2"/>
        <v/>
      </c>
      <c r="N190" s="65" t="str">
        <f t="array" ref="N190">IFERROR(INDEX(M$2:M$700,SMALL(IF(M$2:M$700&lt;&gt;"",ROW(M$2:M$700)-1),ROW(G189))),"")</f>
        <v/>
      </c>
      <c r="O190" s="64" t="str">
        <f t="shared" si="3"/>
        <v/>
      </c>
      <c r="P190" s="66" t="str">
        <f t="array" ref="P190">IFERROR(INDEX(O$2:O$700,SMALL(IF(O$2:O$700&lt;&gt;"",ROW(O$2:O$700)-1),ROW(I189))),"")</f>
        <v/>
      </c>
      <c r="Q190" s="9"/>
    </row>
    <row r="191" spans="1:17" s="6" customFormat="1" ht="15.75" customHeight="1" x14ac:dyDescent="0.2">
      <c r="A191" s="62" t="str">
        <f t="shared" si="7"/>
        <v xml:space="preserve"> </v>
      </c>
      <c r="B191" s="63"/>
      <c r="C191" s="63"/>
      <c r="D191" s="63"/>
      <c r="E191" s="63"/>
      <c r="F191" s="63"/>
      <c r="G191" s="62" t="str">
        <f>IF(D191="","",VLOOKUP(D191,'Liste des clubs'!A:B,2,FALSE))</f>
        <v/>
      </c>
      <c r="H191" s="29"/>
      <c r="I191" s="64" t="str">
        <f t="shared" si="0"/>
        <v/>
      </c>
      <c r="J191" s="65" t="str">
        <f t="array" ref="J191">IFERROR(INDEX(I$2:I$700,SMALL(IF(I$2:I$700&lt;&gt;"",ROW(I$2:I$700)-1),ROW(A190))),"")</f>
        <v/>
      </c>
      <c r="K191" s="64" t="str">
        <f t="shared" si="1"/>
        <v/>
      </c>
      <c r="L191" s="66" t="str">
        <f t="array" ref="L191">IFERROR(INDEX(K$2:K$700,SMALL(IF(K$2:K$700&lt;&gt;"",ROW(K$2:K$700)-1),ROW(F190))),"")</f>
        <v/>
      </c>
      <c r="M191" s="64" t="str">
        <f t="shared" si="2"/>
        <v/>
      </c>
      <c r="N191" s="65" t="str">
        <f t="array" ref="N191">IFERROR(INDEX(M$2:M$700,SMALL(IF(M$2:M$700&lt;&gt;"",ROW(M$2:M$700)-1),ROW(G190))),"")</f>
        <v/>
      </c>
      <c r="O191" s="64" t="str">
        <f t="shared" si="3"/>
        <v/>
      </c>
      <c r="P191" s="66" t="str">
        <f t="array" ref="P191">IFERROR(INDEX(O$2:O$700,SMALL(IF(O$2:O$700&lt;&gt;"",ROW(O$2:O$700)-1),ROW(I190))),"")</f>
        <v/>
      </c>
      <c r="Q191" s="9"/>
    </row>
    <row r="192" spans="1:17" s="6" customFormat="1" ht="15.75" customHeight="1" x14ac:dyDescent="0.2">
      <c r="A192" s="62" t="str">
        <f t="shared" si="7"/>
        <v xml:space="preserve"> </v>
      </c>
      <c r="B192" s="63"/>
      <c r="C192" s="63"/>
      <c r="D192" s="63"/>
      <c r="E192" s="63"/>
      <c r="F192" s="63"/>
      <c r="G192" s="62" t="str">
        <f>IF(D192="","",VLOOKUP(D192,'Liste des clubs'!A:B,2,FALSE))</f>
        <v/>
      </c>
      <c r="H192" s="29"/>
      <c r="I192" s="64" t="str">
        <f t="shared" si="0"/>
        <v/>
      </c>
      <c r="J192" s="65" t="str">
        <f t="array" ref="J192">IFERROR(INDEX(I$2:I$700,SMALL(IF(I$2:I$700&lt;&gt;"",ROW(I$2:I$700)-1),ROW(A191))),"")</f>
        <v/>
      </c>
      <c r="K192" s="64" t="str">
        <f t="shared" si="1"/>
        <v/>
      </c>
      <c r="L192" s="66" t="str">
        <f t="array" ref="L192">IFERROR(INDEX(K$2:K$700,SMALL(IF(K$2:K$700&lt;&gt;"",ROW(K$2:K$700)-1),ROW(F191))),"")</f>
        <v/>
      </c>
      <c r="M192" s="64" t="str">
        <f t="shared" si="2"/>
        <v/>
      </c>
      <c r="N192" s="65" t="str">
        <f t="array" ref="N192">IFERROR(INDEX(M$2:M$700,SMALL(IF(M$2:M$700&lt;&gt;"",ROW(M$2:M$700)-1),ROW(G191))),"")</f>
        <v/>
      </c>
      <c r="O192" s="64" t="str">
        <f t="shared" si="3"/>
        <v/>
      </c>
      <c r="P192" s="66" t="str">
        <f t="array" ref="P192">IFERROR(INDEX(O$2:O$700,SMALL(IF(O$2:O$700&lt;&gt;"",ROW(O$2:O$700)-1),ROW(I191))),"")</f>
        <v/>
      </c>
      <c r="Q192" s="9"/>
    </row>
    <row r="193" spans="1:17" s="6" customFormat="1" ht="15.75" customHeight="1" x14ac:dyDescent="0.2">
      <c r="A193" s="62" t="str">
        <f t="shared" si="7"/>
        <v xml:space="preserve"> </v>
      </c>
      <c r="B193" s="63"/>
      <c r="C193" s="63"/>
      <c r="D193" s="63"/>
      <c r="E193" s="63"/>
      <c r="F193" s="63"/>
      <c r="G193" s="62" t="str">
        <f>IF(D193="","",VLOOKUP(D193,'Liste des clubs'!A:B,2,FALSE))</f>
        <v/>
      </c>
      <c r="H193" s="29"/>
      <c r="I193" s="64" t="str">
        <f t="shared" si="0"/>
        <v/>
      </c>
      <c r="J193" s="65" t="str">
        <f t="array" ref="J193">IFERROR(INDEX(I$2:I$700,SMALL(IF(I$2:I$700&lt;&gt;"",ROW(I$2:I$700)-1),ROW(A192))),"")</f>
        <v/>
      </c>
      <c r="K193" s="64" t="str">
        <f t="shared" si="1"/>
        <v/>
      </c>
      <c r="L193" s="66" t="str">
        <f t="array" ref="L193">IFERROR(INDEX(K$2:K$700,SMALL(IF(K$2:K$700&lt;&gt;"",ROW(K$2:K$700)-1),ROW(F192))),"")</f>
        <v/>
      </c>
      <c r="M193" s="64" t="str">
        <f t="shared" si="2"/>
        <v/>
      </c>
      <c r="N193" s="65" t="str">
        <f t="array" ref="N193">IFERROR(INDEX(M$2:M$700,SMALL(IF(M$2:M$700&lt;&gt;"",ROW(M$2:M$700)-1),ROW(G192))),"")</f>
        <v/>
      </c>
      <c r="O193" s="64" t="str">
        <f t="shared" si="3"/>
        <v/>
      </c>
      <c r="P193" s="66" t="str">
        <f t="array" ref="P193">IFERROR(INDEX(O$2:O$700,SMALL(IF(O$2:O$700&lt;&gt;"",ROW(O$2:O$700)-1),ROW(I192))),"")</f>
        <v/>
      </c>
      <c r="Q193" s="9"/>
    </row>
    <row r="194" spans="1:17" s="6" customFormat="1" ht="15.75" customHeight="1" x14ac:dyDescent="0.2">
      <c r="A194" s="62" t="str">
        <f t="shared" si="7"/>
        <v xml:space="preserve"> </v>
      </c>
      <c r="B194" s="63"/>
      <c r="C194" s="63"/>
      <c r="D194" s="63"/>
      <c r="E194" s="63"/>
      <c r="F194" s="63"/>
      <c r="G194" s="62" t="str">
        <f>IF(D194="","",VLOOKUP(D194,'Liste des clubs'!A:B,2,FALSE))</f>
        <v/>
      </c>
      <c r="H194" s="29"/>
      <c r="I194" s="64" t="str">
        <f t="shared" si="0"/>
        <v/>
      </c>
      <c r="J194" s="65" t="str">
        <f t="array" ref="J194">IFERROR(INDEX(I$2:I$700,SMALL(IF(I$2:I$700&lt;&gt;"",ROW(I$2:I$700)-1),ROW(A193))),"")</f>
        <v/>
      </c>
      <c r="K194" s="64" t="str">
        <f t="shared" si="1"/>
        <v/>
      </c>
      <c r="L194" s="66" t="str">
        <f t="array" ref="L194">IFERROR(INDEX(K$2:K$700,SMALL(IF(K$2:K$700&lt;&gt;"",ROW(K$2:K$700)-1),ROW(F193))),"")</f>
        <v/>
      </c>
      <c r="M194" s="64" t="str">
        <f t="shared" si="2"/>
        <v/>
      </c>
      <c r="N194" s="65" t="str">
        <f t="array" ref="N194">IFERROR(INDEX(M$2:M$700,SMALL(IF(M$2:M$700&lt;&gt;"",ROW(M$2:M$700)-1),ROW(G193))),"")</f>
        <v/>
      </c>
      <c r="O194" s="64" t="str">
        <f t="shared" si="3"/>
        <v/>
      </c>
      <c r="P194" s="66" t="str">
        <f t="array" ref="P194">IFERROR(INDEX(O$2:O$700,SMALL(IF(O$2:O$700&lt;&gt;"",ROW(O$2:O$700)-1),ROW(I193))),"")</f>
        <v/>
      </c>
      <c r="Q194" s="9"/>
    </row>
    <row r="195" spans="1:17" s="6" customFormat="1" ht="15.75" customHeight="1" x14ac:dyDescent="0.2">
      <c r="A195" s="62" t="str">
        <f t="shared" ref="A195:A258" si="8">UPPER(B195)&amp;" "&amp;C195</f>
        <v xml:space="preserve"> </v>
      </c>
      <c r="B195" s="63"/>
      <c r="C195" s="63"/>
      <c r="D195" s="63"/>
      <c r="E195" s="63"/>
      <c r="F195" s="63"/>
      <c r="G195" s="62" t="str">
        <f>IF(D195="","",VLOOKUP(D195,'Liste des clubs'!A:B,2,FALSE))</f>
        <v/>
      </c>
      <c r="H195" s="29"/>
      <c r="I195" s="64" t="str">
        <f t="shared" si="0"/>
        <v/>
      </c>
      <c r="J195" s="65" t="str">
        <f t="array" ref="J195">IFERROR(INDEX(I$2:I$700,SMALL(IF(I$2:I$700&lt;&gt;"",ROW(I$2:I$700)-1),ROW(A194))),"")</f>
        <v/>
      </c>
      <c r="K195" s="64" t="str">
        <f t="shared" si="1"/>
        <v/>
      </c>
      <c r="L195" s="66" t="str">
        <f t="array" ref="L195">IFERROR(INDEX(K$2:K$700,SMALL(IF(K$2:K$700&lt;&gt;"",ROW(K$2:K$700)-1),ROW(F194))),"")</f>
        <v/>
      </c>
      <c r="M195" s="64" t="str">
        <f t="shared" si="2"/>
        <v/>
      </c>
      <c r="N195" s="65" t="str">
        <f t="array" ref="N195">IFERROR(INDEX(M$2:M$700,SMALL(IF(M$2:M$700&lt;&gt;"",ROW(M$2:M$700)-1),ROW(G194))),"")</f>
        <v/>
      </c>
      <c r="O195" s="64" t="str">
        <f t="shared" si="3"/>
        <v/>
      </c>
      <c r="P195" s="66" t="str">
        <f t="array" ref="P195">IFERROR(INDEX(O$2:O$700,SMALL(IF(O$2:O$700&lt;&gt;"",ROW(O$2:O$700)-1),ROW(I194))),"")</f>
        <v/>
      </c>
      <c r="Q195" s="9"/>
    </row>
    <row r="196" spans="1:17" s="6" customFormat="1" ht="15.75" customHeight="1" x14ac:dyDescent="0.2">
      <c r="A196" s="62" t="str">
        <f t="shared" si="8"/>
        <v xml:space="preserve"> </v>
      </c>
      <c r="B196" s="63"/>
      <c r="C196" s="63"/>
      <c r="D196" s="63"/>
      <c r="E196" s="63"/>
      <c r="F196" s="63"/>
      <c r="G196" s="62" t="str">
        <f>IF(D196="","",VLOOKUP(D196,'Liste des clubs'!A:B,2,FALSE))</f>
        <v/>
      </c>
      <c r="H196" s="29"/>
      <c r="I196" s="64" t="str">
        <f t="shared" si="0"/>
        <v/>
      </c>
      <c r="J196" s="65" t="str">
        <f t="array" ref="J196">IFERROR(INDEX(I$2:I$700,SMALL(IF(I$2:I$700&lt;&gt;"",ROW(I$2:I$700)-1),ROW(A195))),"")</f>
        <v/>
      </c>
      <c r="K196" s="64" t="str">
        <f t="shared" si="1"/>
        <v/>
      </c>
      <c r="L196" s="66" t="str">
        <f t="array" ref="L196">IFERROR(INDEX(K$2:K$700,SMALL(IF(K$2:K$700&lt;&gt;"",ROW(K$2:K$700)-1),ROW(F195))),"")</f>
        <v/>
      </c>
      <c r="M196" s="64" t="str">
        <f t="shared" si="2"/>
        <v/>
      </c>
      <c r="N196" s="65" t="str">
        <f t="array" ref="N196">IFERROR(INDEX(M$2:M$700,SMALL(IF(M$2:M$700&lt;&gt;"",ROW(M$2:M$700)-1),ROW(G195))),"")</f>
        <v/>
      </c>
      <c r="O196" s="64" t="str">
        <f t="shared" si="3"/>
        <v/>
      </c>
      <c r="P196" s="66" t="str">
        <f t="array" ref="P196">IFERROR(INDEX(O$2:O$700,SMALL(IF(O$2:O$700&lt;&gt;"",ROW(O$2:O$700)-1),ROW(I195))),"")</f>
        <v/>
      </c>
      <c r="Q196" s="9"/>
    </row>
    <row r="197" spans="1:17" s="6" customFormat="1" ht="15.75" customHeight="1" x14ac:dyDescent="0.2">
      <c r="A197" s="62" t="str">
        <f t="shared" si="8"/>
        <v xml:space="preserve"> </v>
      </c>
      <c r="B197" s="63"/>
      <c r="C197" s="63"/>
      <c r="D197" s="63"/>
      <c r="E197" s="63"/>
      <c r="F197" s="63"/>
      <c r="G197" s="62" t="str">
        <f>IF(D197="","",VLOOKUP(D197,'Liste des clubs'!A:B,2,FALSE))</f>
        <v/>
      </c>
      <c r="H197" s="29"/>
      <c r="I197" s="64" t="str">
        <f t="shared" si="0"/>
        <v/>
      </c>
      <c r="J197" s="65" t="str">
        <f t="array" ref="J197">IFERROR(INDEX(I$2:I$700,SMALL(IF(I$2:I$700&lt;&gt;"",ROW(I$2:I$700)-1),ROW(A196))),"")</f>
        <v/>
      </c>
      <c r="K197" s="64" t="str">
        <f t="shared" si="1"/>
        <v/>
      </c>
      <c r="L197" s="66" t="str">
        <f t="array" ref="L197">IFERROR(INDEX(K$2:K$700,SMALL(IF(K$2:K$700&lt;&gt;"",ROW(K$2:K$700)-1),ROW(F196))),"")</f>
        <v/>
      </c>
      <c r="M197" s="64" t="str">
        <f t="shared" si="2"/>
        <v/>
      </c>
      <c r="N197" s="65" t="str">
        <f t="array" ref="N197">IFERROR(INDEX(M$2:M$700,SMALL(IF(M$2:M$700&lt;&gt;"",ROW(M$2:M$700)-1),ROW(G196))),"")</f>
        <v/>
      </c>
      <c r="O197" s="64" t="str">
        <f t="shared" si="3"/>
        <v/>
      </c>
      <c r="P197" s="66" t="str">
        <f t="array" ref="P197">IFERROR(INDEX(O$2:O$700,SMALL(IF(O$2:O$700&lt;&gt;"",ROW(O$2:O$700)-1),ROW(I196))),"")</f>
        <v/>
      </c>
      <c r="Q197" s="9"/>
    </row>
    <row r="198" spans="1:17" s="6" customFormat="1" ht="15.75" customHeight="1" x14ac:dyDescent="0.2">
      <c r="A198" s="62" t="str">
        <f t="shared" si="8"/>
        <v xml:space="preserve"> </v>
      </c>
      <c r="B198" s="63"/>
      <c r="C198" s="63"/>
      <c r="D198" s="63"/>
      <c r="E198" s="63"/>
      <c r="F198" s="63"/>
      <c r="G198" s="62" t="str">
        <f>IF(D198="","",VLOOKUP(D198,'Liste des clubs'!A:B,2,FALSE))</f>
        <v/>
      </c>
      <c r="H198" s="29"/>
      <c r="I198" s="64" t="str">
        <f t="shared" si="0"/>
        <v/>
      </c>
      <c r="J198" s="65" t="str">
        <f t="array" ref="J198">IFERROR(INDEX(I$2:I$700,SMALL(IF(I$2:I$700&lt;&gt;"",ROW(I$2:I$700)-1),ROW(A197))),"")</f>
        <v/>
      </c>
      <c r="K198" s="64" t="str">
        <f t="shared" si="1"/>
        <v/>
      </c>
      <c r="L198" s="66" t="str">
        <f t="array" ref="L198">IFERROR(INDEX(K$2:K$700,SMALL(IF(K$2:K$700&lt;&gt;"",ROW(K$2:K$700)-1),ROW(F197))),"")</f>
        <v/>
      </c>
      <c r="M198" s="64" t="str">
        <f t="shared" si="2"/>
        <v/>
      </c>
      <c r="N198" s="65" t="str">
        <f t="array" ref="N198">IFERROR(INDEX(M$2:M$700,SMALL(IF(M$2:M$700&lt;&gt;"",ROW(M$2:M$700)-1),ROW(G197))),"")</f>
        <v/>
      </c>
      <c r="O198" s="64" t="str">
        <f t="shared" si="3"/>
        <v/>
      </c>
      <c r="P198" s="66" t="str">
        <f t="array" ref="P198">IFERROR(INDEX(O$2:O$700,SMALL(IF(O$2:O$700&lt;&gt;"",ROW(O$2:O$700)-1),ROW(I197))),"")</f>
        <v/>
      </c>
      <c r="Q198" s="9"/>
    </row>
    <row r="199" spans="1:17" s="6" customFormat="1" ht="15.75" customHeight="1" x14ac:dyDescent="0.2">
      <c r="A199" s="62" t="str">
        <f t="shared" si="8"/>
        <v xml:space="preserve"> </v>
      </c>
      <c r="B199" s="63"/>
      <c r="C199" s="63"/>
      <c r="D199" s="63"/>
      <c r="E199" s="63"/>
      <c r="F199" s="63"/>
      <c r="G199" s="62" t="str">
        <f>IF(D199="","",VLOOKUP(D199,'Liste des clubs'!A:B,2,FALSE))</f>
        <v/>
      </c>
      <c r="H199" s="29"/>
      <c r="I199" s="64" t="str">
        <f t="shared" si="0"/>
        <v/>
      </c>
      <c r="J199" s="65" t="str">
        <f t="array" ref="J199">IFERROR(INDEX(I$2:I$700,SMALL(IF(I$2:I$700&lt;&gt;"",ROW(I$2:I$700)-1),ROW(A198))),"")</f>
        <v/>
      </c>
      <c r="K199" s="64" t="str">
        <f t="shared" si="1"/>
        <v/>
      </c>
      <c r="L199" s="66" t="str">
        <f t="array" ref="L199">IFERROR(INDEX(K$2:K$700,SMALL(IF(K$2:K$700&lt;&gt;"",ROW(K$2:K$700)-1),ROW(F198))),"")</f>
        <v/>
      </c>
      <c r="M199" s="64" t="str">
        <f t="shared" si="2"/>
        <v/>
      </c>
      <c r="N199" s="65" t="str">
        <f t="array" ref="N199">IFERROR(INDEX(M$2:M$700,SMALL(IF(M$2:M$700&lt;&gt;"",ROW(M$2:M$700)-1),ROW(G198))),"")</f>
        <v/>
      </c>
      <c r="O199" s="64" t="str">
        <f t="shared" si="3"/>
        <v/>
      </c>
      <c r="P199" s="66" t="str">
        <f t="array" ref="P199">IFERROR(INDEX(O$2:O$700,SMALL(IF(O$2:O$700&lt;&gt;"",ROW(O$2:O$700)-1),ROW(I198))),"")</f>
        <v/>
      </c>
      <c r="Q199" s="9"/>
    </row>
    <row r="200" spans="1:17" s="6" customFormat="1" ht="15.75" customHeight="1" x14ac:dyDescent="0.2">
      <c r="A200" s="62" t="str">
        <f t="shared" si="8"/>
        <v xml:space="preserve"> </v>
      </c>
      <c r="B200" s="63"/>
      <c r="C200" s="63"/>
      <c r="D200" s="63"/>
      <c r="E200" s="63"/>
      <c r="F200" s="63"/>
      <c r="G200" s="62" t="str">
        <f>IF(D200="","",VLOOKUP(D200,'Liste des clubs'!A:B,2,FALSE))</f>
        <v/>
      </c>
      <c r="H200" s="29"/>
      <c r="I200" s="64" t="str">
        <f t="shared" si="0"/>
        <v/>
      </c>
      <c r="J200" s="65" t="str">
        <f t="array" ref="J200">IFERROR(INDEX(I$2:I$700,SMALL(IF(I$2:I$700&lt;&gt;"",ROW(I$2:I$700)-1),ROW(A199))),"")</f>
        <v/>
      </c>
      <c r="K200" s="64" t="str">
        <f t="shared" si="1"/>
        <v/>
      </c>
      <c r="L200" s="66" t="str">
        <f t="array" ref="L200">IFERROR(INDEX(K$2:K$700,SMALL(IF(K$2:K$700&lt;&gt;"",ROW(K$2:K$700)-1),ROW(F199))),"")</f>
        <v/>
      </c>
      <c r="M200" s="64" t="str">
        <f t="shared" si="2"/>
        <v/>
      </c>
      <c r="N200" s="65" t="str">
        <f t="array" ref="N200">IFERROR(INDEX(M$2:M$700,SMALL(IF(M$2:M$700&lt;&gt;"",ROW(M$2:M$700)-1),ROW(G199))),"")</f>
        <v/>
      </c>
      <c r="O200" s="64" t="str">
        <f t="shared" si="3"/>
        <v/>
      </c>
      <c r="P200" s="66" t="str">
        <f t="array" ref="P200">IFERROR(INDEX(O$2:O$700,SMALL(IF(O$2:O$700&lt;&gt;"",ROW(O$2:O$700)-1),ROW(I199))),"")</f>
        <v/>
      </c>
      <c r="Q200" s="9"/>
    </row>
    <row r="201" spans="1:17" s="6" customFormat="1" ht="15.75" customHeight="1" x14ac:dyDescent="0.2">
      <c r="A201" s="62" t="str">
        <f t="shared" si="8"/>
        <v xml:space="preserve"> </v>
      </c>
      <c r="B201" s="63"/>
      <c r="C201" s="63"/>
      <c r="D201" s="63"/>
      <c r="E201" s="63"/>
      <c r="F201" s="63"/>
      <c r="G201" s="62" t="str">
        <f>IF(D201="","",VLOOKUP(D201,'Liste des clubs'!A:B,2,FALSE))</f>
        <v/>
      </c>
      <c r="H201" s="29"/>
      <c r="I201" s="64" t="str">
        <f t="shared" si="0"/>
        <v/>
      </c>
      <c r="J201" s="65" t="str">
        <f t="array" ref="J201">IFERROR(INDEX(I$2:I$700,SMALL(IF(I$2:I$700&lt;&gt;"",ROW(I$2:I$700)-1),ROW(A200))),"")</f>
        <v/>
      </c>
      <c r="K201" s="64" t="str">
        <f t="shared" si="1"/>
        <v/>
      </c>
      <c r="L201" s="66" t="str">
        <f t="array" ref="L201">IFERROR(INDEX(K$2:K$700,SMALL(IF(K$2:K$700&lt;&gt;"",ROW(K$2:K$700)-1),ROW(F200))),"")</f>
        <v/>
      </c>
      <c r="M201" s="64" t="str">
        <f t="shared" si="2"/>
        <v/>
      </c>
      <c r="N201" s="65" t="str">
        <f t="array" ref="N201">IFERROR(INDEX(M$2:M$700,SMALL(IF(M$2:M$700&lt;&gt;"",ROW(M$2:M$700)-1),ROW(G200))),"")</f>
        <v/>
      </c>
      <c r="O201" s="64" t="str">
        <f t="shared" si="3"/>
        <v/>
      </c>
      <c r="P201" s="66" t="str">
        <f t="array" ref="P201">IFERROR(INDEX(O$2:O$700,SMALL(IF(O$2:O$700&lt;&gt;"",ROW(O$2:O$700)-1),ROW(I200))),"")</f>
        <v/>
      </c>
      <c r="Q201" s="9"/>
    </row>
    <row r="202" spans="1:17" s="6" customFormat="1" ht="15.75" customHeight="1" x14ac:dyDescent="0.2">
      <c r="A202" s="62" t="str">
        <f t="shared" si="8"/>
        <v xml:space="preserve"> </v>
      </c>
      <c r="B202" s="63"/>
      <c r="C202" s="63"/>
      <c r="D202" s="63"/>
      <c r="E202" s="63"/>
      <c r="F202" s="63"/>
      <c r="G202" s="62" t="str">
        <f>IF(D202="","",VLOOKUP(D202,'Liste des clubs'!A:B,2,FALSE))</f>
        <v/>
      </c>
      <c r="H202" s="29"/>
      <c r="I202" s="64" t="str">
        <f t="shared" si="0"/>
        <v/>
      </c>
      <c r="J202" s="65" t="str">
        <f t="array" ref="J202">IFERROR(INDEX(I$2:I$700,SMALL(IF(I$2:I$700&lt;&gt;"",ROW(I$2:I$700)-1),ROW(A201))),"")</f>
        <v/>
      </c>
      <c r="K202" s="64" t="str">
        <f t="shared" si="1"/>
        <v/>
      </c>
      <c r="L202" s="66" t="str">
        <f t="array" ref="L202">IFERROR(INDEX(K$2:K$700,SMALL(IF(K$2:K$700&lt;&gt;"",ROW(K$2:K$700)-1),ROW(F201))),"")</f>
        <v/>
      </c>
      <c r="M202" s="64" t="str">
        <f t="shared" si="2"/>
        <v/>
      </c>
      <c r="N202" s="65" t="str">
        <f t="array" ref="N202">IFERROR(INDEX(M$2:M$700,SMALL(IF(M$2:M$700&lt;&gt;"",ROW(M$2:M$700)-1),ROW(G201))),"")</f>
        <v/>
      </c>
      <c r="O202" s="64" t="str">
        <f t="shared" si="3"/>
        <v/>
      </c>
      <c r="P202" s="66" t="str">
        <f t="array" ref="P202">IFERROR(INDEX(O$2:O$700,SMALL(IF(O$2:O$700&lt;&gt;"",ROW(O$2:O$700)-1),ROW(I201))),"")</f>
        <v/>
      </c>
      <c r="Q202" s="9"/>
    </row>
    <row r="203" spans="1:17" s="6" customFormat="1" ht="15.75" customHeight="1" x14ac:dyDescent="0.2">
      <c r="A203" s="62" t="str">
        <f t="shared" si="8"/>
        <v xml:space="preserve"> </v>
      </c>
      <c r="B203" s="63"/>
      <c r="C203" s="63"/>
      <c r="D203" s="63"/>
      <c r="E203" s="63"/>
      <c r="F203" s="63"/>
      <c r="G203" s="62" t="str">
        <f>IF(D203="","",VLOOKUP(D203,'Liste des clubs'!A:B,2,FALSE))</f>
        <v/>
      </c>
      <c r="H203" s="29"/>
      <c r="I203" s="64" t="str">
        <f t="shared" si="0"/>
        <v/>
      </c>
      <c r="J203" s="65" t="str">
        <f t="array" ref="J203">IFERROR(INDEX(I$2:I$700,SMALL(IF(I$2:I$700&lt;&gt;"",ROW(I$2:I$700)-1),ROW(A202))),"")</f>
        <v/>
      </c>
      <c r="K203" s="64" t="str">
        <f t="shared" si="1"/>
        <v/>
      </c>
      <c r="L203" s="66" t="str">
        <f t="array" ref="L203">IFERROR(INDEX(K$2:K$700,SMALL(IF(K$2:K$700&lt;&gt;"",ROW(K$2:K$700)-1),ROW(F202))),"")</f>
        <v/>
      </c>
      <c r="M203" s="64" t="str">
        <f t="shared" si="2"/>
        <v/>
      </c>
      <c r="N203" s="65" t="str">
        <f t="array" ref="N203">IFERROR(INDEX(M$2:M$700,SMALL(IF(M$2:M$700&lt;&gt;"",ROW(M$2:M$700)-1),ROW(G202))),"")</f>
        <v/>
      </c>
      <c r="O203" s="64" t="str">
        <f t="shared" si="3"/>
        <v/>
      </c>
      <c r="P203" s="66" t="str">
        <f t="array" ref="P203">IFERROR(INDEX(O$2:O$700,SMALL(IF(O$2:O$700&lt;&gt;"",ROW(O$2:O$700)-1),ROW(I202))),"")</f>
        <v/>
      </c>
      <c r="Q203" s="9"/>
    </row>
    <row r="204" spans="1:17" s="6" customFormat="1" ht="15.75" customHeight="1" x14ac:dyDescent="0.2">
      <c r="A204" s="62" t="str">
        <f t="shared" si="8"/>
        <v xml:space="preserve"> </v>
      </c>
      <c r="B204" s="63"/>
      <c r="C204" s="63"/>
      <c r="D204" s="63"/>
      <c r="E204" s="63"/>
      <c r="F204" s="63"/>
      <c r="G204" s="62" t="str">
        <f>IF(D204="","",VLOOKUP(D204,'Liste des clubs'!A:B,2,FALSE))</f>
        <v/>
      </c>
      <c r="H204" s="29"/>
      <c r="I204" s="64" t="str">
        <f t="shared" si="0"/>
        <v/>
      </c>
      <c r="J204" s="65" t="str">
        <f t="array" ref="J204">IFERROR(INDEX(I$2:I$700,SMALL(IF(I$2:I$700&lt;&gt;"",ROW(I$2:I$700)-1),ROW(A203))),"")</f>
        <v/>
      </c>
      <c r="K204" s="64" t="str">
        <f t="shared" si="1"/>
        <v/>
      </c>
      <c r="L204" s="66" t="str">
        <f t="array" ref="L204">IFERROR(INDEX(K$2:K$700,SMALL(IF(K$2:K$700&lt;&gt;"",ROW(K$2:K$700)-1),ROW(F203))),"")</f>
        <v/>
      </c>
      <c r="M204" s="64" t="str">
        <f t="shared" si="2"/>
        <v/>
      </c>
      <c r="N204" s="65" t="str">
        <f t="array" ref="N204">IFERROR(INDEX(M$2:M$700,SMALL(IF(M$2:M$700&lt;&gt;"",ROW(M$2:M$700)-1),ROW(G203))),"")</f>
        <v/>
      </c>
      <c r="O204" s="64" t="str">
        <f t="shared" si="3"/>
        <v/>
      </c>
      <c r="P204" s="66" t="str">
        <f t="array" ref="P204">IFERROR(INDEX(O$2:O$700,SMALL(IF(O$2:O$700&lt;&gt;"",ROW(O$2:O$700)-1),ROW(I203))),"")</f>
        <v/>
      </c>
      <c r="Q204" s="9"/>
    </row>
    <row r="205" spans="1:17" s="6" customFormat="1" ht="15.75" customHeight="1" x14ac:dyDescent="0.2">
      <c r="A205" s="62" t="str">
        <f t="shared" si="8"/>
        <v xml:space="preserve"> </v>
      </c>
      <c r="B205" s="63"/>
      <c r="C205" s="63"/>
      <c r="D205" s="63"/>
      <c r="E205" s="63"/>
      <c r="F205" s="63"/>
      <c r="G205" s="62" t="str">
        <f>IF(D205="","",VLOOKUP(D205,'Liste des clubs'!A:B,2,FALSE))</f>
        <v/>
      </c>
      <c r="H205" s="29"/>
      <c r="I205" s="64" t="str">
        <f t="shared" si="0"/>
        <v/>
      </c>
      <c r="J205" s="65" t="str">
        <f t="array" ref="J205">IFERROR(INDEX(I$2:I$700,SMALL(IF(I$2:I$700&lt;&gt;"",ROW(I$2:I$700)-1),ROW(A204))),"")</f>
        <v/>
      </c>
      <c r="K205" s="64" t="str">
        <f t="shared" si="1"/>
        <v/>
      </c>
      <c r="L205" s="66" t="str">
        <f t="array" ref="L205">IFERROR(INDEX(K$2:K$700,SMALL(IF(K$2:K$700&lt;&gt;"",ROW(K$2:K$700)-1),ROW(F204))),"")</f>
        <v/>
      </c>
      <c r="M205" s="64" t="str">
        <f t="shared" si="2"/>
        <v/>
      </c>
      <c r="N205" s="65" t="str">
        <f t="array" ref="N205">IFERROR(INDEX(M$2:M$700,SMALL(IF(M$2:M$700&lt;&gt;"",ROW(M$2:M$700)-1),ROW(G204))),"")</f>
        <v/>
      </c>
      <c r="O205" s="64" t="str">
        <f t="shared" si="3"/>
        <v/>
      </c>
      <c r="P205" s="66" t="str">
        <f t="array" ref="P205">IFERROR(INDEX(O$2:O$700,SMALL(IF(O$2:O$700&lt;&gt;"",ROW(O$2:O$700)-1),ROW(I204))),"")</f>
        <v/>
      </c>
      <c r="Q205" s="9"/>
    </row>
    <row r="206" spans="1:17" s="6" customFormat="1" ht="15.75" customHeight="1" x14ac:dyDescent="0.2">
      <c r="A206" s="62" t="str">
        <f t="shared" si="8"/>
        <v xml:space="preserve"> </v>
      </c>
      <c r="B206" s="63"/>
      <c r="C206" s="63"/>
      <c r="D206" s="63"/>
      <c r="E206" s="63"/>
      <c r="F206" s="63"/>
      <c r="G206" s="62" t="str">
        <f>IF(D206="","",VLOOKUP(D206,'Liste des clubs'!A:B,2,FALSE))</f>
        <v/>
      </c>
      <c r="H206" s="29"/>
      <c r="I206" s="64" t="str">
        <f t="shared" si="0"/>
        <v/>
      </c>
      <c r="J206" s="65" t="str">
        <f t="array" ref="J206">IFERROR(INDEX(I$2:I$700,SMALL(IF(I$2:I$700&lt;&gt;"",ROW(I$2:I$700)-1),ROW(A205))),"")</f>
        <v/>
      </c>
      <c r="K206" s="64" t="str">
        <f t="shared" si="1"/>
        <v/>
      </c>
      <c r="L206" s="66" t="str">
        <f t="array" ref="L206">IFERROR(INDEX(K$2:K$700,SMALL(IF(K$2:K$700&lt;&gt;"",ROW(K$2:K$700)-1),ROW(F205))),"")</f>
        <v/>
      </c>
      <c r="M206" s="64" t="str">
        <f t="shared" si="2"/>
        <v/>
      </c>
      <c r="N206" s="65" t="str">
        <f t="array" ref="N206">IFERROR(INDEX(M$2:M$700,SMALL(IF(M$2:M$700&lt;&gt;"",ROW(M$2:M$700)-1),ROW(G205))),"")</f>
        <v/>
      </c>
      <c r="O206" s="64" t="str">
        <f t="shared" si="3"/>
        <v/>
      </c>
      <c r="P206" s="66" t="str">
        <f t="array" ref="P206">IFERROR(INDEX(O$2:O$700,SMALL(IF(O$2:O$700&lt;&gt;"",ROW(O$2:O$700)-1),ROW(I205))),"")</f>
        <v/>
      </c>
      <c r="Q206" s="9"/>
    </row>
    <row r="207" spans="1:17" s="6" customFormat="1" ht="15.75" customHeight="1" x14ac:dyDescent="0.2">
      <c r="A207" s="62" t="str">
        <f t="shared" si="8"/>
        <v xml:space="preserve"> </v>
      </c>
      <c r="B207" s="63"/>
      <c r="C207" s="63"/>
      <c r="D207" s="63"/>
      <c r="E207" s="63"/>
      <c r="F207" s="63"/>
      <c r="G207" s="62" t="str">
        <f>IF(D207="","",VLOOKUP(D207,'Liste des clubs'!A:B,2,FALSE))</f>
        <v/>
      </c>
      <c r="H207" s="29"/>
      <c r="I207" s="64" t="str">
        <f t="shared" si="0"/>
        <v/>
      </c>
      <c r="J207" s="65" t="str">
        <f t="array" ref="J207">IFERROR(INDEX(I$2:I$700,SMALL(IF(I$2:I$700&lt;&gt;"",ROW(I$2:I$700)-1),ROW(A206))),"")</f>
        <v/>
      </c>
      <c r="K207" s="64" t="str">
        <f t="shared" si="1"/>
        <v/>
      </c>
      <c r="L207" s="66" t="str">
        <f t="array" ref="L207">IFERROR(INDEX(K$2:K$700,SMALL(IF(K$2:K$700&lt;&gt;"",ROW(K$2:K$700)-1),ROW(F206))),"")</f>
        <v/>
      </c>
      <c r="M207" s="64" t="str">
        <f t="shared" si="2"/>
        <v/>
      </c>
      <c r="N207" s="65" t="str">
        <f t="array" ref="N207">IFERROR(INDEX(M$2:M$700,SMALL(IF(M$2:M$700&lt;&gt;"",ROW(M$2:M$700)-1),ROW(G206))),"")</f>
        <v/>
      </c>
      <c r="O207" s="64" t="str">
        <f t="shared" si="3"/>
        <v/>
      </c>
      <c r="P207" s="66" t="str">
        <f t="array" ref="P207">IFERROR(INDEX(O$2:O$700,SMALL(IF(O$2:O$700&lt;&gt;"",ROW(O$2:O$700)-1),ROW(I206))),"")</f>
        <v/>
      </c>
      <c r="Q207" s="9"/>
    </row>
    <row r="208" spans="1:17" s="6" customFormat="1" ht="15.75" customHeight="1" x14ac:dyDescent="0.2">
      <c r="A208" s="62" t="str">
        <f t="shared" si="8"/>
        <v xml:space="preserve"> </v>
      </c>
      <c r="B208" s="63"/>
      <c r="C208" s="63"/>
      <c r="D208" s="63"/>
      <c r="E208" s="63"/>
      <c r="F208" s="63"/>
      <c r="G208" s="62" t="str">
        <f>IF(D208="","",VLOOKUP(D208,'Liste des clubs'!A:B,2,FALSE))</f>
        <v/>
      </c>
      <c r="H208" s="29"/>
      <c r="I208" s="64" t="str">
        <f t="shared" si="0"/>
        <v/>
      </c>
      <c r="J208" s="65" t="str">
        <f t="array" ref="J208">IFERROR(INDEX(I$2:I$700,SMALL(IF(I$2:I$700&lt;&gt;"",ROW(I$2:I$700)-1),ROW(A207))),"")</f>
        <v/>
      </c>
      <c r="K208" s="64" t="str">
        <f t="shared" si="1"/>
        <v/>
      </c>
      <c r="L208" s="66" t="str">
        <f t="array" ref="L208">IFERROR(INDEX(K$2:K$700,SMALL(IF(K$2:K$700&lt;&gt;"",ROW(K$2:K$700)-1),ROW(F207))),"")</f>
        <v/>
      </c>
      <c r="M208" s="64" t="str">
        <f t="shared" si="2"/>
        <v/>
      </c>
      <c r="N208" s="65" t="str">
        <f t="array" ref="N208">IFERROR(INDEX(M$2:M$700,SMALL(IF(M$2:M$700&lt;&gt;"",ROW(M$2:M$700)-1),ROW(G207))),"")</f>
        <v/>
      </c>
      <c r="O208" s="64" t="str">
        <f t="shared" si="3"/>
        <v/>
      </c>
      <c r="P208" s="66" t="str">
        <f t="array" ref="P208">IFERROR(INDEX(O$2:O$700,SMALL(IF(O$2:O$700&lt;&gt;"",ROW(O$2:O$700)-1),ROW(I207))),"")</f>
        <v/>
      </c>
      <c r="Q208" s="9"/>
    </row>
    <row r="209" spans="1:17" s="6" customFormat="1" ht="15.75" customHeight="1" x14ac:dyDescent="0.2">
      <c r="A209" s="62" t="str">
        <f t="shared" si="8"/>
        <v xml:space="preserve"> </v>
      </c>
      <c r="B209" s="63"/>
      <c r="C209" s="63"/>
      <c r="D209" s="63"/>
      <c r="E209" s="63"/>
      <c r="F209" s="63"/>
      <c r="G209" s="62" t="str">
        <f>IF(D209="","",VLOOKUP(D209,'Liste des clubs'!A:B,2,FALSE))</f>
        <v/>
      </c>
      <c r="H209" s="29"/>
      <c r="I209" s="64" t="str">
        <f t="shared" si="0"/>
        <v/>
      </c>
      <c r="J209" s="65" t="str">
        <f t="array" ref="J209">IFERROR(INDEX(I$2:I$700,SMALL(IF(I$2:I$700&lt;&gt;"",ROW(I$2:I$700)-1),ROW(A208))),"")</f>
        <v/>
      </c>
      <c r="K209" s="64" t="str">
        <f t="shared" si="1"/>
        <v/>
      </c>
      <c r="L209" s="66" t="str">
        <f t="array" ref="L209">IFERROR(INDEX(K$2:K$700,SMALL(IF(K$2:K$700&lt;&gt;"",ROW(K$2:K$700)-1),ROW(F208))),"")</f>
        <v/>
      </c>
      <c r="M209" s="64" t="str">
        <f t="shared" si="2"/>
        <v/>
      </c>
      <c r="N209" s="65" t="str">
        <f t="array" ref="N209">IFERROR(INDEX(M$2:M$700,SMALL(IF(M$2:M$700&lt;&gt;"",ROW(M$2:M$700)-1),ROW(G208))),"")</f>
        <v/>
      </c>
      <c r="O209" s="64" t="str">
        <f t="shared" si="3"/>
        <v/>
      </c>
      <c r="P209" s="66" t="str">
        <f t="array" ref="P209">IFERROR(INDEX(O$2:O$700,SMALL(IF(O$2:O$700&lt;&gt;"",ROW(O$2:O$700)-1),ROW(I208))),"")</f>
        <v/>
      </c>
      <c r="Q209" s="9"/>
    </row>
    <row r="210" spans="1:17" s="6" customFormat="1" ht="15.75" customHeight="1" x14ac:dyDescent="0.2">
      <c r="A210" s="62" t="str">
        <f t="shared" si="8"/>
        <v xml:space="preserve"> </v>
      </c>
      <c r="B210" s="63"/>
      <c r="C210" s="63"/>
      <c r="D210" s="63"/>
      <c r="E210" s="63"/>
      <c r="F210" s="63"/>
      <c r="G210" s="62" t="str">
        <f>IF(D210="","",VLOOKUP(D210,'Liste des clubs'!A:B,2,FALSE))</f>
        <v/>
      </c>
      <c r="H210" s="29"/>
      <c r="I210" s="64" t="str">
        <f>IF($H700=I$1,$A700,"")</f>
        <v/>
      </c>
      <c r="J210" s="65" t="str">
        <f t="array" ref="J210">IFERROR(INDEX(I$2:I$700,SMALL(IF(I$2:I$700&lt;&gt;"",ROW(I$2:I$700)-1),ROW(A209))),"")</f>
        <v/>
      </c>
      <c r="K210" s="64" t="str">
        <f>IF($H700=K$1,$A700,"")</f>
        <v/>
      </c>
      <c r="L210" s="66" t="str">
        <f t="array" ref="L210">IFERROR(INDEX(K$2:K$700,SMALL(IF(K$2:K$700&lt;&gt;"",ROW(K$2:K$700)-1),ROW(F209))),"")</f>
        <v/>
      </c>
      <c r="M210" s="64" t="str">
        <f>IF($H700=M$1,$A700,"")</f>
        <v/>
      </c>
      <c r="N210" s="65" t="str">
        <f t="array" ref="N210">IFERROR(INDEX(M$2:M$700,SMALL(IF(M$2:M$700&lt;&gt;"",ROW(M$2:M$700)-1),ROW(G209))),"")</f>
        <v/>
      </c>
      <c r="O210" s="64" t="str">
        <f>IF($H700=O$1,$A700,"")</f>
        <v/>
      </c>
      <c r="P210" s="66" t="str">
        <f t="array" ref="P210">IFERROR(INDEX(O$2:O$700,SMALL(IF(O$2:O$700&lt;&gt;"",ROW(O$2:O$700)-1),ROW(I209))),"")</f>
        <v/>
      </c>
      <c r="Q210" s="9"/>
    </row>
    <row r="211" spans="1:17" s="6" customFormat="1" ht="15.75" customHeight="1" x14ac:dyDescent="0.2">
      <c r="A211" s="62" t="str">
        <f t="shared" si="8"/>
        <v xml:space="preserve"> </v>
      </c>
      <c r="B211" s="63"/>
      <c r="C211" s="63"/>
      <c r="D211" s="63"/>
      <c r="E211" s="63"/>
      <c r="F211" s="63"/>
      <c r="G211" s="62" t="str">
        <f>IF(D211="","",VLOOKUP(D211,'Liste des clubs'!A:B,2,FALSE))</f>
        <v/>
      </c>
      <c r="H211" s="29"/>
      <c r="I211" s="64" t="str">
        <f t="shared" ref="I211:I465" si="9">IF($H211=I$1,$A211,"")</f>
        <v/>
      </c>
      <c r="J211" s="65" t="str">
        <f t="array" ref="J211">IFERROR(INDEX(I$2:I$700,SMALL(IF(I$2:I$700&lt;&gt;"",ROW(I$2:I$700)-1),ROW(A700))),"")</f>
        <v/>
      </c>
      <c r="K211" s="64" t="str">
        <f t="shared" ref="K211:K465" si="10">IF($H211=K$1,$A211,"")</f>
        <v/>
      </c>
      <c r="L211" s="66" t="str">
        <f t="array" ref="L211">IFERROR(INDEX(K$2:K$700,SMALL(IF(K$2:K$700&lt;&gt;"",ROW(K$2:K$700)-1),ROW(F700))),"")</f>
        <v/>
      </c>
      <c r="M211" s="64" t="str">
        <f t="shared" ref="M211:M465" si="11">IF($H211=M$1,$A211,"")</f>
        <v/>
      </c>
      <c r="N211" s="65" t="str">
        <f t="array" ref="N211">IFERROR(INDEX(M$2:M$700,SMALL(IF(M$2:M$700&lt;&gt;"",ROW(M$2:M$700)-1),ROW(G700))),"")</f>
        <v/>
      </c>
      <c r="O211" s="64" t="str">
        <f t="shared" ref="O211:O465" si="12">IF($H211=O$1,$A211,"")</f>
        <v/>
      </c>
      <c r="P211" s="66" t="str">
        <f t="array" ref="P211">IFERROR(INDEX(O$2:O$700,SMALL(IF(O$2:O$700&lt;&gt;"",ROW(O$2:O$700)-1),ROW(I700))),"")</f>
        <v/>
      </c>
      <c r="Q211" s="9"/>
    </row>
    <row r="212" spans="1:17" s="6" customFormat="1" ht="15.75" customHeight="1" x14ac:dyDescent="0.2">
      <c r="A212" s="62" t="str">
        <f t="shared" si="8"/>
        <v xml:space="preserve"> </v>
      </c>
      <c r="B212" s="63"/>
      <c r="C212" s="63"/>
      <c r="D212" s="63"/>
      <c r="E212" s="63"/>
      <c r="F212" s="63"/>
      <c r="G212" s="62" t="str">
        <f>IF(D212="","",VLOOKUP(D212,'Liste des clubs'!A:B,2,FALSE))</f>
        <v/>
      </c>
      <c r="H212" s="29"/>
      <c r="I212" s="64" t="str">
        <f t="shared" si="9"/>
        <v/>
      </c>
      <c r="J212" s="65" t="str">
        <f t="array" ref="J212">IFERROR(INDEX(I$2:I$700,SMALL(IF(I$2:I$700&lt;&gt;"",ROW(I$2:I$700)-1),ROW(A211))),"")</f>
        <v/>
      </c>
      <c r="K212" s="64" t="str">
        <f t="shared" si="10"/>
        <v/>
      </c>
      <c r="L212" s="66" t="str">
        <f t="array" ref="L212">IFERROR(INDEX(K$2:K$700,SMALL(IF(K$2:K$700&lt;&gt;"",ROW(K$2:K$700)-1),ROW(F211))),"")</f>
        <v/>
      </c>
      <c r="M212" s="64" t="str">
        <f t="shared" si="11"/>
        <v/>
      </c>
      <c r="N212" s="65" t="str">
        <f t="array" ref="N212">IFERROR(INDEX(M$2:M$700,SMALL(IF(M$2:M$700&lt;&gt;"",ROW(M$2:M$700)-1),ROW(G211))),"")</f>
        <v/>
      </c>
      <c r="O212" s="64" t="str">
        <f t="shared" si="12"/>
        <v/>
      </c>
      <c r="P212" s="66" t="str">
        <f t="array" ref="P212">IFERROR(INDEX(O$2:O$700,SMALL(IF(O$2:O$700&lt;&gt;"",ROW(O$2:O$700)-1),ROW(I211))),"")</f>
        <v/>
      </c>
      <c r="Q212" s="9"/>
    </row>
    <row r="213" spans="1:17" s="6" customFormat="1" ht="15.75" customHeight="1" x14ac:dyDescent="0.2">
      <c r="A213" s="62" t="str">
        <f t="shared" si="8"/>
        <v xml:space="preserve"> </v>
      </c>
      <c r="B213" s="63"/>
      <c r="C213" s="63"/>
      <c r="D213" s="63"/>
      <c r="E213" s="63"/>
      <c r="F213" s="63"/>
      <c r="G213" s="62" t="str">
        <f>IF(D213="","",VLOOKUP(D213,'Liste des clubs'!A:B,2,FALSE))</f>
        <v/>
      </c>
      <c r="H213" s="29"/>
      <c r="I213" s="64" t="str">
        <f t="shared" si="9"/>
        <v/>
      </c>
      <c r="J213" s="65" t="str">
        <f t="array" ref="J213">IFERROR(INDEX(I$2:I$700,SMALL(IF(I$2:I$700&lt;&gt;"",ROW(I$2:I$700)-1),ROW(A212))),"")</f>
        <v/>
      </c>
      <c r="K213" s="64" t="str">
        <f t="shared" si="10"/>
        <v/>
      </c>
      <c r="L213" s="66" t="str">
        <f t="array" ref="L213">IFERROR(INDEX(K$2:K$700,SMALL(IF(K$2:K$700&lt;&gt;"",ROW(K$2:K$700)-1),ROW(F212))),"")</f>
        <v/>
      </c>
      <c r="M213" s="64" t="str">
        <f t="shared" si="11"/>
        <v/>
      </c>
      <c r="N213" s="65" t="str">
        <f t="array" ref="N213">IFERROR(INDEX(M$2:M$700,SMALL(IF(M$2:M$700&lt;&gt;"",ROW(M$2:M$700)-1),ROW(G212))),"")</f>
        <v/>
      </c>
      <c r="O213" s="64" t="str">
        <f t="shared" si="12"/>
        <v/>
      </c>
      <c r="P213" s="66" t="str">
        <f t="array" ref="P213">IFERROR(INDEX(O$2:O$700,SMALL(IF(O$2:O$700&lt;&gt;"",ROW(O$2:O$700)-1),ROW(I212))),"")</f>
        <v/>
      </c>
      <c r="Q213" s="9"/>
    </row>
    <row r="214" spans="1:17" s="6" customFormat="1" ht="15.75" customHeight="1" x14ac:dyDescent="0.2">
      <c r="A214" s="62" t="str">
        <f t="shared" si="8"/>
        <v xml:space="preserve"> </v>
      </c>
      <c r="B214" s="63"/>
      <c r="C214" s="63"/>
      <c r="D214" s="63"/>
      <c r="E214" s="63"/>
      <c r="F214" s="63"/>
      <c r="G214" s="62" t="str">
        <f>IF(D214="","",VLOOKUP(D214,'Liste des clubs'!A:B,2,FALSE))</f>
        <v/>
      </c>
      <c r="H214" s="29"/>
      <c r="I214" s="64" t="str">
        <f t="shared" si="9"/>
        <v/>
      </c>
      <c r="J214" s="65" t="str">
        <f t="array" ref="J214">IFERROR(INDEX(I$2:I$700,SMALL(IF(I$2:I$700&lt;&gt;"",ROW(I$2:I$700)-1),ROW(A213))),"")</f>
        <v/>
      </c>
      <c r="K214" s="64" t="str">
        <f t="shared" si="10"/>
        <v/>
      </c>
      <c r="L214" s="66" t="str">
        <f t="array" ref="L214">IFERROR(INDEX(K$2:K$700,SMALL(IF(K$2:K$700&lt;&gt;"",ROW(K$2:K$700)-1),ROW(F213))),"")</f>
        <v/>
      </c>
      <c r="M214" s="64" t="str">
        <f t="shared" si="11"/>
        <v/>
      </c>
      <c r="N214" s="65" t="str">
        <f t="array" ref="N214">IFERROR(INDEX(M$2:M$700,SMALL(IF(M$2:M$700&lt;&gt;"",ROW(M$2:M$700)-1),ROW(G213))),"")</f>
        <v/>
      </c>
      <c r="O214" s="64" t="str">
        <f t="shared" si="12"/>
        <v/>
      </c>
      <c r="P214" s="66" t="str">
        <f t="array" ref="P214">IFERROR(INDEX(O$2:O$700,SMALL(IF(O$2:O$700&lt;&gt;"",ROW(O$2:O$700)-1),ROW(I213))),"")</f>
        <v/>
      </c>
      <c r="Q214" s="9"/>
    </row>
    <row r="215" spans="1:17" s="6" customFormat="1" ht="15.75" customHeight="1" x14ac:dyDescent="0.2">
      <c r="A215" s="62" t="str">
        <f t="shared" si="8"/>
        <v xml:space="preserve"> </v>
      </c>
      <c r="B215" s="63"/>
      <c r="C215" s="63"/>
      <c r="D215" s="63"/>
      <c r="E215" s="63"/>
      <c r="F215" s="63"/>
      <c r="G215" s="62" t="str">
        <f>IF(D215="","",VLOOKUP(D215,'Liste des clubs'!A:B,2,FALSE))</f>
        <v/>
      </c>
      <c r="H215" s="29"/>
      <c r="I215" s="64" t="str">
        <f t="shared" si="9"/>
        <v/>
      </c>
      <c r="J215" s="65" t="str">
        <f t="array" ref="J215">IFERROR(INDEX(I$2:I$700,SMALL(IF(I$2:I$700&lt;&gt;"",ROW(I$2:I$700)-1),ROW(A214))),"")</f>
        <v/>
      </c>
      <c r="K215" s="64" t="str">
        <f t="shared" si="10"/>
        <v/>
      </c>
      <c r="L215" s="66" t="str">
        <f t="array" ref="L215">IFERROR(INDEX(K$2:K$700,SMALL(IF(K$2:K$700&lt;&gt;"",ROW(K$2:K$700)-1),ROW(F214))),"")</f>
        <v/>
      </c>
      <c r="M215" s="64" t="str">
        <f t="shared" si="11"/>
        <v/>
      </c>
      <c r="N215" s="65" t="str">
        <f t="array" ref="N215">IFERROR(INDEX(M$2:M$700,SMALL(IF(M$2:M$700&lt;&gt;"",ROW(M$2:M$700)-1),ROW(G214))),"")</f>
        <v/>
      </c>
      <c r="O215" s="64" t="str">
        <f t="shared" si="12"/>
        <v/>
      </c>
      <c r="P215" s="66" t="str">
        <f t="array" ref="P215">IFERROR(INDEX(O$2:O$700,SMALL(IF(O$2:O$700&lt;&gt;"",ROW(O$2:O$700)-1),ROW(I214))),"")</f>
        <v/>
      </c>
      <c r="Q215" s="9"/>
    </row>
    <row r="216" spans="1:17" s="6" customFormat="1" ht="15.75" customHeight="1" x14ac:dyDescent="0.2">
      <c r="A216" s="62" t="str">
        <f t="shared" si="8"/>
        <v xml:space="preserve"> </v>
      </c>
      <c r="B216" s="63"/>
      <c r="C216" s="63"/>
      <c r="D216" s="63"/>
      <c r="E216" s="63"/>
      <c r="F216" s="63"/>
      <c r="G216" s="62" t="str">
        <f>IF(D216="","",VLOOKUP(D216,'Liste des clubs'!A:B,2,FALSE))</f>
        <v/>
      </c>
      <c r="H216" s="29"/>
      <c r="I216" s="64" t="str">
        <f t="shared" si="9"/>
        <v/>
      </c>
      <c r="J216" s="65" t="str">
        <f t="array" ref="J216">IFERROR(INDEX(I$2:I$700,SMALL(IF(I$2:I$700&lt;&gt;"",ROW(I$2:I$700)-1),ROW(A215))),"")</f>
        <v/>
      </c>
      <c r="K216" s="64" t="str">
        <f t="shared" si="10"/>
        <v/>
      </c>
      <c r="L216" s="66" t="str">
        <f t="array" ref="L216">IFERROR(INDEX(K$2:K$700,SMALL(IF(K$2:K$700&lt;&gt;"",ROW(K$2:K$700)-1),ROW(F215))),"")</f>
        <v/>
      </c>
      <c r="M216" s="64" t="str">
        <f t="shared" si="11"/>
        <v/>
      </c>
      <c r="N216" s="65" t="str">
        <f t="array" ref="N216">IFERROR(INDEX(M$2:M$700,SMALL(IF(M$2:M$700&lt;&gt;"",ROW(M$2:M$700)-1),ROW(G215))),"")</f>
        <v/>
      </c>
      <c r="O216" s="64" t="str">
        <f t="shared" si="12"/>
        <v/>
      </c>
      <c r="P216" s="66" t="str">
        <f t="array" ref="P216">IFERROR(INDEX(O$2:O$700,SMALL(IF(O$2:O$700&lt;&gt;"",ROW(O$2:O$700)-1),ROW(I215))),"")</f>
        <v/>
      </c>
      <c r="Q216" s="9"/>
    </row>
    <row r="217" spans="1:17" s="6" customFormat="1" ht="15.75" customHeight="1" x14ac:dyDescent="0.2">
      <c r="A217" s="62" t="str">
        <f t="shared" si="8"/>
        <v xml:space="preserve"> </v>
      </c>
      <c r="B217" s="63"/>
      <c r="C217" s="63"/>
      <c r="D217" s="63"/>
      <c r="E217" s="63"/>
      <c r="F217" s="63"/>
      <c r="G217" s="62" t="str">
        <f>IF(D217="","",VLOOKUP(D217,'Liste des clubs'!A:B,2,FALSE))</f>
        <v/>
      </c>
      <c r="H217" s="29"/>
      <c r="I217" s="64" t="str">
        <f t="shared" si="9"/>
        <v/>
      </c>
      <c r="J217" s="65" t="str">
        <f t="array" ref="J217">IFERROR(INDEX(I$2:I$700,SMALL(IF(I$2:I$700&lt;&gt;"",ROW(I$2:I$700)-1),ROW(A216))),"")</f>
        <v/>
      </c>
      <c r="K217" s="64" t="str">
        <f t="shared" si="10"/>
        <v/>
      </c>
      <c r="L217" s="66" t="str">
        <f t="array" ref="L217">IFERROR(INDEX(K$2:K$700,SMALL(IF(K$2:K$700&lt;&gt;"",ROW(K$2:K$700)-1),ROW(F216))),"")</f>
        <v/>
      </c>
      <c r="M217" s="64" t="str">
        <f t="shared" si="11"/>
        <v/>
      </c>
      <c r="N217" s="65" t="str">
        <f t="array" ref="N217">IFERROR(INDEX(M$2:M$700,SMALL(IF(M$2:M$700&lt;&gt;"",ROW(M$2:M$700)-1),ROW(G216))),"")</f>
        <v/>
      </c>
      <c r="O217" s="64" t="str">
        <f t="shared" si="12"/>
        <v/>
      </c>
      <c r="P217" s="66" t="str">
        <f t="array" ref="P217">IFERROR(INDEX(O$2:O$700,SMALL(IF(O$2:O$700&lt;&gt;"",ROW(O$2:O$700)-1),ROW(I216))),"")</f>
        <v/>
      </c>
      <c r="Q217" s="9"/>
    </row>
    <row r="218" spans="1:17" s="6" customFormat="1" ht="15.75" customHeight="1" x14ac:dyDescent="0.2">
      <c r="A218" s="62" t="str">
        <f t="shared" si="8"/>
        <v xml:space="preserve"> </v>
      </c>
      <c r="B218" s="63"/>
      <c r="C218" s="63"/>
      <c r="D218" s="63"/>
      <c r="E218" s="63"/>
      <c r="F218" s="63"/>
      <c r="G218" s="62" t="str">
        <f>IF(D218="","",VLOOKUP(D218,'Liste des clubs'!A:B,2,FALSE))</f>
        <v/>
      </c>
      <c r="H218" s="29"/>
      <c r="I218" s="64" t="str">
        <f t="shared" si="9"/>
        <v/>
      </c>
      <c r="J218" s="65" t="str">
        <f t="array" ref="J218">IFERROR(INDEX(I$2:I$700,SMALL(IF(I$2:I$700&lt;&gt;"",ROW(I$2:I$700)-1),ROW(A217))),"")</f>
        <v/>
      </c>
      <c r="K218" s="64" t="str">
        <f t="shared" si="10"/>
        <v/>
      </c>
      <c r="L218" s="66" t="str">
        <f t="array" ref="L218">IFERROR(INDEX(K$2:K$700,SMALL(IF(K$2:K$700&lt;&gt;"",ROW(K$2:K$700)-1),ROW(F217))),"")</f>
        <v/>
      </c>
      <c r="M218" s="64" t="str">
        <f t="shared" si="11"/>
        <v/>
      </c>
      <c r="N218" s="65" t="str">
        <f t="array" ref="N218">IFERROR(INDEX(M$2:M$700,SMALL(IF(M$2:M$700&lt;&gt;"",ROW(M$2:M$700)-1),ROW(G217))),"")</f>
        <v/>
      </c>
      <c r="O218" s="64" t="str">
        <f t="shared" si="12"/>
        <v/>
      </c>
      <c r="P218" s="66" t="str">
        <f t="array" ref="P218">IFERROR(INDEX(O$2:O$700,SMALL(IF(O$2:O$700&lt;&gt;"",ROW(O$2:O$700)-1),ROW(I217))),"")</f>
        <v/>
      </c>
      <c r="Q218" s="9"/>
    </row>
    <row r="219" spans="1:17" s="6" customFormat="1" ht="15.75" customHeight="1" x14ac:dyDescent="0.2">
      <c r="A219" s="62" t="str">
        <f t="shared" si="8"/>
        <v xml:space="preserve"> </v>
      </c>
      <c r="B219" s="63"/>
      <c r="C219" s="63"/>
      <c r="D219" s="63"/>
      <c r="E219" s="63"/>
      <c r="F219" s="63"/>
      <c r="G219" s="62" t="str">
        <f>IF(D219="","",VLOOKUP(D219,'Liste des clubs'!A:B,2,FALSE))</f>
        <v/>
      </c>
      <c r="H219" s="29"/>
      <c r="I219" s="64" t="str">
        <f t="shared" si="9"/>
        <v/>
      </c>
      <c r="J219" s="65" t="str">
        <f t="array" ref="J219">IFERROR(INDEX(I$2:I$700,SMALL(IF(I$2:I$700&lt;&gt;"",ROW(I$2:I$700)-1),ROW(A218))),"")</f>
        <v/>
      </c>
      <c r="K219" s="64" t="str">
        <f t="shared" si="10"/>
        <v/>
      </c>
      <c r="L219" s="66" t="str">
        <f t="array" ref="L219">IFERROR(INDEX(K$2:K$700,SMALL(IF(K$2:K$700&lt;&gt;"",ROW(K$2:K$700)-1),ROW(F218))),"")</f>
        <v/>
      </c>
      <c r="M219" s="64" t="str">
        <f t="shared" si="11"/>
        <v/>
      </c>
      <c r="N219" s="65" t="str">
        <f t="array" ref="N219">IFERROR(INDEX(M$2:M$700,SMALL(IF(M$2:M$700&lt;&gt;"",ROW(M$2:M$700)-1),ROW(G218))),"")</f>
        <v/>
      </c>
      <c r="O219" s="64" t="str">
        <f t="shared" si="12"/>
        <v/>
      </c>
      <c r="P219" s="66" t="str">
        <f t="array" ref="P219">IFERROR(INDEX(O$2:O$700,SMALL(IF(O$2:O$700&lt;&gt;"",ROW(O$2:O$700)-1),ROW(I218))),"")</f>
        <v/>
      </c>
      <c r="Q219" s="9"/>
    </row>
    <row r="220" spans="1:17" s="6" customFormat="1" ht="15.75" customHeight="1" x14ac:dyDescent="0.2">
      <c r="A220" s="62" t="str">
        <f t="shared" si="8"/>
        <v xml:space="preserve"> </v>
      </c>
      <c r="B220" s="63"/>
      <c r="C220" s="63"/>
      <c r="D220" s="63"/>
      <c r="E220" s="63"/>
      <c r="F220" s="63"/>
      <c r="G220" s="62" t="str">
        <f>IF(D220="","",VLOOKUP(D220,'Liste des clubs'!A:B,2,FALSE))</f>
        <v/>
      </c>
      <c r="H220" s="29"/>
      <c r="I220" s="64" t="str">
        <f t="shared" si="9"/>
        <v/>
      </c>
      <c r="J220" s="65" t="str">
        <f t="array" ref="J220">IFERROR(INDEX(I$2:I$700,SMALL(IF(I$2:I$700&lt;&gt;"",ROW(I$2:I$700)-1),ROW(A219))),"")</f>
        <v/>
      </c>
      <c r="K220" s="64" t="str">
        <f t="shared" si="10"/>
        <v/>
      </c>
      <c r="L220" s="66" t="str">
        <f t="array" ref="L220">IFERROR(INDEX(K$2:K$700,SMALL(IF(K$2:K$700&lt;&gt;"",ROW(K$2:K$700)-1),ROW(F219))),"")</f>
        <v/>
      </c>
      <c r="M220" s="64" t="str">
        <f t="shared" si="11"/>
        <v/>
      </c>
      <c r="N220" s="65" t="str">
        <f t="array" ref="N220">IFERROR(INDEX(M$2:M$700,SMALL(IF(M$2:M$700&lt;&gt;"",ROW(M$2:M$700)-1),ROW(G219))),"")</f>
        <v/>
      </c>
      <c r="O220" s="64" t="str">
        <f t="shared" si="12"/>
        <v/>
      </c>
      <c r="P220" s="66" t="str">
        <f t="array" ref="P220">IFERROR(INDEX(O$2:O$700,SMALL(IF(O$2:O$700&lt;&gt;"",ROW(O$2:O$700)-1),ROW(I219))),"")</f>
        <v/>
      </c>
      <c r="Q220" s="9"/>
    </row>
    <row r="221" spans="1:17" s="6" customFormat="1" ht="15.75" customHeight="1" x14ac:dyDescent="0.2">
      <c r="A221" s="62" t="str">
        <f t="shared" si="8"/>
        <v xml:space="preserve"> </v>
      </c>
      <c r="B221" s="63"/>
      <c r="C221" s="63"/>
      <c r="D221" s="63"/>
      <c r="E221" s="63"/>
      <c r="F221" s="63"/>
      <c r="G221" s="62" t="str">
        <f>IF(D221="","",VLOOKUP(D221,'Liste des clubs'!A:B,2,FALSE))</f>
        <v/>
      </c>
      <c r="H221" s="29"/>
      <c r="I221" s="64" t="str">
        <f t="shared" si="9"/>
        <v/>
      </c>
      <c r="J221" s="65" t="str">
        <f t="array" ref="J221">IFERROR(INDEX(I$2:I$700,SMALL(IF(I$2:I$700&lt;&gt;"",ROW(I$2:I$700)-1),ROW(A220))),"")</f>
        <v/>
      </c>
      <c r="K221" s="64" t="str">
        <f t="shared" si="10"/>
        <v/>
      </c>
      <c r="L221" s="66" t="str">
        <f t="array" ref="L221">IFERROR(INDEX(K$2:K$700,SMALL(IF(K$2:K$700&lt;&gt;"",ROW(K$2:K$700)-1),ROW(F220))),"")</f>
        <v/>
      </c>
      <c r="M221" s="64" t="str">
        <f t="shared" si="11"/>
        <v/>
      </c>
      <c r="N221" s="65" t="str">
        <f t="array" ref="N221">IFERROR(INDEX(M$2:M$700,SMALL(IF(M$2:M$700&lt;&gt;"",ROW(M$2:M$700)-1),ROW(G220))),"")</f>
        <v/>
      </c>
      <c r="O221" s="64" t="str">
        <f t="shared" si="12"/>
        <v/>
      </c>
      <c r="P221" s="66" t="str">
        <f t="array" ref="P221">IFERROR(INDEX(O$2:O$700,SMALL(IF(O$2:O$700&lt;&gt;"",ROW(O$2:O$700)-1),ROW(I220))),"")</f>
        <v/>
      </c>
      <c r="Q221" s="9"/>
    </row>
    <row r="222" spans="1:17" s="6" customFormat="1" ht="15.75" customHeight="1" x14ac:dyDescent="0.2">
      <c r="A222" s="62" t="str">
        <f t="shared" si="8"/>
        <v xml:space="preserve"> </v>
      </c>
      <c r="B222" s="63"/>
      <c r="C222" s="63"/>
      <c r="D222" s="63"/>
      <c r="E222" s="63"/>
      <c r="F222" s="63"/>
      <c r="G222" s="62" t="str">
        <f>IF(D222="","",VLOOKUP(D222,'Liste des clubs'!A:B,2,FALSE))</f>
        <v/>
      </c>
      <c r="H222" s="29"/>
      <c r="I222" s="64" t="str">
        <f t="shared" si="9"/>
        <v/>
      </c>
      <c r="J222" s="65" t="str">
        <f t="array" ref="J222">IFERROR(INDEX(I$2:I$700,SMALL(IF(I$2:I$700&lt;&gt;"",ROW(I$2:I$700)-1),ROW(A221))),"")</f>
        <v/>
      </c>
      <c r="K222" s="64" t="str">
        <f t="shared" si="10"/>
        <v/>
      </c>
      <c r="L222" s="66" t="str">
        <f t="array" ref="L222">IFERROR(INDEX(K$2:K$700,SMALL(IF(K$2:K$700&lt;&gt;"",ROW(K$2:K$700)-1),ROW(F221))),"")</f>
        <v/>
      </c>
      <c r="M222" s="64" t="str">
        <f t="shared" si="11"/>
        <v/>
      </c>
      <c r="N222" s="65" t="str">
        <f t="array" ref="N222">IFERROR(INDEX(M$2:M$700,SMALL(IF(M$2:M$700&lt;&gt;"",ROW(M$2:M$700)-1),ROW(G221))),"")</f>
        <v/>
      </c>
      <c r="O222" s="64" t="str">
        <f t="shared" si="12"/>
        <v/>
      </c>
      <c r="P222" s="66" t="str">
        <f t="array" ref="P222">IFERROR(INDEX(O$2:O$700,SMALL(IF(O$2:O$700&lt;&gt;"",ROW(O$2:O$700)-1),ROW(I221))),"")</f>
        <v/>
      </c>
      <c r="Q222" s="9"/>
    </row>
    <row r="223" spans="1:17" s="6" customFormat="1" ht="15.75" customHeight="1" x14ac:dyDescent="0.2">
      <c r="A223" s="62" t="str">
        <f t="shared" si="8"/>
        <v xml:space="preserve"> </v>
      </c>
      <c r="B223" s="63"/>
      <c r="C223" s="63"/>
      <c r="D223" s="63"/>
      <c r="E223" s="63"/>
      <c r="F223" s="63"/>
      <c r="G223" s="62" t="str">
        <f>IF(D223="","",VLOOKUP(D223,'Liste des clubs'!A:B,2,FALSE))</f>
        <v/>
      </c>
      <c r="H223" s="29"/>
      <c r="I223" s="64" t="str">
        <f t="shared" si="9"/>
        <v/>
      </c>
      <c r="J223" s="65" t="str">
        <f t="array" ref="J223">IFERROR(INDEX(I$2:I$700,SMALL(IF(I$2:I$700&lt;&gt;"",ROW(I$2:I$700)-1),ROW(A222))),"")</f>
        <v/>
      </c>
      <c r="K223" s="64" t="str">
        <f t="shared" si="10"/>
        <v/>
      </c>
      <c r="L223" s="66" t="str">
        <f t="array" ref="L223">IFERROR(INDEX(K$2:K$700,SMALL(IF(K$2:K$700&lt;&gt;"",ROW(K$2:K$700)-1),ROW(F222))),"")</f>
        <v/>
      </c>
      <c r="M223" s="64" t="str">
        <f t="shared" si="11"/>
        <v/>
      </c>
      <c r="N223" s="65" t="str">
        <f t="array" ref="N223">IFERROR(INDEX(M$2:M$700,SMALL(IF(M$2:M$700&lt;&gt;"",ROW(M$2:M$700)-1),ROW(G222))),"")</f>
        <v/>
      </c>
      <c r="O223" s="64" t="str">
        <f t="shared" si="12"/>
        <v/>
      </c>
      <c r="P223" s="66" t="str">
        <f t="array" ref="P223">IFERROR(INDEX(O$2:O$700,SMALL(IF(O$2:O$700&lt;&gt;"",ROW(O$2:O$700)-1),ROW(I222))),"")</f>
        <v/>
      </c>
      <c r="Q223" s="9"/>
    </row>
    <row r="224" spans="1:17" s="6" customFormat="1" ht="15.75" customHeight="1" x14ac:dyDescent="0.2">
      <c r="A224" s="62" t="str">
        <f t="shared" si="8"/>
        <v xml:space="preserve"> </v>
      </c>
      <c r="B224" s="63"/>
      <c r="C224" s="63"/>
      <c r="D224" s="63"/>
      <c r="E224" s="63"/>
      <c r="F224" s="63"/>
      <c r="G224" s="62" t="str">
        <f>IF(D224="","",VLOOKUP(D224,'Liste des clubs'!A:B,2,FALSE))</f>
        <v/>
      </c>
      <c r="H224" s="29"/>
      <c r="I224" s="64" t="str">
        <f t="shared" si="9"/>
        <v/>
      </c>
      <c r="J224" s="65" t="str">
        <f t="array" ref="J224">IFERROR(INDEX(I$2:I$700,SMALL(IF(I$2:I$700&lt;&gt;"",ROW(I$2:I$700)-1),ROW(A223))),"")</f>
        <v/>
      </c>
      <c r="K224" s="64" t="str">
        <f t="shared" si="10"/>
        <v/>
      </c>
      <c r="L224" s="66" t="str">
        <f t="array" ref="L224">IFERROR(INDEX(K$2:K$700,SMALL(IF(K$2:K$700&lt;&gt;"",ROW(K$2:K$700)-1),ROW(F223))),"")</f>
        <v/>
      </c>
      <c r="M224" s="64" t="str">
        <f t="shared" si="11"/>
        <v/>
      </c>
      <c r="N224" s="65" t="str">
        <f t="array" ref="N224">IFERROR(INDEX(M$2:M$700,SMALL(IF(M$2:M$700&lt;&gt;"",ROW(M$2:M$700)-1),ROW(G223))),"")</f>
        <v/>
      </c>
      <c r="O224" s="64" t="str">
        <f t="shared" si="12"/>
        <v/>
      </c>
      <c r="P224" s="66" t="str">
        <f t="array" ref="P224">IFERROR(INDEX(O$2:O$700,SMALL(IF(O$2:O$700&lt;&gt;"",ROW(O$2:O$700)-1),ROW(I223))),"")</f>
        <v/>
      </c>
      <c r="Q224" s="9"/>
    </row>
    <row r="225" spans="1:17" s="6" customFormat="1" ht="15.75" customHeight="1" x14ac:dyDescent="0.2">
      <c r="A225" s="62" t="str">
        <f t="shared" si="8"/>
        <v xml:space="preserve"> </v>
      </c>
      <c r="B225" s="63"/>
      <c r="C225" s="63"/>
      <c r="D225" s="63"/>
      <c r="E225" s="63"/>
      <c r="F225" s="63"/>
      <c r="G225" s="62" t="str">
        <f>IF(D225="","",VLOOKUP(D225,'Liste des clubs'!A:B,2,FALSE))</f>
        <v/>
      </c>
      <c r="H225" s="29"/>
      <c r="I225" s="64" t="str">
        <f t="shared" si="9"/>
        <v/>
      </c>
      <c r="J225" s="65" t="str">
        <f t="array" ref="J225">IFERROR(INDEX(I$2:I$700,SMALL(IF(I$2:I$700&lt;&gt;"",ROW(I$2:I$700)-1),ROW(A224))),"")</f>
        <v/>
      </c>
      <c r="K225" s="64" t="str">
        <f t="shared" si="10"/>
        <v/>
      </c>
      <c r="L225" s="66" t="str">
        <f t="array" ref="L225">IFERROR(INDEX(K$2:K$700,SMALL(IF(K$2:K$700&lt;&gt;"",ROW(K$2:K$700)-1),ROW(F224))),"")</f>
        <v/>
      </c>
      <c r="M225" s="64" t="str">
        <f t="shared" si="11"/>
        <v/>
      </c>
      <c r="N225" s="65" t="str">
        <f t="array" ref="N225">IFERROR(INDEX(M$2:M$700,SMALL(IF(M$2:M$700&lt;&gt;"",ROW(M$2:M$700)-1),ROW(G224))),"")</f>
        <v/>
      </c>
      <c r="O225" s="64" t="str">
        <f t="shared" si="12"/>
        <v/>
      </c>
      <c r="P225" s="66" t="str">
        <f t="array" ref="P225">IFERROR(INDEX(O$2:O$700,SMALL(IF(O$2:O$700&lt;&gt;"",ROW(O$2:O$700)-1),ROW(I224))),"")</f>
        <v/>
      </c>
      <c r="Q225" s="9"/>
    </row>
    <row r="226" spans="1:17" s="6" customFormat="1" ht="15.75" customHeight="1" x14ac:dyDescent="0.2">
      <c r="A226" s="62" t="str">
        <f t="shared" si="8"/>
        <v xml:space="preserve"> </v>
      </c>
      <c r="B226" s="63"/>
      <c r="C226" s="63"/>
      <c r="D226" s="63"/>
      <c r="E226" s="63"/>
      <c r="F226" s="63"/>
      <c r="G226" s="62" t="str">
        <f>IF(D226="","",VLOOKUP(D226,'Liste des clubs'!A:B,2,FALSE))</f>
        <v/>
      </c>
      <c r="H226" s="29"/>
      <c r="I226" s="64" t="str">
        <f t="shared" si="9"/>
        <v/>
      </c>
      <c r="J226" s="65" t="str">
        <f t="array" ref="J226">IFERROR(INDEX(I$2:I$700,SMALL(IF(I$2:I$700&lt;&gt;"",ROW(I$2:I$700)-1),ROW(A225))),"")</f>
        <v/>
      </c>
      <c r="K226" s="64" t="str">
        <f t="shared" si="10"/>
        <v/>
      </c>
      <c r="L226" s="66" t="str">
        <f t="array" ref="L226">IFERROR(INDEX(K$2:K$700,SMALL(IF(K$2:K$700&lt;&gt;"",ROW(K$2:K$700)-1),ROW(F225))),"")</f>
        <v/>
      </c>
      <c r="M226" s="64" t="str">
        <f t="shared" si="11"/>
        <v/>
      </c>
      <c r="N226" s="65" t="str">
        <f t="array" ref="N226">IFERROR(INDEX(M$2:M$700,SMALL(IF(M$2:M$700&lt;&gt;"",ROW(M$2:M$700)-1),ROW(G225))),"")</f>
        <v/>
      </c>
      <c r="O226" s="64" t="str">
        <f t="shared" si="12"/>
        <v/>
      </c>
      <c r="P226" s="66" t="str">
        <f t="array" ref="P226">IFERROR(INDEX(O$2:O$700,SMALL(IF(O$2:O$700&lt;&gt;"",ROW(O$2:O$700)-1),ROW(I225))),"")</f>
        <v/>
      </c>
      <c r="Q226" s="9"/>
    </row>
    <row r="227" spans="1:17" s="6" customFormat="1" ht="15.75" customHeight="1" x14ac:dyDescent="0.2">
      <c r="A227" s="62" t="str">
        <f t="shared" si="8"/>
        <v xml:space="preserve"> </v>
      </c>
      <c r="B227" s="63"/>
      <c r="C227" s="63"/>
      <c r="D227" s="63"/>
      <c r="E227" s="63"/>
      <c r="F227" s="63"/>
      <c r="G227" s="62" t="str">
        <f>IF(D227="","",VLOOKUP(D227,'Liste des clubs'!A:B,2,FALSE))</f>
        <v/>
      </c>
      <c r="H227" s="29"/>
      <c r="I227" s="64" t="str">
        <f t="shared" si="9"/>
        <v/>
      </c>
      <c r="J227" s="65" t="str">
        <f t="array" ref="J227">IFERROR(INDEX(I$2:I$700,SMALL(IF(I$2:I$700&lt;&gt;"",ROW(I$2:I$700)-1),ROW(A226))),"")</f>
        <v/>
      </c>
      <c r="K227" s="64" t="str">
        <f t="shared" si="10"/>
        <v/>
      </c>
      <c r="L227" s="66" t="str">
        <f t="array" ref="L227">IFERROR(INDEX(K$2:K$700,SMALL(IF(K$2:K$700&lt;&gt;"",ROW(K$2:K$700)-1),ROW(F226))),"")</f>
        <v/>
      </c>
      <c r="M227" s="64" t="str">
        <f t="shared" si="11"/>
        <v/>
      </c>
      <c r="N227" s="65" t="str">
        <f t="array" ref="N227">IFERROR(INDEX(M$2:M$700,SMALL(IF(M$2:M$700&lt;&gt;"",ROW(M$2:M$700)-1),ROW(G226))),"")</f>
        <v/>
      </c>
      <c r="O227" s="64" t="str">
        <f t="shared" si="12"/>
        <v/>
      </c>
      <c r="P227" s="66" t="str">
        <f t="array" ref="P227">IFERROR(INDEX(O$2:O$700,SMALL(IF(O$2:O$700&lt;&gt;"",ROW(O$2:O$700)-1),ROW(I226))),"")</f>
        <v/>
      </c>
      <c r="Q227" s="9"/>
    </row>
    <row r="228" spans="1:17" s="6" customFormat="1" ht="15.75" customHeight="1" x14ac:dyDescent="0.2">
      <c r="A228" s="62" t="str">
        <f t="shared" si="8"/>
        <v xml:space="preserve"> </v>
      </c>
      <c r="B228" s="63"/>
      <c r="C228" s="63"/>
      <c r="D228" s="63"/>
      <c r="E228" s="63"/>
      <c r="F228" s="63"/>
      <c r="G228" s="62" t="str">
        <f>IF(D228="","",VLOOKUP(D228,'Liste des clubs'!A:B,2,FALSE))</f>
        <v/>
      </c>
      <c r="H228" s="29"/>
      <c r="I228" s="64" t="str">
        <f t="shared" si="9"/>
        <v/>
      </c>
      <c r="J228" s="65" t="str">
        <f t="array" ref="J228">IFERROR(INDEX(I$2:I$700,SMALL(IF(I$2:I$700&lt;&gt;"",ROW(I$2:I$700)-1),ROW(A227))),"")</f>
        <v/>
      </c>
      <c r="K228" s="64" t="str">
        <f t="shared" si="10"/>
        <v/>
      </c>
      <c r="L228" s="66" t="str">
        <f t="array" ref="L228">IFERROR(INDEX(K$2:K$700,SMALL(IF(K$2:K$700&lt;&gt;"",ROW(K$2:K$700)-1),ROW(F227))),"")</f>
        <v/>
      </c>
      <c r="M228" s="64" t="str">
        <f t="shared" si="11"/>
        <v/>
      </c>
      <c r="N228" s="65" t="str">
        <f t="array" ref="N228">IFERROR(INDEX(M$2:M$700,SMALL(IF(M$2:M$700&lt;&gt;"",ROW(M$2:M$700)-1),ROW(G227))),"")</f>
        <v/>
      </c>
      <c r="O228" s="64" t="str">
        <f t="shared" si="12"/>
        <v/>
      </c>
      <c r="P228" s="66" t="str">
        <f t="array" ref="P228">IFERROR(INDEX(O$2:O$700,SMALL(IF(O$2:O$700&lt;&gt;"",ROW(O$2:O$700)-1),ROW(I227))),"")</f>
        <v/>
      </c>
      <c r="Q228" s="9"/>
    </row>
    <row r="229" spans="1:17" s="6" customFormat="1" ht="15.75" customHeight="1" x14ac:dyDescent="0.2">
      <c r="A229" s="62" t="str">
        <f t="shared" si="8"/>
        <v xml:space="preserve"> </v>
      </c>
      <c r="B229" s="63"/>
      <c r="C229" s="63"/>
      <c r="D229" s="63"/>
      <c r="E229" s="63"/>
      <c r="F229" s="63"/>
      <c r="G229" s="62" t="str">
        <f>IF(D229="","",VLOOKUP(D229,'Liste des clubs'!A:B,2,FALSE))</f>
        <v/>
      </c>
      <c r="H229" s="29"/>
      <c r="I229" s="64" t="str">
        <f t="shared" si="9"/>
        <v/>
      </c>
      <c r="J229" s="65" t="str">
        <f t="array" ref="J229">IFERROR(INDEX(I$2:I$700,SMALL(IF(I$2:I$700&lt;&gt;"",ROW(I$2:I$700)-1),ROW(A228))),"")</f>
        <v/>
      </c>
      <c r="K229" s="64" t="str">
        <f t="shared" si="10"/>
        <v/>
      </c>
      <c r="L229" s="66" t="str">
        <f t="array" ref="L229">IFERROR(INDEX(K$2:K$700,SMALL(IF(K$2:K$700&lt;&gt;"",ROW(K$2:K$700)-1),ROW(F228))),"")</f>
        <v/>
      </c>
      <c r="M229" s="64" t="str">
        <f t="shared" si="11"/>
        <v/>
      </c>
      <c r="N229" s="65" t="str">
        <f t="array" ref="N229">IFERROR(INDEX(M$2:M$700,SMALL(IF(M$2:M$700&lt;&gt;"",ROW(M$2:M$700)-1),ROW(G228))),"")</f>
        <v/>
      </c>
      <c r="O229" s="64" t="str">
        <f t="shared" si="12"/>
        <v/>
      </c>
      <c r="P229" s="66" t="str">
        <f t="array" ref="P229">IFERROR(INDEX(O$2:O$700,SMALL(IF(O$2:O$700&lt;&gt;"",ROW(O$2:O$700)-1),ROW(I228))),"")</f>
        <v/>
      </c>
      <c r="Q229" s="9"/>
    </row>
    <row r="230" spans="1:17" s="6" customFormat="1" ht="15.75" customHeight="1" x14ac:dyDescent="0.2">
      <c r="A230" s="62" t="str">
        <f t="shared" si="8"/>
        <v xml:space="preserve"> </v>
      </c>
      <c r="B230" s="63"/>
      <c r="C230" s="63"/>
      <c r="D230" s="63"/>
      <c r="E230" s="63"/>
      <c r="F230" s="63"/>
      <c r="G230" s="62" t="str">
        <f>IF(D230="","",VLOOKUP(D230,'Liste des clubs'!A:B,2,FALSE))</f>
        <v/>
      </c>
      <c r="H230" s="29"/>
      <c r="I230" s="64" t="str">
        <f t="shared" si="9"/>
        <v/>
      </c>
      <c r="J230" s="65" t="str">
        <f t="array" ref="J230">IFERROR(INDEX(I$2:I$700,SMALL(IF(I$2:I$700&lt;&gt;"",ROW(I$2:I$700)-1),ROW(A229))),"")</f>
        <v/>
      </c>
      <c r="K230" s="64" t="str">
        <f t="shared" si="10"/>
        <v/>
      </c>
      <c r="L230" s="66" t="str">
        <f t="array" ref="L230">IFERROR(INDEX(K$2:K$700,SMALL(IF(K$2:K$700&lt;&gt;"",ROW(K$2:K$700)-1),ROW(F229))),"")</f>
        <v/>
      </c>
      <c r="M230" s="64" t="str">
        <f t="shared" si="11"/>
        <v/>
      </c>
      <c r="N230" s="65" t="str">
        <f t="array" ref="N230">IFERROR(INDEX(M$2:M$700,SMALL(IF(M$2:M$700&lt;&gt;"",ROW(M$2:M$700)-1),ROW(G229))),"")</f>
        <v/>
      </c>
      <c r="O230" s="64" t="str">
        <f t="shared" si="12"/>
        <v/>
      </c>
      <c r="P230" s="66" t="str">
        <f t="array" ref="P230">IFERROR(INDEX(O$2:O$700,SMALL(IF(O$2:O$700&lt;&gt;"",ROW(O$2:O$700)-1),ROW(I229))),"")</f>
        <v/>
      </c>
      <c r="Q230" s="9"/>
    </row>
    <row r="231" spans="1:17" s="6" customFormat="1" ht="15.75" customHeight="1" x14ac:dyDescent="0.2">
      <c r="A231" s="62" t="str">
        <f t="shared" si="8"/>
        <v xml:space="preserve"> </v>
      </c>
      <c r="B231" s="63"/>
      <c r="C231" s="63"/>
      <c r="D231" s="63"/>
      <c r="E231" s="63"/>
      <c r="F231" s="63"/>
      <c r="G231" s="62" t="str">
        <f>IF(D231="","",VLOOKUP(D231,'Liste des clubs'!A:B,2,FALSE))</f>
        <v/>
      </c>
      <c r="H231" s="29"/>
      <c r="I231" s="64" t="str">
        <f t="shared" si="9"/>
        <v/>
      </c>
      <c r="J231" s="65" t="str">
        <f t="array" ref="J231">IFERROR(INDEX(I$2:I$700,SMALL(IF(I$2:I$700&lt;&gt;"",ROW(I$2:I$700)-1),ROW(A230))),"")</f>
        <v/>
      </c>
      <c r="K231" s="64" t="str">
        <f t="shared" si="10"/>
        <v/>
      </c>
      <c r="L231" s="66" t="str">
        <f t="array" ref="L231">IFERROR(INDEX(K$2:K$700,SMALL(IF(K$2:K$700&lt;&gt;"",ROW(K$2:K$700)-1),ROW(F230))),"")</f>
        <v/>
      </c>
      <c r="M231" s="64" t="str">
        <f t="shared" si="11"/>
        <v/>
      </c>
      <c r="N231" s="65" t="str">
        <f t="array" ref="N231">IFERROR(INDEX(M$2:M$700,SMALL(IF(M$2:M$700&lt;&gt;"",ROW(M$2:M$700)-1),ROW(G230))),"")</f>
        <v/>
      </c>
      <c r="O231" s="64" t="str">
        <f t="shared" si="12"/>
        <v/>
      </c>
      <c r="P231" s="66" t="str">
        <f t="array" ref="P231">IFERROR(INDEX(O$2:O$700,SMALL(IF(O$2:O$700&lt;&gt;"",ROW(O$2:O$700)-1),ROW(I230))),"")</f>
        <v/>
      </c>
      <c r="Q231" s="9"/>
    </row>
    <row r="232" spans="1:17" s="6" customFormat="1" ht="15.75" customHeight="1" x14ac:dyDescent="0.2">
      <c r="A232" s="62" t="str">
        <f t="shared" si="8"/>
        <v xml:space="preserve"> </v>
      </c>
      <c r="B232" s="63"/>
      <c r="C232" s="63"/>
      <c r="D232" s="63"/>
      <c r="E232" s="63"/>
      <c r="F232" s="63"/>
      <c r="G232" s="62" t="str">
        <f>IF(D232="","",VLOOKUP(D232,'Liste des clubs'!A:B,2,FALSE))</f>
        <v/>
      </c>
      <c r="H232" s="29"/>
      <c r="I232" s="64" t="str">
        <f t="shared" si="9"/>
        <v/>
      </c>
      <c r="J232" s="65" t="str">
        <f t="array" ref="J232">IFERROR(INDEX(I$2:I$700,SMALL(IF(I$2:I$700&lt;&gt;"",ROW(I$2:I$700)-1),ROW(A231))),"")</f>
        <v/>
      </c>
      <c r="K232" s="64" t="str">
        <f t="shared" si="10"/>
        <v/>
      </c>
      <c r="L232" s="66" t="str">
        <f t="array" ref="L232">IFERROR(INDEX(K$2:K$700,SMALL(IF(K$2:K$700&lt;&gt;"",ROW(K$2:K$700)-1),ROW(F231))),"")</f>
        <v/>
      </c>
      <c r="M232" s="64" t="str">
        <f t="shared" si="11"/>
        <v/>
      </c>
      <c r="N232" s="65" t="str">
        <f t="array" ref="N232">IFERROR(INDEX(M$2:M$700,SMALL(IF(M$2:M$700&lt;&gt;"",ROW(M$2:M$700)-1),ROW(G231))),"")</f>
        <v/>
      </c>
      <c r="O232" s="64" t="str">
        <f t="shared" si="12"/>
        <v/>
      </c>
      <c r="P232" s="66" t="str">
        <f t="array" ref="P232">IFERROR(INDEX(O$2:O$700,SMALL(IF(O$2:O$700&lt;&gt;"",ROW(O$2:O$700)-1),ROW(I231))),"")</f>
        <v/>
      </c>
      <c r="Q232" s="9"/>
    </row>
    <row r="233" spans="1:17" s="6" customFormat="1" ht="15.75" customHeight="1" x14ac:dyDescent="0.2">
      <c r="A233" s="62" t="str">
        <f t="shared" si="8"/>
        <v xml:space="preserve"> </v>
      </c>
      <c r="B233" s="63"/>
      <c r="C233" s="63"/>
      <c r="D233" s="63"/>
      <c r="E233" s="63"/>
      <c r="F233" s="63"/>
      <c r="G233" s="62" t="str">
        <f>IF(D233="","",VLOOKUP(D233,'Liste des clubs'!A:B,2,FALSE))</f>
        <v/>
      </c>
      <c r="H233" s="29"/>
      <c r="I233" s="64" t="str">
        <f t="shared" si="9"/>
        <v/>
      </c>
      <c r="J233" s="65" t="str">
        <f t="array" ref="J233">IFERROR(INDEX(I$2:I$700,SMALL(IF(I$2:I$700&lt;&gt;"",ROW(I$2:I$700)-1),ROW(A232))),"")</f>
        <v/>
      </c>
      <c r="K233" s="64" t="str">
        <f t="shared" si="10"/>
        <v/>
      </c>
      <c r="L233" s="66" t="str">
        <f t="array" ref="L233">IFERROR(INDEX(K$2:K$700,SMALL(IF(K$2:K$700&lt;&gt;"",ROW(K$2:K$700)-1),ROW(F232))),"")</f>
        <v/>
      </c>
      <c r="M233" s="64" t="str">
        <f t="shared" si="11"/>
        <v/>
      </c>
      <c r="N233" s="65" t="str">
        <f t="array" ref="N233">IFERROR(INDEX(M$2:M$700,SMALL(IF(M$2:M$700&lt;&gt;"",ROW(M$2:M$700)-1),ROW(G232))),"")</f>
        <v/>
      </c>
      <c r="O233" s="64" t="str">
        <f t="shared" si="12"/>
        <v/>
      </c>
      <c r="P233" s="66" t="str">
        <f t="array" ref="P233">IFERROR(INDEX(O$2:O$700,SMALL(IF(O$2:O$700&lt;&gt;"",ROW(O$2:O$700)-1),ROW(I232))),"")</f>
        <v/>
      </c>
      <c r="Q233" s="9"/>
    </row>
    <row r="234" spans="1:17" s="6" customFormat="1" ht="15.75" customHeight="1" x14ac:dyDescent="0.2">
      <c r="A234" s="62" t="str">
        <f t="shared" si="8"/>
        <v xml:space="preserve"> </v>
      </c>
      <c r="B234" s="63"/>
      <c r="C234" s="63"/>
      <c r="D234" s="63"/>
      <c r="E234" s="63"/>
      <c r="F234" s="63"/>
      <c r="G234" s="62" t="str">
        <f>IF(D234="","",VLOOKUP(D234,'Liste des clubs'!A:B,2,FALSE))</f>
        <v/>
      </c>
      <c r="H234" s="29"/>
      <c r="I234" s="64" t="str">
        <f t="shared" si="9"/>
        <v/>
      </c>
      <c r="J234" s="65" t="str">
        <f t="array" ref="J234">IFERROR(INDEX(I$2:I$700,SMALL(IF(I$2:I$700&lt;&gt;"",ROW(I$2:I$700)-1),ROW(A233))),"")</f>
        <v/>
      </c>
      <c r="K234" s="64" t="str">
        <f t="shared" si="10"/>
        <v/>
      </c>
      <c r="L234" s="66" t="str">
        <f t="array" ref="L234">IFERROR(INDEX(K$2:K$700,SMALL(IF(K$2:K$700&lt;&gt;"",ROW(K$2:K$700)-1),ROW(F233))),"")</f>
        <v/>
      </c>
      <c r="M234" s="64" t="str">
        <f t="shared" si="11"/>
        <v/>
      </c>
      <c r="N234" s="65" t="str">
        <f t="array" ref="N234">IFERROR(INDEX(M$2:M$700,SMALL(IF(M$2:M$700&lt;&gt;"",ROW(M$2:M$700)-1),ROW(G233))),"")</f>
        <v/>
      </c>
      <c r="O234" s="64" t="str">
        <f t="shared" si="12"/>
        <v/>
      </c>
      <c r="P234" s="66" t="str">
        <f t="array" ref="P234">IFERROR(INDEX(O$2:O$700,SMALL(IF(O$2:O$700&lt;&gt;"",ROW(O$2:O$700)-1),ROW(I233))),"")</f>
        <v/>
      </c>
      <c r="Q234" s="9"/>
    </row>
    <row r="235" spans="1:17" s="6" customFormat="1" ht="15.75" customHeight="1" x14ac:dyDescent="0.2">
      <c r="A235" s="62" t="str">
        <f t="shared" si="8"/>
        <v xml:space="preserve"> </v>
      </c>
      <c r="B235" s="63"/>
      <c r="C235" s="63"/>
      <c r="D235" s="63"/>
      <c r="E235" s="63"/>
      <c r="F235" s="63"/>
      <c r="G235" s="62" t="str">
        <f>IF(D235="","",VLOOKUP(D235,'Liste des clubs'!A:B,2,FALSE))</f>
        <v/>
      </c>
      <c r="H235" s="29"/>
      <c r="I235" s="64" t="str">
        <f t="shared" si="9"/>
        <v/>
      </c>
      <c r="J235" s="65" t="str">
        <f t="array" ref="J235">IFERROR(INDEX(I$2:I$700,SMALL(IF(I$2:I$700&lt;&gt;"",ROW(I$2:I$700)-1),ROW(A234))),"")</f>
        <v/>
      </c>
      <c r="K235" s="64" t="str">
        <f t="shared" si="10"/>
        <v/>
      </c>
      <c r="L235" s="66" t="str">
        <f t="array" ref="L235">IFERROR(INDEX(K$2:K$700,SMALL(IF(K$2:K$700&lt;&gt;"",ROW(K$2:K$700)-1),ROW(F234))),"")</f>
        <v/>
      </c>
      <c r="M235" s="64" t="str">
        <f t="shared" si="11"/>
        <v/>
      </c>
      <c r="N235" s="65" t="str">
        <f t="array" ref="N235">IFERROR(INDEX(M$2:M$700,SMALL(IF(M$2:M$700&lt;&gt;"",ROW(M$2:M$700)-1),ROW(G234))),"")</f>
        <v/>
      </c>
      <c r="O235" s="64" t="str">
        <f t="shared" si="12"/>
        <v/>
      </c>
      <c r="P235" s="66" t="str">
        <f t="array" ref="P235">IFERROR(INDEX(O$2:O$700,SMALL(IF(O$2:O$700&lt;&gt;"",ROW(O$2:O$700)-1),ROW(I234))),"")</f>
        <v/>
      </c>
      <c r="Q235" s="9"/>
    </row>
    <row r="236" spans="1:17" s="6" customFormat="1" ht="15.75" customHeight="1" x14ac:dyDescent="0.2">
      <c r="A236" s="62" t="str">
        <f t="shared" si="8"/>
        <v xml:space="preserve"> </v>
      </c>
      <c r="B236" s="63"/>
      <c r="C236" s="63"/>
      <c r="D236" s="63"/>
      <c r="E236" s="63"/>
      <c r="F236" s="63"/>
      <c r="G236" s="62" t="str">
        <f>IF(D236="","",VLOOKUP(D236,'Liste des clubs'!A:B,2,FALSE))</f>
        <v/>
      </c>
      <c r="H236" s="29"/>
      <c r="I236" s="64" t="str">
        <f t="shared" si="9"/>
        <v/>
      </c>
      <c r="J236" s="65" t="str">
        <f t="array" ref="J236">IFERROR(INDEX(I$2:I$700,SMALL(IF(I$2:I$700&lt;&gt;"",ROW(I$2:I$700)-1),ROW(A235))),"")</f>
        <v/>
      </c>
      <c r="K236" s="64" t="str">
        <f t="shared" si="10"/>
        <v/>
      </c>
      <c r="L236" s="66" t="str">
        <f t="array" ref="L236">IFERROR(INDEX(K$2:K$700,SMALL(IF(K$2:K$700&lt;&gt;"",ROW(K$2:K$700)-1),ROW(F235))),"")</f>
        <v/>
      </c>
      <c r="M236" s="64" t="str">
        <f t="shared" si="11"/>
        <v/>
      </c>
      <c r="N236" s="65" t="str">
        <f t="array" ref="N236">IFERROR(INDEX(M$2:M$700,SMALL(IF(M$2:M$700&lt;&gt;"",ROW(M$2:M$700)-1),ROW(G235))),"")</f>
        <v/>
      </c>
      <c r="O236" s="64" t="str">
        <f t="shared" si="12"/>
        <v/>
      </c>
      <c r="P236" s="66" t="str">
        <f t="array" ref="P236">IFERROR(INDEX(O$2:O$700,SMALL(IF(O$2:O$700&lt;&gt;"",ROW(O$2:O$700)-1),ROW(I235))),"")</f>
        <v/>
      </c>
      <c r="Q236" s="9"/>
    </row>
    <row r="237" spans="1:17" s="6" customFormat="1" ht="15.75" customHeight="1" x14ac:dyDescent="0.2">
      <c r="A237" s="62" t="str">
        <f t="shared" si="8"/>
        <v xml:space="preserve"> </v>
      </c>
      <c r="B237" s="63"/>
      <c r="C237" s="63"/>
      <c r="D237" s="63"/>
      <c r="E237" s="63"/>
      <c r="F237" s="63"/>
      <c r="G237" s="62" t="str">
        <f>IF(D237="","",VLOOKUP(D237,'Liste des clubs'!A:B,2,FALSE))</f>
        <v/>
      </c>
      <c r="H237" s="29"/>
      <c r="I237" s="64" t="str">
        <f t="shared" si="9"/>
        <v/>
      </c>
      <c r="J237" s="65" t="str">
        <f t="array" ref="J237">IFERROR(INDEX(I$2:I$700,SMALL(IF(I$2:I$700&lt;&gt;"",ROW(I$2:I$700)-1),ROW(A236))),"")</f>
        <v/>
      </c>
      <c r="K237" s="64" t="str">
        <f t="shared" si="10"/>
        <v/>
      </c>
      <c r="L237" s="66" t="str">
        <f t="array" ref="L237">IFERROR(INDEX(K$2:K$700,SMALL(IF(K$2:K$700&lt;&gt;"",ROW(K$2:K$700)-1),ROW(F236))),"")</f>
        <v/>
      </c>
      <c r="M237" s="64" t="str">
        <f t="shared" si="11"/>
        <v/>
      </c>
      <c r="N237" s="65" t="str">
        <f t="array" ref="N237">IFERROR(INDEX(M$2:M$700,SMALL(IF(M$2:M$700&lt;&gt;"",ROW(M$2:M$700)-1),ROW(G236))),"")</f>
        <v/>
      </c>
      <c r="O237" s="64" t="str">
        <f t="shared" si="12"/>
        <v/>
      </c>
      <c r="P237" s="66" t="str">
        <f t="array" ref="P237">IFERROR(INDEX(O$2:O$700,SMALL(IF(O$2:O$700&lt;&gt;"",ROW(O$2:O$700)-1),ROW(I236))),"")</f>
        <v/>
      </c>
      <c r="Q237" s="9"/>
    </row>
    <row r="238" spans="1:17" s="6" customFormat="1" ht="15.75" customHeight="1" x14ac:dyDescent="0.2">
      <c r="A238" s="62" t="str">
        <f t="shared" si="8"/>
        <v xml:space="preserve"> </v>
      </c>
      <c r="B238" s="63"/>
      <c r="C238" s="63"/>
      <c r="D238" s="63"/>
      <c r="E238" s="63"/>
      <c r="F238" s="63"/>
      <c r="G238" s="62" t="str">
        <f>IF(D238="","",VLOOKUP(D238,'Liste des clubs'!A:B,2,FALSE))</f>
        <v/>
      </c>
      <c r="H238" s="29"/>
      <c r="I238" s="64" t="str">
        <f t="shared" si="9"/>
        <v/>
      </c>
      <c r="J238" s="65" t="str">
        <f t="array" ref="J238">IFERROR(INDEX(I$2:I$700,SMALL(IF(I$2:I$700&lt;&gt;"",ROW(I$2:I$700)-1),ROW(A237))),"")</f>
        <v/>
      </c>
      <c r="K238" s="64" t="str">
        <f t="shared" si="10"/>
        <v/>
      </c>
      <c r="L238" s="66" t="str">
        <f t="array" ref="L238">IFERROR(INDEX(K$2:K$700,SMALL(IF(K$2:K$700&lt;&gt;"",ROW(K$2:K$700)-1),ROW(F237))),"")</f>
        <v/>
      </c>
      <c r="M238" s="64" t="str">
        <f t="shared" si="11"/>
        <v/>
      </c>
      <c r="N238" s="65" t="str">
        <f t="array" ref="N238">IFERROR(INDEX(M$2:M$700,SMALL(IF(M$2:M$700&lt;&gt;"",ROW(M$2:M$700)-1),ROW(G237))),"")</f>
        <v/>
      </c>
      <c r="O238" s="64" t="str">
        <f t="shared" si="12"/>
        <v/>
      </c>
      <c r="P238" s="66" t="str">
        <f t="array" ref="P238">IFERROR(INDEX(O$2:O$700,SMALL(IF(O$2:O$700&lt;&gt;"",ROW(O$2:O$700)-1),ROW(I237))),"")</f>
        <v/>
      </c>
      <c r="Q238" s="9"/>
    </row>
    <row r="239" spans="1:17" s="6" customFormat="1" ht="15.75" customHeight="1" x14ac:dyDescent="0.2">
      <c r="A239" s="62" t="str">
        <f t="shared" si="8"/>
        <v xml:space="preserve"> </v>
      </c>
      <c r="B239" s="63"/>
      <c r="C239" s="63"/>
      <c r="D239" s="63"/>
      <c r="E239" s="63"/>
      <c r="F239" s="63"/>
      <c r="G239" s="62" t="str">
        <f>IF(D239="","",VLOOKUP(D239,'Liste des clubs'!A:B,2,FALSE))</f>
        <v/>
      </c>
      <c r="H239" s="29"/>
      <c r="I239" s="64" t="str">
        <f t="shared" si="9"/>
        <v/>
      </c>
      <c r="J239" s="65" t="str">
        <f t="array" ref="J239">IFERROR(INDEX(I$2:I$700,SMALL(IF(I$2:I$700&lt;&gt;"",ROW(I$2:I$700)-1),ROW(A238))),"")</f>
        <v/>
      </c>
      <c r="K239" s="64" t="str">
        <f t="shared" si="10"/>
        <v/>
      </c>
      <c r="L239" s="66" t="str">
        <f t="array" ref="L239">IFERROR(INDEX(K$2:K$700,SMALL(IF(K$2:K$700&lt;&gt;"",ROW(K$2:K$700)-1),ROW(F238))),"")</f>
        <v/>
      </c>
      <c r="M239" s="64" t="str">
        <f t="shared" si="11"/>
        <v/>
      </c>
      <c r="N239" s="65" t="str">
        <f t="array" ref="N239">IFERROR(INDEX(M$2:M$700,SMALL(IF(M$2:M$700&lt;&gt;"",ROW(M$2:M$700)-1),ROW(G238))),"")</f>
        <v/>
      </c>
      <c r="O239" s="64" t="str">
        <f t="shared" si="12"/>
        <v/>
      </c>
      <c r="P239" s="66" t="str">
        <f t="array" ref="P239">IFERROR(INDEX(O$2:O$700,SMALL(IF(O$2:O$700&lt;&gt;"",ROW(O$2:O$700)-1),ROW(I238))),"")</f>
        <v/>
      </c>
      <c r="Q239" s="9"/>
    </row>
    <row r="240" spans="1:17" s="6" customFormat="1" ht="15.75" customHeight="1" x14ac:dyDescent="0.2">
      <c r="A240" s="62" t="str">
        <f t="shared" si="8"/>
        <v xml:space="preserve"> </v>
      </c>
      <c r="B240" s="63"/>
      <c r="C240" s="63"/>
      <c r="D240" s="63"/>
      <c r="E240" s="63"/>
      <c r="F240" s="63"/>
      <c r="G240" s="62" t="str">
        <f>IF(D240="","",VLOOKUP(D240,'Liste des clubs'!A:B,2,FALSE))</f>
        <v/>
      </c>
      <c r="H240" s="29"/>
      <c r="I240" s="64" t="str">
        <f t="shared" si="9"/>
        <v/>
      </c>
      <c r="J240" s="65" t="str">
        <f t="array" ref="J240">IFERROR(INDEX(I$2:I$700,SMALL(IF(I$2:I$700&lt;&gt;"",ROW(I$2:I$700)-1),ROW(A239))),"")</f>
        <v/>
      </c>
      <c r="K240" s="64" t="str">
        <f t="shared" si="10"/>
        <v/>
      </c>
      <c r="L240" s="66" t="str">
        <f t="array" ref="L240">IFERROR(INDEX(K$2:K$700,SMALL(IF(K$2:K$700&lt;&gt;"",ROW(K$2:K$700)-1),ROW(F239))),"")</f>
        <v/>
      </c>
      <c r="M240" s="64" t="str">
        <f t="shared" si="11"/>
        <v/>
      </c>
      <c r="N240" s="65" t="str">
        <f t="array" ref="N240">IFERROR(INDEX(M$2:M$700,SMALL(IF(M$2:M$700&lt;&gt;"",ROW(M$2:M$700)-1),ROW(G239))),"")</f>
        <v/>
      </c>
      <c r="O240" s="64" t="str">
        <f t="shared" si="12"/>
        <v/>
      </c>
      <c r="P240" s="66" t="str">
        <f t="array" ref="P240">IFERROR(INDEX(O$2:O$700,SMALL(IF(O$2:O$700&lt;&gt;"",ROW(O$2:O$700)-1),ROW(I239))),"")</f>
        <v/>
      </c>
      <c r="Q240" s="9"/>
    </row>
    <row r="241" spans="1:17" s="6" customFormat="1" ht="15.75" customHeight="1" x14ac:dyDescent="0.2">
      <c r="A241" s="62" t="str">
        <f t="shared" si="8"/>
        <v xml:space="preserve"> </v>
      </c>
      <c r="B241" s="63"/>
      <c r="C241" s="63"/>
      <c r="D241" s="63"/>
      <c r="E241" s="63"/>
      <c r="F241" s="63"/>
      <c r="G241" s="62" t="str">
        <f>IF(D241="","",VLOOKUP(D241,'Liste des clubs'!A:B,2,FALSE))</f>
        <v/>
      </c>
      <c r="H241" s="29"/>
      <c r="I241" s="64" t="str">
        <f t="shared" si="9"/>
        <v/>
      </c>
      <c r="J241" s="65" t="str">
        <f t="array" ref="J241">IFERROR(INDEX(I$2:I$700,SMALL(IF(I$2:I$700&lt;&gt;"",ROW(I$2:I$700)-1),ROW(A240))),"")</f>
        <v/>
      </c>
      <c r="K241" s="64" t="str">
        <f t="shared" si="10"/>
        <v/>
      </c>
      <c r="L241" s="66" t="str">
        <f t="array" ref="L241">IFERROR(INDEX(K$2:K$700,SMALL(IF(K$2:K$700&lt;&gt;"",ROW(K$2:K$700)-1),ROW(F240))),"")</f>
        <v/>
      </c>
      <c r="M241" s="64" t="str">
        <f t="shared" si="11"/>
        <v/>
      </c>
      <c r="N241" s="65" t="str">
        <f t="array" ref="N241">IFERROR(INDEX(M$2:M$700,SMALL(IF(M$2:M$700&lt;&gt;"",ROW(M$2:M$700)-1),ROW(G240))),"")</f>
        <v/>
      </c>
      <c r="O241" s="64" t="str">
        <f t="shared" si="12"/>
        <v/>
      </c>
      <c r="P241" s="66" t="str">
        <f t="array" ref="P241">IFERROR(INDEX(O$2:O$700,SMALL(IF(O$2:O$700&lt;&gt;"",ROW(O$2:O$700)-1),ROW(I240))),"")</f>
        <v/>
      </c>
      <c r="Q241" s="9"/>
    </row>
    <row r="242" spans="1:17" s="6" customFormat="1" ht="15.75" customHeight="1" x14ac:dyDescent="0.2">
      <c r="A242" s="62" t="str">
        <f t="shared" si="8"/>
        <v xml:space="preserve"> </v>
      </c>
      <c r="B242" s="63"/>
      <c r="C242" s="63"/>
      <c r="D242" s="63"/>
      <c r="E242" s="63"/>
      <c r="F242" s="63"/>
      <c r="G242" s="62" t="str">
        <f>IF(D242="","",VLOOKUP(D242,'Liste des clubs'!A:B,2,FALSE))</f>
        <v/>
      </c>
      <c r="H242" s="29"/>
      <c r="I242" s="64" t="str">
        <f t="shared" si="9"/>
        <v/>
      </c>
      <c r="J242" s="65" t="str">
        <f t="array" ref="J242">IFERROR(INDEX(I$2:I$700,SMALL(IF(I$2:I$700&lt;&gt;"",ROW(I$2:I$700)-1),ROW(A241))),"")</f>
        <v/>
      </c>
      <c r="K242" s="64" t="str">
        <f t="shared" si="10"/>
        <v/>
      </c>
      <c r="L242" s="66" t="str">
        <f t="array" ref="L242">IFERROR(INDEX(K$2:K$700,SMALL(IF(K$2:K$700&lt;&gt;"",ROW(K$2:K$700)-1),ROW(F241))),"")</f>
        <v/>
      </c>
      <c r="M242" s="64" t="str">
        <f t="shared" si="11"/>
        <v/>
      </c>
      <c r="N242" s="65" t="str">
        <f t="array" ref="N242">IFERROR(INDEX(M$2:M$700,SMALL(IF(M$2:M$700&lt;&gt;"",ROW(M$2:M$700)-1),ROW(G241))),"")</f>
        <v/>
      </c>
      <c r="O242" s="64" t="str">
        <f t="shared" si="12"/>
        <v/>
      </c>
      <c r="P242" s="66" t="str">
        <f t="array" ref="P242">IFERROR(INDEX(O$2:O$700,SMALL(IF(O$2:O$700&lt;&gt;"",ROW(O$2:O$700)-1),ROW(I241))),"")</f>
        <v/>
      </c>
      <c r="Q242" s="9"/>
    </row>
    <row r="243" spans="1:17" s="6" customFormat="1" ht="15.75" customHeight="1" x14ac:dyDescent="0.2">
      <c r="A243" s="62" t="str">
        <f t="shared" si="8"/>
        <v xml:space="preserve"> </v>
      </c>
      <c r="B243" s="63"/>
      <c r="C243" s="63"/>
      <c r="D243" s="63"/>
      <c r="E243" s="63"/>
      <c r="F243" s="63"/>
      <c r="G243" s="62" t="str">
        <f>IF(D243="","",VLOOKUP(D243,'Liste des clubs'!A:B,2,FALSE))</f>
        <v/>
      </c>
      <c r="H243" s="29"/>
      <c r="I243" s="64" t="str">
        <f t="shared" si="9"/>
        <v/>
      </c>
      <c r="J243" s="65" t="str">
        <f t="array" ref="J243">IFERROR(INDEX(I$2:I$700,SMALL(IF(I$2:I$700&lt;&gt;"",ROW(I$2:I$700)-1),ROW(A242))),"")</f>
        <v/>
      </c>
      <c r="K243" s="64" t="str">
        <f t="shared" si="10"/>
        <v/>
      </c>
      <c r="L243" s="66" t="str">
        <f t="array" ref="L243">IFERROR(INDEX(K$2:K$700,SMALL(IF(K$2:K$700&lt;&gt;"",ROW(K$2:K$700)-1),ROW(F242))),"")</f>
        <v/>
      </c>
      <c r="M243" s="64" t="str">
        <f t="shared" si="11"/>
        <v/>
      </c>
      <c r="N243" s="65" t="str">
        <f t="array" ref="N243">IFERROR(INDEX(M$2:M$700,SMALL(IF(M$2:M$700&lt;&gt;"",ROW(M$2:M$700)-1),ROW(G242))),"")</f>
        <v/>
      </c>
      <c r="O243" s="64" t="str">
        <f t="shared" si="12"/>
        <v/>
      </c>
      <c r="P243" s="66" t="str">
        <f t="array" ref="P243">IFERROR(INDEX(O$2:O$700,SMALL(IF(O$2:O$700&lt;&gt;"",ROW(O$2:O$700)-1),ROW(I242))),"")</f>
        <v/>
      </c>
      <c r="Q243" s="9"/>
    </row>
    <row r="244" spans="1:17" s="6" customFormat="1" ht="15.75" customHeight="1" x14ac:dyDescent="0.2">
      <c r="A244" s="62" t="str">
        <f t="shared" si="8"/>
        <v xml:space="preserve"> </v>
      </c>
      <c r="B244" s="63"/>
      <c r="C244" s="63"/>
      <c r="D244" s="63"/>
      <c r="E244" s="63"/>
      <c r="F244" s="63"/>
      <c r="G244" s="62" t="str">
        <f>IF(D244="","",VLOOKUP(D244,'Liste des clubs'!A:B,2,FALSE))</f>
        <v/>
      </c>
      <c r="H244" s="29"/>
      <c r="I244" s="64" t="str">
        <f t="shared" si="9"/>
        <v/>
      </c>
      <c r="J244" s="65" t="str">
        <f t="array" ref="J244">IFERROR(INDEX(I$2:I$700,SMALL(IF(I$2:I$700&lt;&gt;"",ROW(I$2:I$700)-1),ROW(A243))),"")</f>
        <v/>
      </c>
      <c r="K244" s="64" t="str">
        <f t="shared" si="10"/>
        <v/>
      </c>
      <c r="L244" s="66" t="str">
        <f t="array" ref="L244">IFERROR(INDEX(K$2:K$700,SMALL(IF(K$2:K$700&lt;&gt;"",ROW(K$2:K$700)-1),ROW(F243))),"")</f>
        <v/>
      </c>
      <c r="M244" s="64" t="str">
        <f t="shared" si="11"/>
        <v/>
      </c>
      <c r="N244" s="65" t="str">
        <f t="array" ref="N244">IFERROR(INDEX(M$2:M$700,SMALL(IF(M$2:M$700&lt;&gt;"",ROW(M$2:M$700)-1),ROW(G243))),"")</f>
        <v/>
      </c>
      <c r="O244" s="64" t="str">
        <f t="shared" si="12"/>
        <v/>
      </c>
      <c r="P244" s="66" t="str">
        <f t="array" ref="P244">IFERROR(INDEX(O$2:O$700,SMALL(IF(O$2:O$700&lt;&gt;"",ROW(O$2:O$700)-1),ROW(I243))),"")</f>
        <v/>
      </c>
      <c r="Q244" s="9"/>
    </row>
    <row r="245" spans="1:17" s="6" customFormat="1" ht="15.75" customHeight="1" x14ac:dyDescent="0.2">
      <c r="A245" s="62" t="str">
        <f t="shared" si="8"/>
        <v xml:space="preserve"> </v>
      </c>
      <c r="B245" s="63"/>
      <c r="C245" s="63"/>
      <c r="D245" s="63"/>
      <c r="E245" s="63"/>
      <c r="F245" s="63"/>
      <c r="G245" s="62" t="str">
        <f>IF(D245="","",VLOOKUP(D245,'Liste des clubs'!A:B,2,FALSE))</f>
        <v/>
      </c>
      <c r="H245" s="29"/>
      <c r="I245" s="64" t="str">
        <f t="shared" si="9"/>
        <v/>
      </c>
      <c r="J245" s="65" t="str">
        <f t="array" ref="J245">IFERROR(INDEX(I$2:I$700,SMALL(IF(I$2:I$700&lt;&gt;"",ROW(I$2:I$700)-1),ROW(A244))),"")</f>
        <v/>
      </c>
      <c r="K245" s="64" t="str">
        <f t="shared" si="10"/>
        <v/>
      </c>
      <c r="L245" s="66" t="str">
        <f t="array" ref="L245">IFERROR(INDEX(K$2:K$700,SMALL(IF(K$2:K$700&lt;&gt;"",ROW(K$2:K$700)-1),ROW(F244))),"")</f>
        <v/>
      </c>
      <c r="M245" s="64" t="str">
        <f t="shared" si="11"/>
        <v/>
      </c>
      <c r="N245" s="65" t="str">
        <f t="array" ref="N245">IFERROR(INDEX(M$2:M$700,SMALL(IF(M$2:M$700&lt;&gt;"",ROW(M$2:M$700)-1),ROW(G244))),"")</f>
        <v/>
      </c>
      <c r="O245" s="64" t="str">
        <f t="shared" si="12"/>
        <v/>
      </c>
      <c r="P245" s="66" t="str">
        <f t="array" ref="P245">IFERROR(INDEX(O$2:O$700,SMALL(IF(O$2:O$700&lt;&gt;"",ROW(O$2:O$700)-1),ROW(I244))),"")</f>
        <v/>
      </c>
      <c r="Q245" s="9"/>
    </row>
    <row r="246" spans="1:17" s="6" customFormat="1" ht="15.75" customHeight="1" x14ac:dyDescent="0.2">
      <c r="A246" s="62" t="str">
        <f t="shared" si="8"/>
        <v xml:space="preserve"> </v>
      </c>
      <c r="B246" s="63"/>
      <c r="C246" s="63"/>
      <c r="D246" s="63"/>
      <c r="E246" s="63"/>
      <c r="F246" s="63"/>
      <c r="G246" s="62" t="str">
        <f>IF(D246="","",VLOOKUP(D246,'Liste des clubs'!A:B,2,FALSE))</f>
        <v/>
      </c>
      <c r="H246" s="29"/>
      <c r="I246" s="64" t="str">
        <f t="shared" si="9"/>
        <v/>
      </c>
      <c r="J246" s="65" t="str">
        <f t="array" ref="J246">IFERROR(INDEX(I$2:I$700,SMALL(IF(I$2:I$700&lt;&gt;"",ROW(I$2:I$700)-1),ROW(A245))),"")</f>
        <v/>
      </c>
      <c r="K246" s="64" t="str">
        <f t="shared" si="10"/>
        <v/>
      </c>
      <c r="L246" s="66" t="str">
        <f t="array" ref="L246">IFERROR(INDEX(K$2:K$700,SMALL(IF(K$2:K$700&lt;&gt;"",ROW(K$2:K$700)-1),ROW(F245))),"")</f>
        <v/>
      </c>
      <c r="M246" s="64" t="str">
        <f t="shared" si="11"/>
        <v/>
      </c>
      <c r="N246" s="65" t="str">
        <f t="array" ref="N246">IFERROR(INDEX(M$2:M$700,SMALL(IF(M$2:M$700&lt;&gt;"",ROW(M$2:M$700)-1),ROW(G245))),"")</f>
        <v/>
      </c>
      <c r="O246" s="64" t="str">
        <f t="shared" si="12"/>
        <v/>
      </c>
      <c r="P246" s="66" t="str">
        <f t="array" ref="P246">IFERROR(INDEX(O$2:O$700,SMALL(IF(O$2:O$700&lt;&gt;"",ROW(O$2:O$700)-1),ROW(I245))),"")</f>
        <v/>
      </c>
      <c r="Q246" s="9"/>
    </row>
    <row r="247" spans="1:17" s="6" customFormat="1" ht="15.75" customHeight="1" x14ac:dyDescent="0.2">
      <c r="A247" s="62" t="str">
        <f t="shared" si="8"/>
        <v xml:space="preserve"> </v>
      </c>
      <c r="B247" s="63"/>
      <c r="C247" s="63"/>
      <c r="D247" s="63"/>
      <c r="E247" s="63"/>
      <c r="F247" s="63"/>
      <c r="G247" s="62" t="str">
        <f>IF(D247="","",VLOOKUP(D247,'Liste des clubs'!A:B,2,FALSE))</f>
        <v/>
      </c>
      <c r="H247" s="29"/>
      <c r="I247" s="64" t="str">
        <f t="shared" si="9"/>
        <v/>
      </c>
      <c r="J247" s="65" t="str">
        <f t="array" ref="J247">IFERROR(INDEX(I$2:I$700,SMALL(IF(I$2:I$700&lt;&gt;"",ROW(I$2:I$700)-1),ROW(A246))),"")</f>
        <v/>
      </c>
      <c r="K247" s="64" t="str">
        <f t="shared" si="10"/>
        <v/>
      </c>
      <c r="L247" s="66" t="str">
        <f t="array" ref="L247">IFERROR(INDEX(K$2:K$700,SMALL(IF(K$2:K$700&lt;&gt;"",ROW(K$2:K$700)-1),ROW(F246))),"")</f>
        <v/>
      </c>
      <c r="M247" s="64" t="str">
        <f t="shared" si="11"/>
        <v/>
      </c>
      <c r="N247" s="65" t="str">
        <f t="array" ref="N247">IFERROR(INDEX(M$2:M$700,SMALL(IF(M$2:M$700&lt;&gt;"",ROW(M$2:M$700)-1),ROW(G246))),"")</f>
        <v/>
      </c>
      <c r="O247" s="64" t="str">
        <f t="shared" si="12"/>
        <v/>
      </c>
      <c r="P247" s="66" t="str">
        <f t="array" ref="P247">IFERROR(INDEX(O$2:O$700,SMALL(IF(O$2:O$700&lt;&gt;"",ROW(O$2:O$700)-1),ROW(I246))),"")</f>
        <v/>
      </c>
      <c r="Q247" s="9"/>
    </row>
    <row r="248" spans="1:17" s="6" customFormat="1" ht="15.75" customHeight="1" x14ac:dyDescent="0.2">
      <c r="A248" s="62" t="str">
        <f t="shared" si="8"/>
        <v xml:space="preserve"> </v>
      </c>
      <c r="B248" s="63"/>
      <c r="C248" s="63"/>
      <c r="D248" s="63"/>
      <c r="E248" s="63"/>
      <c r="F248" s="63"/>
      <c r="G248" s="62" t="str">
        <f>IF(D248="","",VLOOKUP(D248,'Liste des clubs'!A:B,2,FALSE))</f>
        <v/>
      </c>
      <c r="H248" s="29"/>
      <c r="I248" s="64" t="str">
        <f t="shared" si="9"/>
        <v/>
      </c>
      <c r="J248" s="65" t="str">
        <f t="array" ref="J248">IFERROR(INDEX(I$2:I$700,SMALL(IF(I$2:I$700&lt;&gt;"",ROW(I$2:I$700)-1),ROW(A247))),"")</f>
        <v/>
      </c>
      <c r="K248" s="64" t="str">
        <f t="shared" si="10"/>
        <v/>
      </c>
      <c r="L248" s="66" t="str">
        <f t="array" ref="L248">IFERROR(INDEX(K$2:K$700,SMALL(IF(K$2:K$700&lt;&gt;"",ROW(K$2:K$700)-1),ROW(F247))),"")</f>
        <v/>
      </c>
      <c r="M248" s="64" t="str">
        <f t="shared" si="11"/>
        <v/>
      </c>
      <c r="N248" s="65" t="str">
        <f t="array" ref="N248">IFERROR(INDEX(M$2:M$700,SMALL(IF(M$2:M$700&lt;&gt;"",ROW(M$2:M$700)-1),ROW(G247))),"")</f>
        <v/>
      </c>
      <c r="O248" s="64" t="str">
        <f t="shared" si="12"/>
        <v/>
      </c>
      <c r="P248" s="66" t="str">
        <f t="array" ref="P248">IFERROR(INDEX(O$2:O$700,SMALL(IF(O$2:O$700&lt;&gt;"",ROW(O$2:O$700)-1),ROW(I247))),"")</f>
        <v/>
      </c>
      <c r="Q248" s="9"/>
    </row>
    <row r="249" spans="1:17" s="6" customFormat="1" ht="15.75" customHeight="1" x14ac:dyDescent="0.2">
      <c r="A249" s="62" t="str">
        <f t="shared" si="8"/>
        <v xml:space="preserve"> </v>
      </c>
      <c r="B249" s="63"/>
      <c r="C249" s="63"/>
      <c r="D249" s="63"/>
      <c r="E249" s="63"/>
      <c r="F249" s="63"/>
      <c r="G249" s="62" t="str">
        <f>IF(D249="","",VLOOKUP(D249,'Liste des clubs'!A:B,2,FALSE))</f>
        <v/>
      </c>
      <c r="H249" s="29"/>
      <c r="I249" s="64" t="str">
        <f t="shared" si="9"/>
        <v/>
      </c>
      <c r="J249" s="65" t="str">
        <f t="array" ref="J249">IFERROR(INDEX(I$2:I$700,SMALL(IF(I$2:I$700&lt;&gt;"",ROW(I$2:I$700)-1),ROW(A248))),"")</f>
        <v/>
      </c>
      <c r="K249" s="64" t="str">
        <f t="shared" si="10"/>
        <v/>
      </c>
      <c r="L249" s="66" t="str">
        <f t="array" ref="L249">IFERROR(INDEX(K$2:K$700,SMALL(IF(K$2:K$700&lt;&gt;"",ROW(K$2:K$700)-1),ROW(F248))),"")</f>
        <v/>
      </c>
      <c r="M249" s="64" t="str">
        <f t="shared" si="11"/>
        <v/>
      </c>
      <c r="N249" s="65" t="str">
        <f t="array" ref="N249">IFERROR(INDEX(M$2:M$700,SMALL(IF(M$2:M$700&lt;&gt;"",ROW(M$2:M$700)-1),ROW(G248))),"")</f>
        <v/>
      </c>
      <c r="O249" s="64" t="str">
        <f t="shared" si="12"/>
        <v/>
      </c>
      <c r="P249" s="66" t="str">
        <f t="array" ref="P249">IFERROR(INDEX(O$2:O$700,SMALL(IF(O$2:O$700&lt;&gt;"",ROW(O$2:O$700)-1),ROW(I248))),"")</f>
        <v/>
      </c>
      <c r="Q249" s="9"/>
    </row>
    <row r="250" spans="1:17" s="6" customFormat="1" ht="15.75" customHeight="1" x14ac:dyDescent="0.2">
      <c r="A250" s="62" t="str">
        <f t="shared" si="8"/>
        <v xml:space="preserve"> </v>
      </c>
      <c r="B250" s="63"/>
      <c r="C250" s="63"/>
      <c r="D250" s="63"/>
      <c r="E250" s="63"/>
      <c r="F250" s="63"/>
      <c r="G250" s="62" t="str">
        <f>IF(D250="","",VLOOKUP(D250,'Liste des clubs'!A:B,2,FALSE))</f>
        <v/>
      </c>
      <c r="H250" s="29"/>
      <c r="I250" s="64" t="str">
        <f t="shared" si="9"/>
        <v/>
      </c>
      <c r="J250" s="65" t="str">
        <f t="array" ref="J250">IFERROR(INDEX(I$2:I$700,SMALL(IF(I$2:I$700&lt;&gt;"",ROW(I$2:I$700)-1),ROW(A249))),"")</f>
        <v/>
      </c>
      <c r="K250" s="64" t="str">
        <f t="shared" si="10"/>
        <v/>
      </c>
      <c r="L250" s="66" t="str">
        <f t="array" ref="L250">IFERROR(INDEX(K$2:K$700,SMALL(IF(K$2:K$700&lt;&gt;"",ROW(K$2:K$700)-1),ROW(F249))),"")</f>
        <v/>
      </c>
      <c r="M250" s="64" t="str">
        <f t="shared" si="11"/>
        <v/>
      </c>
      <c r="N250" s="65" t="str">
        <f t="array" ref="N250">IFERROR(INDEX(M$2:M$700,SMALL(IF(M$2:M$700&lt;&gt;"",ROW(M$2:M$700)-1),ROW(G249))),"")</f>
        <v/>
      </c>
      <c r="O250" s="64" t="str">
        <f t="shared" si="12"/>
        <v/>
      </c>
      <c r="P250" s="66" t="str">
        <f t="array" ref="P250">IFERROR(INDEX(O$2:O$700,SMALL(IF(O$2:O$700&lt;&gt;"",ROW(O$2:O$700)-1),ROW(I249))),"")</f>
        <v/>
      </c>
      <c r="Q250" s="9"/>
    </row>
    <row r="251" spans="1:17" s="6" customFormat="1" ht="15.75" customHeight="1" x14ac:dyDescent="0.2">
      <c r="A251" s="62" t="str">
        <f t="shared" si="8"/>
        <v xml:space="preserve"> </v>
      </c>
      <c r="B251" s="63"/>
      <c r="C251" s="63"/>
      <c r="D251" s="63"/>
      <c r="E251" s="63"/>
      <c r="F251" s="63"/>
      <c r="G251" s="62" t="str">
        <f>IF(D251="","",VLOOKUP(D251,'Liste des clubs'!A:B,2,FALSE))</f>
        <v/>
      </c>
      <c r="H251" s="29"/>
      <c r="I251" s="64" t="str">
        <f t="shared" si="9"/>
        <v/>
      </c>
      <c r="J251" s="65" t="str">
        <f t="array" ref="J251">IFERROR(INDEX(I$2:I$700,SMALL(IF(I$2:I$700&lt;&gt;"",ROW(I$2:I$700)-1),ROW(A250))),"")</f>
        <v/>
      </c>
      <c r="K251" s="64" t="str">
        <f t="shared" si="10"/>
        <v/>
      </c>
      <c r="L251" s="66" t="str">
        <f t="array" ref="L251">IFERROR(INDEX(K$2:K$700,SMALL(IF(K$2:K$700&lt;&gt;"",ROW(K$2:K$700)-1),ROW(F250))),"")</f>
        <v/>
      </c>
      <c r="M251" s="64" t="str">
        <f t="shared" si="11"/>
        <v/>
      </c>
      <c r="N251" s="65" t="str">
        <f t="array" ref="N251">IFERROR(INDEX(M$2:M$700,SMALL(IF(M$2:M$700&lt;&gt;"",ROW(M$2:M$700)-1),ROW(G250))),"")</f>
        <v/>
      </c>
      <c r="O251" s="64" t="str">
        <f t="shared" si="12"/>
        <v/>
      </c>
      <c r="P251" s="66" t="str">
        <f t="array" ref="P251">IFERROR(INDEX(O$2:O$700,SMALL(IF(O$2:O$700&lt;&gt;"",ROW(O$2:O$700)-1),ROW(I250))),"")</f>
        <v/>
      </c>
      <c r="Q251" s="9"/>
    </row>
    <row r="252" spans="1:17" s="6" customFormat="1" ht="15.75" customHeight="1" x14ac:dyDescent="0.2">
      <c r="A252" s="62" t="str">
        <f t="shared" si="8"/>
        <v xml:space="preserve"> </v>
      </c>
      <c r="B252" s="63"/>
      <c r="C252" s="63"/>
      <c r="D252" s="63"/>
      <c r="E252" s="63"/>
      <c r="F252" s="63"/>
      <c r="G252" s="62" t="str">
        <f>IF(D252="","",VLOOKUP(D252,'Liste des clubs'!A:B,2,FALSE))</f>
        <v/>
      </c>
      <c r="H252" s="29"/>
      <c r="I252" s="64" t="str">
        <f t="shared" si="9"/>
        <v/>
      </c>
      <c r="J252" s="65" t="str">
        <f t="array" ref="J252">IFERROR(INDEX(I$2:I$700,SMALL(IF(I$2:I$700&lt;&gt;"",ROW(I$2:I$700)-1),ROW(A251))),"")</f>
        <v/>
      </c>
      <c r="K252" s="64" t="str">
        <f t="shared" si="10"/>
        <v/>
      </c>
      <c r="L252" s="66" t="str">
        <f t="array" ref="L252">IFERROR(INDEX(K$2:K$700,SMALL(IF(K$2:K$700&lt;&gt;"",ROW(K$2:K$700)-1),ROW(F251))),"")</f>
        <v/>
      </c>
      <c r="M252" s="64" t="str">
        <f t="shared" si="11"/>
        <v/>
      </c>
      <c r="N252" s="65" t="str">
        <f t="array" ref="N252">IFERROR(INDEX(M$2:M$700,SMALL(IF(M$2:M$700&lt;&gt;"",ROW(M$2:M$700)-1),ROW(G251))),"")</f>
        <v/>
      </c>
      <c r="O252" s="64" t="str">
        <f t="shared" si="12"/>
        <v/>
      </c>
      <c r="P252" s="66" t="str">
        <f t="array" ref="P252">IFERROR(INDEX(O$2:O$700,SMALL(IF(O$2:O$700&lt;&gt;"",ROW(O$2:O$700)-1),ROW(I251))),"")</f>
        <v/>
      </c>
      <c r="Q252" s="9"/>
    </row>
    <row r="253" spans="1:17" s="6" customFormat="1" ht="15.75" customHeight="1" x14ac:dyDescent="0.2">
      <c r="A253" s="62" t="str">
        <f t="shared" si="8"/>
        <v xml:space="preserve"> </v>
      </c>
      <c r="B253" s="63"/>
      <c r="C253" s="63"/>
      <c r="D253" s="63"/>
      <c r="E253" s="63"/>
      <c r="F253" s="63"/>
      <c r="G253" s="62" t="str">
        <f>IF(D253="","",VLOOKUP(D253,'Liste des clubs'!A:B,2,FALSE))</f>
        <v/>
      </c>
      <c r="H253" s="29"/>
      <c r="I253" s="64" t="str">
        <f t="shared" si="9"/>
        <v/>
      </c>
      <c r="J253" s="65" t="str">
        <f t="array" ref="J253">IFERROR(INDEX(I$2:I$700,SMALL(IF(I$2:I$700&lt;&gt;"",ROW(I$2:I$700)-1),ROW(A252))),"")</f>
        <v/>
      </c>
      <c r="K253" s="64" t="str">
        <f t="shared" si="10"/>
        <v/>
      </c>
      <c r="L253" s="66" t="str">
        <f t="array" ref="L253">IFERROR(INDEX(K$2:K$700,SMALL(IF(K$2:K$700&lt;&gt;"",ROW(K$2:K$700)-1),ROW(F252))),"")</f>
        <v/>
      </c>
      <c r="M253" s="64" t="str">
        <f t="shared" si="11"/>
        <v/>
      </c>
      <c r="N253" s="65" t="str">
        <f t="array" ref="N253">IFERROR(INDEX(M$2:M$700,SMALL(IF(M$2:M$700&lt;&gt;"",ROW(M$2:M$700)-1),ROW(G252))),"")</f>
        <v/>
      </c>
      <c r="O253" s="64" t="str">
        <f t="shared" si="12"/>
        <v/>
      </c>
      <c r="P253" s="66" t="str">
        <f t="array" ref="P253">IFERROR(INDEX(O$2:O$700,SMALL(IF(O$2:O$700&lt;&gt;"",ROW(O$2:O$700)-1),ROW(I252))),"")</f>
        <v/>
      </c>
      <c r="Q253" s="9"/>
    </row>
    <row r="254" spans="1:17" s="6" customFormat="1" ht="15.75" customHeight="1" x14ac:dyDescent="0.2">
      <c r="A254" s="62" t="str">
        <f t="shared" si="8"/>
        <v xml:space="preserve"> </v>
      </c>
      <c r="B254" s="63"/>
      <c r="C254" s="63"/>
      <c r="D254" s="63"/>
      <c r="E254" s="63"/>
      <c r="F254" s="63"/>
      <c r="G254" s="62" t="str">
        <f>IF(D254="","",VLOOKUP(D254,'Liste des clubs'!A:B,2,FALSE))</f>
        <v/>
      </c>
      <c r="H254" s="29"/>
      <c r="I254" s="64" t="str">
        <f t="shared" si="9"/>
        <v/>
      </c>
      <c r="J254" s="65" t="str">
        <f t="array" ref="J254">IFERROR(INDEX(I$2:I$700,SMALL(IF(I$2:I$700&lt;&gt;"",ROW(I$2:I$700)-1),ROW(A253))),"")</f>
        <v/>
      </c>
      <c r="K254" s="64" t="str">
        <f t="shared" si="10"/>
        <v/>
      </c>
      <c r="L254" s="66" t="str">
        <f t="array" ref="L254">IFERROR(INDEX(K$2:K$700,SMALL(IF(K$2:K$700&lt;&gt;"",ROW(K$2:K$700)-1),ROW(F253))),"")</f>
        <v/>
      </c>
      <c r="M254" s="64" t="str">
        <f t="shared" si="11"/>
        <v/>
      </c>
      <c r="N254" s="65" t="str">
        <f t="array" ref="N254">IFERROR(INDEX(M$2:M$700,SMALL(IF(M$2:M$700&lt;&gt;"",ROW(M$2:M$700)-1),ROW(G253))),"")</f>
        <v/>
      </c>
      <c r="O254" s="64" t="str">
        <f t="shared" si="12"/>
        <v/>
      </c>
      <c r="P254" s="66" t="str">
        <f t="array" ref="P254">IFERROR(INDEX(O$2:O$700,SMALL(IF(O$2:O$700&lt;&gt;"",ROW(O$2:O$700)-1),ROW(I253))),"")</f>
        <v/>
      </c>
      <c r="Q254" s="9"/>
    </row>
    <row r="255" spans="1:17" s="6" customFormat="1" ht="15.75" customHeight="1" x14ac:dyDescent="0.2">
      <c r="A255" s="62" t="str">
        <f t="shared" si="8"/>
        <v xml:space="preserve"> </v>
      </c>
      <c r="B255" s="63"/>
      <c r="C255" s="63"/>
      <c r="D255" s="63"/>
      <c r="E255" s="63"/>
      <c r="F255" s="63"/>
      <c r="G255" s="62" t="str">
        <f>IF(D255="","",VLOOKUP(D255,'Liste des clubs'!A:B,2,FALSE))</f>
        <v/>
      </c>
      <c r="H255" s="29"/>
      <c r="I255" s="64" t="str">
        <f t="shared" si="9"/>
        <v/>
      </c>
      <c r="J255" s="65" t="str">
        <f t="array" ref="J255">IFERROR(INDEX(I$2:I$700,SMALL(IF(I$2:I$700&lt;&gt;"",ROW(I$2:I$700)-1),ROW(A254))),"")</f>
        <v/>
      </c>
      <c r="K255" s="64" t="str">
        <f t="shared" si="10"/>
        <v/>
      </c>
      <c r="L255" s="66" t="str">
        <f t="array" ref="L255">IFERROR(INDEX(K$2:K$700,SMALL(IF(K$2:K$700&lt;&gt;"",ROW(K$2:K$700)-1),ROW(F254))),"")</f>
        <v/>
      </c>
      <c r="M255" s="64" t="str">
        <f t="shared" si="11"/>
        <v/>
      </c>
      <c r="N255" s="65" t="str">
        <f t="array" ref="N255">IFERROR(INDEX(M$2:M$700,SMALL(IF(M$2:M$700&lt;&gt;"",ROW(M$2:M$700)-1),ROW(G254))),"")</f>
        <v/>
      </c>
      <c r="O255" s="64" t="str">
        <f t="shared" si="12"/>
        <v/>
      </c>
      <c r="P255" s="66" t="str">
        <f t="array" ref="P255">IFERROR(INDEX(O$2:O$700,SMALL(IF(O$2:O$700&lt;&gt;"",ROW(O$2:O$700)-1),ROW(I254))),"")</f>
        <v/>
      </c>
      <c r="Q255" s="9"/>
    </row>
    <row r="256" spans="1:17" s="6" customFormat="1" ht="15.75" customHeight="1" x14ac:dyDescent="0.2">
      <c r="A256" s="62" t="str">
        <f t="shared" si="8"/>
        <v xml:space="preserve"> </v>
      </c>
      <c r="B256" s="63"/>
      <c r="C256" s="63"/>
      <c r="D256" s="63"/>
      <c r="E256" s="63"/>
      <c r="F256" s="63"/>
      <c r="G256" s="62" t="str">
        <f>IF(D256="","",VLOOKUP(D256,'Liste des clubs'!A:B,2,FALSE))</f>
        <v/>
      </c>
      <c r="H256" s="29"/>
      <c r="I256" s="64" t="str">
        <f t="shared" si="9"/>
        <v/>
      </c>
      <c r="J256" s="65" t="str">
        <f t="array" ref="J256">IFERROR(INDEX(I$2:I$700,SMALL(IF(I$2:I$700&lt;&gt;"",ROW(I$2:I$700)-1),ROW(A255))),"")</f>
        <v/>
      </c>
      <c r="K256" s="64" t="str">
        <f t="shared" si="10"/>
        <v/>
      </c>
      <c r="L256" s="66" t="str">
        <f t="array" ref="L256">IFERROR(INDEX(K$2:K$700,SMALL(IF(K$2:K$700&lt;&gt;"",ROW(K$2:K$700)-1),ROW(F255))),"")</f>
        <v/>
      </c>
      <c r="M256" s="64" t="str">
        <f t="shared" si="11"/>
        <v/>
      </c>
      <c r="N256" s="65" t="str">
        <f t="array" ref="N256">IFERROR(INDEX(M$2:M$700,SMALL(IF(M$2:M$700&lt;&gt;"",ROW(M$2:M$700)-1),ROW(G255))),"")</f>
        <v/>
      </c>
      <c r="O256" s="64" t="str">
        <f t="shared" si="12"/>
        <v/>
      </c>
      <c r="P256" s="66" t="str">
        <f t="array" ref="P256">IFERROR(INDEX(O$2:O$700,SMALL(IF(O$2:O$700&lt;&gt;"",ROW(O$2:O$700)-1),ROW(I255))),"")</f>
        <v/>
      </c>
      <c r="Q256" s="9"/>
    </row>
    <row r="257" spans="1:17" s="6" customFormat="1" ht="15.75" customHeight="1" x14ac:dyDescent="0.2">
      <c r="A257" s="62" t="str">
        <f t="shared" si="8"/>
        <v xml:space="preserve"> </v>
      </c>
      <c r="B257" s="63"/>
      <c r="C257" s="63"/>
      <c r="D257" s="63"/>
      <c r="E257" s="63"/>
      <c r="F257" s="63"/>
      <c r="G257" s="62" t="str">
        <f>IF(D257="","",VLOOKUP(D257,'Liste des clubs'!A:B,2,FALSE))</f>
        <v/>
      </c>
      <c r="H257" s="29"/>
      <c r="I257" s="64" t="str">
        <f t="shared" si="9"/>
        <v/>
      </c>
      <c r="J257" s="65" t="str">
        <f t="array" ref="J257">IFERROR(INDEX(I$2:I$700,SMALL(IF(I$2:I$700&lt;&gt;"",ROW(I$2:I$700)-1),ROW(A256))),"")</f>
        <v/>
      </c>
      <c r="K257" s="64" t="str">
        <f t="shared" si="10"/>
        <v/>
      </c>
      <c r="L257" s="66" t="str">
        <f t="array" ref="L257">IFERROR(INDEX(K$2:K$700,SMALL(IF(K$2:K$700&lt;&gt;"",ROW(K$2:K$700)-1),ROW(F256))),"")</f>
        <v/>
      </c>
      <c r="M257" s="64" t="str">
        <f t="shared" si="11"/>
        <v/>
      </c>
      <c r="N257" s="65" t="str">
        <f t="array" ref="N257">IFERROR(INDEX(M$2:M$700,SMALL(IF(M$2:M$700&lt;&gt;"",ROW(M$2:M$700)-1),ROW(G256))),"")</f>
        <v/>
      </c>
      <c r="O257" s="64" t="str">
        <f t="shared" si="12"/>
        <v/>
      </c>
      <c r="P257" s="66" t="str">
        <f t="array" ref="P257">IFERROR(INDEX(O$2:O$700,SMALL(IF(O$2:O$700&lt;&gt;"",ROW(O$2:O$700)-1),ROW(I256))),"")</f>
        <v/>
      </c>
      <c r="Q257" s="9"/>
    </row>
    <row r="258" spans="1:17" s="6" customFormat="1" ht="15.75" customHeight="1" x14ac:dyDescent="0.2">
      <c r="A258" s="62" t="str">
        <f t="shared" si="8"/>
        <v xml:space="preserve"> </v>
      </c>
      <c r="B258" s="63"/>
      <c r="C258" s="63"/>
      <c r="D258" s="63"/>
      <c r="E258" s="63"/>
      <c r="F258" s="63"/>
      <c r="G258" s="62" t="str">
        <f>IF(D258="","",VLOOKUP(D258,'Liste des clubs'!A:B,2,FALSE))</f>
        <v/>
      </c>
      <c r="H258" s="29"/>
      <c r="I258" s="64" t="str">
        <f t="shared" si="9"/>
        <v/>
      </c>
      <c r="J258" s="65" t="str">
        <f t="array" ref="J258">IFERROR(INDEX(I$2:I$700,SMALL(IF(I$2:I$700&lt;&gt;"",ROW(I$2:I$700)-1),ROW(A257))),"")</f>
        <v/>
      </c>
      <c r="K258" s="64" t="str">
        <f t="shared" si="10"/>
        <v/>
      </c>
      <c r="L258" s="66" t="str">
        <f t="array" ref="L258">IFERROR(INDEX(K$2:K$700,SMALL(IF(K$2:K$700&lt;&gt;"",ROW(K$2:K$700)-1),ROW(F257))),"")</f>
        <v/>
      </c>
      <c r="M258" s="64" t="str">
        <f t="shared" si="11"/>
        <v/>
      </c>
      <c r="N258" s="65" t="str">
        <f t="array" ref="N258">IFERROR(INDEX(M$2:M$700,SMALL(IF(M$2:M$700&lt;&gt;"",ROW(M$2:M$700)-1),ROW(G257))),"")</f>
        <v/>
      </c>
      <c r="O258" s="64" t="str">
        <f t="shared" si="12"/>
        <v/>
      </c>
      <c r="P258" s="66" t="str">
        <f t="array" ref="P258">IFERROR(INDEX(O$2:O$700,SMALL(IF(O$2:O$700&lt;&gt;"",ROW(O$2:O$700)-1),ROW(I257))),"")</f>
        <v/>
      </c>
      <c r="Q258" s="9"/>
    </row>
    <row r="259" spans="1:17" s="6" customFormat="1" ht="15.75" customHeight="1" x14ac:dyDescent="0.2">
      <c r="A259" s="62" t="str">
        <f t="shared" ref="A259:A322" si="13">UPPER(B259)&amp;" "&amp;C259</f>
        <v xml:space="preserve"> </v>
      </c>
      <c r="B259" s="63"/>
      <c r="C259" s="63"/>
      <c r="D259" s="63"/>
      <c r="E259" s="63"/>
      <c r="F259" s="63"/>
      <c r="G259" s="62" t="str">
        <f>IF(D259="","",VLOOKUP(D259,'Liste des clubs'!A:B,2,FALSE))</f>
        <v/>
      </c>
      <c r="H259" s="29"/>
      <c r="I259" s="64" t="str">
        <f t="shared" si="9"/>
        <v/>
      </c>
      <c r="J259" s="65" t="str">
        <f t="array" ref="J259">IFERROR(INDEX(I$2:I$700,SMALL(IF(I$2:I$700&lt;&gt;"",ROW(I$2:I$700)-1),ROW(A258))),"")</f>
        <v/>
      </c>
      <c r="K259" s="64" t="str">
        <f t="shared" si="10"/>
        <v/>
      </c>
      <c r="L259" s="66" t="str">
        <f t="array" ref="L259">IFERROR(INDEX(K$2:K$700,SMALL(IF(K$2:K$700&lt;&gt;"",ROW(K$2:K$700)-1),ROW(F258))),"")</f>
        <v/>
      </c>
      <c r="M259" s="64" t="str">
        <f t="shared" si="11"/>
        <v/>
      </c>
      <c r="N259" s="65" t="str">
        <f t="array" ref="N259">IFERROR(INDEX(M$2:M$700,SMALL(IF(M$2:M$700&lt;&gt;"",ROW(M$2:M$700)-1),ROW(G258))),"")</f>
        <v/>
      </c>
      <c r="O259" s="64" t="str">
        <f t="shared" si="12"/>
        <v/>
      </c>
      <c r="P259" s="66" t="str">
        <f t="array" ref="P259">IFERROR(INDEX(O$2:O$700,SMALL(IF(O$2:O$700&lt;&gt;"",ROW(O$2:O$700)-1),ROW(I258))),"")</f>
        <v/>
      </c>
      <c r="Q259" s="9"/>
    </row>
    <row r="260" spans="1:17" s="6" customFormat="1" ht="15.75" customHeight="1" x14ac:dyDescent="0.2">
      <c r="A260" s="62" t="str">
        <f t="shared" si="13"/>
        <v xml:space="preserve"> </v>
      </c>
      <c r="B260" s="63"/>
      <c r="C260" s="63"/>
      <c r="D260" s="63"/>
      <c r="E260" s="63"/>
      <c r="F260" s="63"/>
      <c r="G260" s="62" t="str">
        <f>IF(D260="","",VLOOKUP(D260,'Liste des clubs'!A:B,2,FALSE))</f>
        <v/>
      </c>
      <c r="H260" s="29"/>
      <c r="I260" s="64" t="str">
        <f t="shared" si="9"/>
        <v/>
      </c>
      <c r="J260" s="65" t="str">
        <f t="array" ref="J260">IFERROR(INDEX(I$2:I$700,SMALL(IF(I$2:I$700&lt;&gt;"",ROW(I$2:I$700)-1),ROW(A259))),"")</f>
        <v/>
      </c>
      <c r="K260" s="64" t="str">
        <f t="shared" si="10"/>
        <v/>
      </c>
      <c r="L260" s="66" t="str">
        <f t="array" ref="L260">IFERROR(INDEX(K$2:K$700,SMALL(IF(K$2:K$700&lt;&gt;"",ROW(K$2:K$700)-1),ROW(F259))),"")</f>
        <v/>
      </c>
      <c r="M260" s="64" t="str">
        <f t="shared" si="11"/>
        <v/>
      </c>
      <c r="N260" s="65" t="str">
        <f t="array" ref="N260">IFERROR(INDEX(M$2:M$700,SMALL(IF(M$2:M$700&lt;&gt;"",ROW(M$2:M$700)-1),ROW(G259))),"")</f>
        <v/>
      </c>
      <c r="O260" s="64" t="str">
        <f t="shared" si="12"/>
        <v/>
      </c>
      <c r="P260" s="66" t="str">
        <f t="array" ref="P260">IFERROR(INDEX(O$2:O$700,SMALL(IF(O$2:O$700&lt;&gt;"",ROW(O$2:O$700)-1),ROW(I259))),"")</f>
        <v/>
      </c>
      <c r="Q260" s="9"/>
    </row>
    <row r="261" spans="1:17" s="6" customFormat="1" ht="15.75" customHeight="1" x14ac:dyDescent="0.2">
      <c r="A261" s="62" t="str">
        <f t="shared" si="13"/>
        <v xml:space="preserve"> </v>
      </c>
      <c r="B261" s="63"/>
      <c r="C261" s="63"/>
      <c r="D261" s="63"/>
      <c r="E261" s="63"/>
      <c r="F261" s="63"/>
      <c r="G261" s="62" t="str">
        <f>IF(D261="","",VLOOKUP(D261,'Liste des clubs'!A:B,2,FALSE))</f>
        <v/>
      </c>
      <c r="H261" s="29"/>
      <c r="I261" s="64" t="str">
        <f t="shared" si="9"/>
        <v/>
      </c>
      <c r="J261" s="65" t="str">
        <f t="array" ref="J261">IFERROR(INDEX(I$2:I$700,SMALL(IF(I$2:I$700&lt;&gt;"",ROW(I$2:I$700)-1),ROW(A260))),"")</f>
        <v/>
      </c>
      <c r="K261" s="64" t="str">
        <f t="shared" si="10"/>
        <v/>
      </c>
      <c r="L261" s="66" t="str">
        <f t="array" ref="L261">IFERROR(INDEX(K$2:K$700,SMALL(IF(K$2:K$700&lt;&gt;"",ROW(K$2:K$700)-1),ROW(F260))),"")</f>
        <v/>
      </c>
      <c r="M261" s="64" t="str">
        <f t="shared" si="11"/>
        <v/>
      </c>
      <c r="N261" s="65" t="str">
        <f t="array" ref="N261">IFERROR(INDEX(M$2:M$700,SMALL(IF(M$2:M$700&lt;&gt;"",ROW(M$2:M$700)-1),ROW(G260))),"")</f>
        <v/>
      </c>
      <c r="O261" s="64" t="str">
        <f t="shared" si="12"/>
        <v/>
      </c>
      <c r="P261" s="66" t="str">
        <f t="array" ref="P261">IFERROR(INDEX(O$2:O$700,SMALL(IF(O$2:O$700&lt;&gt;"",ROW(O$2:O$700)-1),ROW(I260))),"")</f>
        <v/>
      </c>
      <c r="Q261" s="9"/>
    </row>
    <row r="262" spans="1:17" s="6" customFormat="1" ht="15.75" customHeight="1" x14ac:dyDescent="0.2">
      <c r="A262" s="62" t="str">
        <f t="shared" si="13"/>
        <v xml:space="preserve"> </v>
      </c>
      <c r="B262" s="63"/>
      <c r="C262" s="63"/>
      <c r="D262" s="63"/>
      <c r="E262" s="63"/>
      <c r="F262" s="63"/>
      <c r="G262" s="62" t="str">
        <f>IF(D262="","",VLOOKUP(D262,'Liste des clubs'!A:B,2,FALSE))</f>
        <v/>
      </c>
      <c r="H262" s="29"/>
      <c r="I262" s="64" t="str">
        <f t="shared" si="9"/>
        <v/>
      </c>
      <c r="J262" s="65" t="str">
        <f t="array" ref="J262">IFERROR(INDEX(I$2:I$700,SMALL(IF(I$2:I$700&lt;&gt;"",ROW(I$2:I$700)-1),ROW(A261))),"")</f>
        <v/>
      </c>
      <c r="K262" s="64" t="str">
        <f t="shared" si="10"/>
        <v/>
      </c>
      <c r="L262" s="66" t="str">
        <f t="array" ref="L262">IFERROR(INDEX(K$2:K$700,SMALL(IF(K$2:K$700&lt;&gt;"",ROW(K$2:K$700)-1),ROW(F261))),"")</f>
        <v/>
      </c>
      <c r="M262" s="64" t="str">
        <f t="shared" si="11"/>
        <v/>
      </c>
      <c r="N262" s="65" t="str">
        <f t="array" ref="N262">IFERROR(INDEX(M$2:M$700,SMALL(IF(M$2:M$700&lt;&gt;"",ROW(M$2:M$700)-1),ROW(G261))),"")</f>
        <v/>
      </c>
      <c r="O262" s="64" t="str">
        <f t="shared" si="12"/>
        <v/>
      </c>
      <c r="P262" s="66" t="str">
        <f t="array" ref="P262">IFERROR(INDEX(O$2:O$700,SMALL(IF(O$2:O$700&lt;&gt;"",ROW(O$2:O$700)-1),ROW(I261))),"")</f>
        <v/>
      </c>
      <c r="Q262" s="9"/>
    </row>
    <row r="263" spans="1:17" s="6" customFormat="1" ht="15.75" customHeight="1" x14ac:dyDescent="0.2">
      <c r="A263" s="62" t="str">
        <f t="shared" si="13"/>
        <v xml:space="preserve"> </v>
      </c>
      <c r="B263" s="63"/>
      <c r="C263" s="63"/>
      <c r="D263" s="63"/>
      <c r="E263" s="63"/>
      <c r="F263" s="63"/>
      <c r="G263" s="62" t="str">
        <f>IF(D263="","",VLOOKUP(D263,'Liste des clubs'!A:B,2,FALSE))</f>
        <v/>
      </c>
      <c r="H263" s="29"/>
      <c r="I263" s="64" t="str">
        <f t="shared" si="9"/>
        <v/>
      </c>
      <c r="J263" s="65" t="str">
        <f t="array" ref="J263">IFERROR(INDEX(I$2:I$700,SMALL(IF(I$2:I$700&lt;&gt;"",ROW(I$2:I$700)-1),ROW(A262))),"")</f>
        <v/>
      </c>
      <c r="K263" s="64" t="str">
        <f t="shared" si="10"/>
        <v/>
      </c>
      <c r="L263" s="66" t="str">
        <f t="array" ref="L263">IFERROR(INDEX(K$2:K$700,SMALL(IF(K$2:K$700&lt;&gt;"",ROW(K$2:K$700)-1),ROW(F262))),"")</f>
        <v/>
      </c>
      <c r="M263" s="64" t="str">
        <f t="shared" si="11"/>
        <v/>
      </c>
      <c r="N263" s="65" t="str">
        <f t="array" ref="N263">IFERROR(INDEX(M$2:M$700,SMALL(IF(M$2:M$700&lt;&gt;"",ROW(M$2:M$700)-1),ROW(G262))),"")</f>
        <v/>
      </c>
      <c r="O263" s="64" t="str">
        <f t="shared" si="12"/>
        <v/>
      </c>
      <c r="P263" s="66" t="str">
        <f t="array" ref="P263">IFERROR(INDEX(O$2:O$700,SMALL(IF(O$2:O$700&lt;&gt;"",ROW(O$2:O$700)-1),ROW(I262))),"")</f>
        <v/>
      </c>
      <c r="Q263" s="9"/>
    </row>
    <row r="264" spans="1:17" s="6" customFormat="1" ht="15.75" customHeight="1" x14ac:dyDescent="0.2">
      <c r="A264" s="62" t="str">
        <f t="shared" si="13"/>
        <v xml:space="preserve"> </v>
      </c>
      <c r="B264" s="63"/>
      <c r="C264" s="63"/>
      <c r="D264" s="63"/>
      <c r="E264" s="63"/>
      <c r="F264" s="63"/>
      <c r="G264" s="62" t="str">
        <f>IF(D264="","",VLOOKUP(D264,'Liste des clubs'!A:B,2,FALSE))</f>
        <v/>
      </c>
      <c r="H264" s="29"/>
      <c r="I264" s="64" t="str">
        <f t="shared" si="9"/>
        <v/>
      </c>
      <c r="J264" s="65" t="str">
        <f t="array" ref="J264">IFERROR(INDEX(I$2:I$700,SMALL(IF(I$2:I$700&lt;&gt;"",ROW(I$2:I$700)-1),ROW(A263))),"")</f>
        <v/>
      </c>
      <c r="K264" s="64" t="str">
        <f t="shared" si="10"/>
        <v/>
      </c>
      <c r="L264" s="66" t="str">
        <f t="array" ref="L264">IFERROR(INDEX(K$2:K$700,SMALL(IF(K$2:K$700&lt;&gt;"",ROW(K$2:K$700)-1),ROW(F263))),"")</f>
        <v/>
      </c>
      <c r="M264" s="64" t="str">
        <f t="shared" si="11"/>
        <v/>
      </c>
      <c r="N264" s="65" t="str">
        <f t="array" ref="N264">IFERROR(INDEX(M$2:M$700,SMALL(IF(M$2:M$700&lt;&gt;"",ROW(M$2:M$700)-1),ROW(G263))),"")</f>
        <v/>
      </c>
      <c r="O264" s="64" t="str">
        <f t="shared" si="12"/>
        <v/>
      </c>
      <c r="P264" s="66" t="str">
        <f t="array" ref="P264">IFERROR(INDEX(O$2:O$700,SMALL(IF(O$2:O$700&lt;&gt;"",ROW(O$2:O$700)-1),ROW(I263))),"")</f>
        <v/>
      </c>
      <c r="Q264" s="9"/>
    </row>
    <row r="265" spans="1:17" s="6" customFormat="1" ht="15.75" customHeight="1" x14ac:dyDescent="0.2">
      <c r="A265" s="62" t="str">
        <f t="shared" si="13"/>
        <v xml:space="preserve"> </v>
      </c>
      <c r="B265" s="63"/>
      <c r="C265" s="63"/>
      <c r="D265" s="63"/>
      <c r="E265" s="63"/>
      <c r="F265" s="63"/>
      <c r="G265" s="62" t="str">
        <f>IF(D265="","",VLOOKUP(D265,'Liste des clubs'!A:B,2,FALSE))</f>
        <v/>
      </c>
      <c r="H265" s="29"/>
      <c r="I265" s="64" t="str">
        <f t="shared" si="9"/>
        <v/>
      </c>
      <c r="J265" s="65" t="str">
        <f t="array" ref="J265">IFERROR(INDEX(I$2:I$700,SMALL(IF(I$2:I$700&lt;&gt;"",ROW(I$2:I$700)-1),ROW(A264))),"")</f>
        <v/>
      </c>
      <c r="K265" s="64" t="str">
        <f t="shared" si="10"/>
        <v/>
      </c>
      <c r="L265" s="66" t="str">
        <f t="array" ref="L265">IFERROR(INDEX(K$2:K$700,SMALL(IF(K$2:K$700&lt;&gt;"",ROW(K$2:K$700)-1),ROW(F264))),"")</f>
        <v/>
      </c>
      <c r="M265" s="64" t="str">
        <f t="shared" si="11"/>
        <v/>
      </c>
      <c r="N265" s="65" t="str">
        <f t="array" ref="N265">IFERROR(INDEX(M$2:M$700,SMALL(IF(M$2:M$700&lt;&gt;"",ROW(M$2:M$700)-1),ROW(G264))),"")</f>
        <v/>
      </c>
      <c r="O265" s="64" t="str">
        <f t="shared" si="12"/>
        <v/>
      </c>
      <c r="P265" s="66" t="str">
        <f t="array" ref="P265">IFERROR(INDEX(O$2:O$700,SMALL(IF(O$2:O$700&lt;&gt;"",ROW(O$2:O$700)-1),ROW(I264))),"")</f>
        <v/>
      </c>
      <c r="Q265" s="9"/>
    </row>
    <row r="266" spans="1:17" s="6" customFormat="1" ht="15.75" customHeight="1" x14ac:dyDescent="0.2">
      <c r="A266" s="62" t="str">
        <f t="shared" si="13"/>
        <v xml:space="preserve"> </v>
      </c>
      <c r="B266" s="63"/>
      <c r="C266" s="63"/>
      <c r="D266" s="63"/>
      <c r="E266" s="63"/>
      <c r="F266" s="63"/>
      <c r="G266" s="62" t="str">
        <f>IF(D266="","",VLOOKUP(D266,'Liste des clubs'!A:B,2,FALSE))</f>
        <v/>
      </c>
      <c r="H266" s="29"/>
      <c r="I266" s="64" t="str">
        <f t="shared" si="9"/>
        <v/>
      </c>
      <c r="J266" s="65" t="str">
        <f t="array" ref="J266">IFERROR(INDEX(I$2:I$700,SMALL(IF(I$2:I$700&lt;&gt;"",ROW(I$2:I$700)-1),ROW(A265))),"")</f>
        <v/>
      </c>
      <c r="K266" s="64" t="str">
        <f t="shared" si="10"/>
        <v/>
      </c>
      <c r="L266" s="66" t="str">
        <f t="array" ref="L266">IFERROR(INDEX(K$2:K$700,SMALL(IF(K$2:K$700&lt;&gt;"",ROW(K$2:K$700)-1),ROW(F265))),"")</f>
        <v/>
      </c>
      <c r="M266" s="64" t="str">
        <f t="shared" si="11"/>
        <v/>
      </c>
      <c r="N266" s="65" t="str">
        <f t="array" ref="N266">IFERROR(INDEX(M$2:M$700,SMALL(IF(M$2:M$700&lt;&gt;"",ROW(M$2:M$700)-1),ROW(G265))),"")</f>
        <v/>
      </c>
      <c r="O266" s="64" t="str">
        <f t="shared" si="12"/>
        <v/>
      </c>
      <c r="P266" s="66" t="str">
        <f t="array" ref="P266">IFERROR(INDEX(O$2:O$700,SMALL(IF(O$2:O$700&lt;&gt;"",ROW(O$2:O$700)-1),ROW(I265))),"")</f>
        <v/>
      </c>
      <c r="Q266" s="9"/>
    </row>
    <row r="267" spans="1:17" s="6" customFormat="1" ht="15.75" customHeight="1" x14ac:dyDescent="0.2">
      <c r="A267" s="62" t="str">
        <f t="shared" si="13"/>
        <v xml:space="preserve"> </v>
      </c>
      <c r="B267" s="63"/>
      <c r="C267" s="63"/>
      <c r="D267" s="63"/>
      <c r="E267" s="63"/>
      <c r="F267" s="63"/>
      <c r="G267" s="62" t="str">
        <f>IF(D267="","",VLOOKUP(D267,'Liste des clubs'!A:B,2,FALSE))</f>
        <v/>
      </c>
      <c r="H267" s="29"/>
      <c r="I267" s="64" t="str">
        <f t="shared" si="9"/>
        <v/>
      </c>
      <c r="J267" s="65" t="str">
        <f t="array" ref="J267">IFERROR(INDEX(I$2:I$700,SMALL(IF(I$2:I$700&lt;&gt;"",ROW(I$2:I$700)-1),ROW(A266))),"")</f>
        <v/>
      </c>
      <c r="K267" s="64" t="str">
        <f t="shared" si="10"/>
        <v/>
      </c>
      <c r="L267" s="66" t="str">
        <f t="array" ref="L267">IFERROR(INDEX(K$2:K$700,SMALL(IF(K$2:K$700&lt;&gt;"",ROW(K$2:K$700)-1),ROW(F266))),"")</f>
        <v/>
      </c>
      <c r="M267" s="64" t="str">
        <f t="shared" si="11"/>
        <v/>
      </c>
      <c r="N267" s="65" t="str">
        <f t="array" ref="N267">IFERROR(INDEX(M$2:M$700,SMALL(IF(M$2:M$700&lt;&gt;"",ROW(M$2:M$700)-1),ROW(G266))),"")</f>
        <v/>
      </c>
      <c r="O267" s="64" t="str">
        <f t="shared" si="12"/>
        <v/>
      </c>
      <c r="P267" s="66" t="str">
        <f t="array" ref="P267">IFERROR(INDEX(O$2:O$700,SMALL(IF(O$2:O$700&lt;&gt;"",ROW(O$2:O$700)-1),ROW(I266))),"")</f>
        <v/>
      </c>
      <c r="Q267" s="9"/>
    </row>
    <row r="268" spans="1:17" s="6" customFormat="1" ht="15.75" customHeight="1" x14ac:dyDescent="0.2">
      <c r="A268" s="62" t="str">
        <f t="shared" si="13"/>
        <v xml:space="preserve"> </v>
      </c>
      <c r="B268" s="63"/>
      <c r="C268" s="63"/>
      <c r="D268" s="63"/>
      <c r="E268" s="63"/>
      <c r="F268" s="63"/>
      <c r="G268" s="62" t="str">
        <f>IF(D268="","",VLOOKUP(D268,'Liste des clubs'!A:B,2,FALSE))</f>
        <v/>
      </c>
      <c r="H268" s="29"/>
      <c r="I268" s="64" t="str">
        <f t="shared" si="9"/>
        <v/>
      </c>
      <c r="J268" s="65" t="str">
        <f t="array" ref="J268">IFERROR(INDEX(I$2:I$700,SMALL(IF(I$2:I$700&lt;&gt;"",ROW(I$2:I$700)-1),ROW(A267))),"")</f>
        <v/>
      </c>
      <c r="K268" s="64" t="str">
        <f t="shared" si="10"/>
        <v/>
      </c>
      <c r="L268" s="66" t="str">
        <f t="array" ref="L268">IFERROR(INDEX(K$2:K$700,SMALL(IF(K$2:K$700&lt;&gt;"",ROW(K$2:K$700)-1),ROW(F267))),"")</f>
        <v/>
      </c>
      <c r="M268" s="64" t="str">
        <f t="shared" si="11"/>
        <v/>
      </c>
      <c r="N268" s="65" t="str">
        <f t="array" ref="N268">IFERROR(INDEX(M$2:M$700,SMALL(IF(M$2:M$700&lt;&gt;"",ROW(M$2:M$700)-1),ROW(G267))),"")</f>
        <v/>
      </c>
      <c r="O268" s="64" t="str">
        <f t="shared" si="12"/>
        <v/>
      </c>
      <c r="P268" s="66" t="str">
        <f t="array" ref="P268">IFERROR(INDEX(O$2:O$700,SMALL(IF(O$2:O$700&lt;&gt;"",ROW(O$2:O$700)-1),ROW(I267))),"")</f>
        <v/>
      </c>
      <c r="Q268" s="9"/>
    </row>
    <row r="269" spans="1:17" s="6" customFormat="1" ht="15.75" customHeight="1" x14ac:dyDescent="0.2">
      <c r="A269" s="62" t="str">
        <f t="shared" si="13"/>
        <v xml:space="preserve"> </v>
      </c>
      <c r="B269" s="63"/>
      <c r="C269" s="63"/>
      <c r="D269" s="63"/>
      <c r="E269" s="63"/>
      <c r="F269" s="63"/>
      <c r="G269" s="62" t="str">
        <f>IF(D269="","",VLOOKUP(D269,'Liste des clubs'!A:B,2,FALSE))</f>
        <v/>
      </c>
      <c r="H269" s="29"/>
      <c r="I269" s="64" t="str">
        <f t="shared" si="9"/>
        <v/>
      </c>
      <c r="J269" s="65" t="str">
        <f t="array" ref="J269">IFERROR(INDEX(I$2:I$700,SMALL(IF(I$2:I$700&lt;&gt;"",ROW(I$2:I$700)-1),ROW(A268))),"")</f>
        <v/>
      </c>
      <c r="K269" s="64" t="str">
        <f t="shared" si="10"/>
        <v/>
      </c>
      <c r="L269" s="66" t="str">
        <f t="array" ref="L269">IFERROR(INDEX(K$2:K$700,SMALL(IF(K$2:K$700&lt;&gt;"",ROW(K$2:K$700)-1),ROW(F268))),"")</f>
        <v/>
      </c>
      <c r="M269" s="64" t="str">
        <f t="shared" si="11"/>
        <v/>
      </c>
      <c r="N269" s="65" t="str">
        <f t="array" ref="N269">IFERROR(INDEX(M$2:M$700,SMALL(IF(M$2:M$700&lt;&gt;"",ROW(M$2:M$700)-1),ROW(G268))),"")</f>
        <v/>
      </c>
      <c r="O269" s="64" t="str">
        <f t="shared" si="12"/>
        <v/>
      </c>
      <c r="P269" s="66" t="str">
        <f t="array" ref="P269">IFERROR(INDEX(O$2:O$700,SMALL(IF(O$2:O$700&lt;&gt;"",ROW(O$2:O$700)-1),ROW(I268))),"")</f>
        <v/>
      </c>
      <c r="Q269" s="9"/>
    </row>
    <row r="270" spans="1:17" s="6" customFormat="1" ht="15.75" customHeight="1" x14ac:dyDescent="0.2">
      <c r="A270" s="62" t="str">
        <f t="shared" si="13"/>
        <v xml:space="preserve"> </v>
      </c>
      <c r="B270" s="63"/>
      <c r="C270" s="63"/>
      <c r="D270" s="63"/>
      <c r="E270" s="63"/>
      <c r="F270" s="63"/>
      <c r="G270" s="62" t="str">
        <f>IF(D270="","",VLOOKUP(D270,'Liste des clubs'!A:B,2,FALSE))</f>
        <v/>
      </c>
      <c r="H270" s="29"/>
      <c r="I270" s="64" t="str">
        <f t="shared" si="9"/>
        <v/>
      </c>
      <c r="J270" s="65" t="str">
        <f t="array" ref="J270">IFERROR(INDEX(I$2:I$700,SMALL(IF(I$2:I$700&lt;&gt;"",ROW(I$2:I$700)-1),ROW(A269))),"")</f>
        <v/>
      </c>
      <c r="K270" s="64" t="str">
        <f t="shared" si="10"/>
        <v/>
      </c>
      <c r="L270" s="66" t="str">
        <f t="array" ref="L270">IFERROR(INDEX(K$2:K$700,SMALL(IF(K$2:K$700&lt;&gt;"",ROW(K$2:K$700)-1),ROW(F269))),"")</f>
        <v/>
      </c>
      <c r="M270" s="64" t="str">
        <f t="shared" si="11"/>
        <v/>
      </c>
      <c r="N270" s="65" t="str">
        <f t="array" ref="N270">IFERROR(INDEX(M$2:M$700,SMALL(IF(M$2:M$700&lt;&gt;"",ROW(M$2:M$700)-1),ROW(G269))),"")</f>
        <v/>
      </c>
      <c r="O270" s="64" t="str">
        <f t="shared" si="12"/>
        <v/>
      </c>
      <c r="P270" s="66" t="str">
        <f t="array" ref="P270">IFERROR(INDEX(O$2:O$700,SMALL(IF(O$2:O$700&lt;&gt;"",ROW(O$2:O$700)-1),ROW(I269))),"")</f>
        <v/>
      </c>
      <c r="Q270" s="9"/>
    </row>
    <row r="271" spans="1:17" s="6" customFormat="1" ht="15.75" customHeight="1" x14ac:dyDescent="0.2">
      <c r="A271" s="62" t="str">
        <f t="shared" si="13"/>
        <v xml:space="preserve"> </v>
      </c>
      <c r="B271" s="63"/>
      <c r="C271" s="63"/>
      <c r="D271" s="63"/>
      <c r="E271" s="63"/>
      <c r="F271" s="63"/>
      <c r="G271" s="62" t="str">
        <f>IF(D271="","",VLOOKUP(D271,'Liste des clubs'!A:B,2,FALSE))</f>
        <v/>
      </c>
      <c r="H271" s="29"/>
      <c r="I271" s="64" t="str">
        <f t="shared" si="9"/>
        <v/>
      </c>
      <c r="J271" s="65" t="str">
        <f t="array" ref="J271">IFERROR(INDEX(I$2:I$700,SMALL(IF(I$2:I$700&lt;&gt;"",ROW(I$2:I$700)-1),ROW(A270))),"")</f>
        <v/>
      </c>
      <c r="K271" s="64" t="str">
        <f t="shared" si="10"/>
        <v/>
      </c>
      <c r="L271" s="66" t="str">
        <f t="array" ref="L271">IFERROR(INDEX(K$2:K$700,SMALL(IF(K$2:K$700&lt;&gt;"",ROW(K$2:K$700)-1),ROW(F270))),"")</f>
        <v/>
      </c>
      <c r="M271" s="64" t="str">
        <f t="shared" si="11"/>
        <v/>
      </c>
      <c r="N271" s="65" t="str">
        <f t="array" ref="N271">IFERROR(INDEX(M$2:M$700,SMALL(IF(M$2:M$700&lt;&gt;"",ROW(M$2:M$700)-1),ROW(G270))),"")</f>
        <v/>
      </c>
      <c r="O271" s="64" t="str">
        <f t="shared" si="12"/>
        <v/>
      </c>
      <c r="P271" s="66" t="str">
        <f t="array" ref="P271">IFERROR(INDEX(O$2:O$700,SMALL(IF(O$2:O$700&lt;&gt;"",ROW(O$2:O$700)-1),ROW(I270))),"")</f>
        <v/>
      </c>
      <c r="Q271" s="9"/>
    </row>
    <row r="272" spans="1:17" s="6" customFormat="1" ht="15.75" customHeight="1" x14ac:dyDescent="0.2">
      <c r="A272" s="62" t="str">
        <f t="shared" si="13"/>
        <v xml:space="preserve"> </v>
      </c>
      <c r="B272" s="63"/>
      <c r="C272" s="63"/>
      <c r="D272" s="63"/>
      <c r="E272" s="63"/>
      <c r="F272" s="63"/>
      <c r="G272" s="62" t="str">
        <f>IF(D272="","",VLOOKUP(D272,'Liste des clubs'!A:B,2,FALSE))</f>
        <v/>
      </c>
      <c r="H272" s="29"/>
      <c r="I272" s="64" t="str">
        <f t="shared" si="9"/>
        <v/>
      </c>
      <c r="J272" s="65" t="str">
        <f t="array" ref="J272">IFERROR(INDEX(I$2:I$700,SMALL(IF(I$2:I$700&lt;&gt;"",ROW(I$2:I$700)-1),ROW(A271))),"")</f>
        <v/>
      </c>
      <c r="K272" s="64" t="str">
        <f t="shared" si="10"/>
        <v/>
      </c>
      <c r="L272" s="66" t="str">
        <f t="array" ref="L272">IFERROR(INDEX(K$2:K$700,SMALL(IF(K$2:K$700&lt;&gt;"",ROW(K$2:K$700)-1),ROW(F271))),"")</f>
        <v/>
      </c>
      <c r="M272" s="64" t="str">
        <f t="shared" si="11"/>
        <v/>
      </c>
      <c r="N272" s="65" t="str">
        <f t="array" ref="N272">IFERROR(INDEX(M$2:M$700,SMALL(IF(M$2:M$700&lt;&gt;"",ROW(M$2:M$700)-1),ROW(G271))),"")</f>
        <v/>
      </c>
      <c r="O272" s="64" t="str">
        <f t="shared" si="12"/>
        <v/>
      </c>
      <c r="P272" s="66" t="str">
        <f t="array" ref="P272">IFERROR(INDEX(O$2:O$700,SMALL(IF(O$2:O$700&lt;&gt;"",ROW(O$2:O$700)-1),ROW(I271))),"")</f>
        <v/>
      </c>
      <c r="Q272" s="9"/>
    </row>
    <row r="273" spans="1:17" s="6" customFormat="1" ht="15.75" customHeight="1" x14ac:dyDescent="0.2">
      <c r="A273" s="62" t="str">
        <f t="shared" si="13"/>
        <v xml:space="preserve"> </v>
      </c>
      <c r="B273" s="63"/>
      <c r="C273" s="63"/>
      <c r="D273" s="63"/>
      <c r="E273" s="63"/>
      <c r="F273" s="63"/>
      <c r="G273" s="62" t="str">
        <f>IF(D273="","",VLOOKUP(D273,'Liste des clubs'!A:B,2,FALSE))</f>
        <v/>
      </c>
      <c r="H273" s="29"/>
      <c r="I273" s="64" t="str">
        <f t="shared" si="9"/>
        <v/>
      </c>
      <c r="J273" s="65" t="str">
        <f t="array" ref="J273">IFERROR(INDEX(I$2:I$700,SMALL(IF(I$2:I$700&lt;&gt;"",ROW(I$2:I$700)-1),ROW(A272))),"")</f>
        <v/>
      </c>
      <c r="K273" s="64" t="str">
        <f t="shared" si="10"/>
        <v/>
      </c>
      <c r="L273" s="66" t="str">
        <f t="array" ref="L273">IFERROR(INDEX(K$2:K$700,SMALL(IF(K$2:K$700&lt;&gt;"",ROW(K$2:K$700)-1),ROW(F272))),"")</f>
        <v/>
      </c>
      <c r="M273" s="64" t="str">
        <f t="shared" si="11"/>
        <v/>
      </c>
      <c r="N273" s="65" t="str">
        <f t="array" ref="N273">IFERROR(INDEX(M$2:M$700,SMALL(IF(M$2:M$700&lt;&gt;"",ROW(M$2:M$700)-1),ROW(G272))),"")</f>
        <v/>
      </c>
      <c r="O273" s="64" t="str">
        <f t="shared" si="12"/>
        <v/>
      </c>
      <c r="P273" s="66" t="str">
        <f t="array" ref="P273">IFERROR(INDEX(O$2:O$700,SMALL(IF(O$2:O$700&lt;&gt;"",ROW(O$2:O$700)-1),ROW(I272))),"")</f>
        <v/>
      </c>
      <c r="Q273" s="9"/>
    </row>
    <row r="274" spans="1:17" s="6" customFormat="1" ht="15.75" customHeight="1" x14ac:dyDescent="0.2">
      <c r="A274" s="62" t="str">
        <f t="shared" si="13"/>
        <v xml:space="preserve"> </v>
      </c>
      <c r="B274" s="63"/>
      <c r="C274" s="63"/>
      <c r="D274" s="63"/>
      <c r="E274" s="63"/>
      <c r="F274" s="63"/>
      <c r="G274" s="62" t="str">
        <f>IF(D274="","",VLOOKUP(D274,'Liste des clubs'!A:B,2,FALSE))</f>
        <v/>
      </c>
      <c r="H274" s="29"/>
      <c r="I274" s="64" t="str">
        <f t="shared" si="9"/>
        <v/>
      </c>
      <c r="J274" s="65" t="str">
        <f t="array" ref="J274">IFERROR(INDEX(I$2:I$700,SMALL(IF(I$2:I$700&lt;&gt;"",ROW(I$2:I$700)-1),ROW(A273))),"")</f>
        <v/>
      </c>
      <c r="K274" s="64" t="str">
        <f t="shared" si="10"/>
        <v/>
      </c>
      <c r="L274" s="66" t="str">
        <f t="array" ref="L274">IFERROR(INDEX(K$2:K$700,SMALL(IF(K$2:K$700&lt;&gt;"",ROW(K$2:K$700)-1),ROW(F273))),"")</f>
        <v/>
      </c>
      <c r="M274" s="64" t="str">
        <f t="shared" si="11"/>
        <v/>
      </c>
      <c r="N274" s="65" t="str">
        <f t="array" ref="N274">IFERROR(INDEX(M$2:M$700,SMALL(IF(M$2:M$700&lt;&gt;"",ROW(M$2:M$700)-1),ROW(G273))),"")</f>
        <v/>
      </c>
      <c r="O274" s="64" t="str">
        <f t="shared" si="12"/>
        <v/>
      </c>
      <c r="P274" s="66" t="str">
        <f t="array" ref="P274">IFERROR(INDEX(O$2:O$700,SMALL(IF(O$2:O$700&lt;&gt;"",ROW(O$2:O$700)-1),ROW(I273))),"")</f>
        <v/>
      </c>
      <c r="Q274" s="9"/>
    </row>
    <row r="275" spans="1:17" s="6" customFormat="1" ht="15.75" customHeight="1" x14ac:dyDescent="0.2">
      <c r="A275" s="62" t="str">
        <f t="shared" si="13"/>
        <v xml:space="preserve"> </v>
      </c>
      <c r="B275" s="63"/>
      <c r="C275" s="63"/>
      <c r="D275" s="63"/>
      <c r="E275" s="63"/>
      <c r="F275" s="63"/>
      <c r="G275" s="62" t="str">
        <f>IF(D275="","",VLOOKUP(D275,'Liste des clubs'!A:B,2,FALSE))</f>
        <v/>
      </c>
      <c r="H275" s="29"/>
      <c r="I275" s="64" t="str">
        <f t="shared" si="9"/>
        <v/>
      </c>
      <c r="J275" s="65" t="str">
        <f t="array" ref="J275">IFERROR(INDEX(I$2:I$700,SMALL(IF(I$2:I$700&lt;&gt;"",ROW(I$2:I$700)-1),ROW(A274))),"")</f>
        <v/>
      </c>
      <c r="K275" s="64" t="str">
        <f t="shared" si="10"/>
        <v/>
      </c>
      <c r="L275" s="66" t="str">
        <f t="array" ref="L275">IFERROR(INDEX(K$2:K$700,SMALL(IF(K$2:K$700&lt;&gt;"",ROW(K$2:K$700)-1),ROW(F274))),"")</f>
        <v/>
      </c>
      <c r="M275" s="64" t="str">
        <f t="shared" si="11"/>
        <v/>
      </c>
      <c r="N275" s="65" t="str">
        <f t="array" ref="N275">IFERROR(INDEX(M$2:M$700,SMALL(IF(M$2:M$700&lt;&gt;"",ROW(M$2:M$700)-1),ROW(G274))),"")</f>
        <v/>
      </c>
      <c r="O275" s="64" t="str">
        <f t="shared" si="12"/>
        <v/>
      </c>
      <c r="P275" s="66" t="str">
        <f t="array" ref="P275">IFERROR(INDEX(O$2:O$700,SMALL(IF(O$2:O$700&lt;&gt;"",ROW(O$2:O$700)-1),ROW(I274))),"")</f>
        <v/>
      </c>
      <c r="Q275" s="9"/>
    </row>
    <row r="276" spans="1:17" s="6" customFormat="1" ht="15.75" customHeight="1" x14ac:dyDescent="0.2">
      <c r="A276" s="62" t="str">
        <f t="shared" si="13"/>
        <v xml:space="preserve"> </v>
      </c>
      <c r="B276" s="63"/>
      <c r="C276" s="63"/>
      <c r="D276" s="63"/>
      <c r="E276" s="63"/>
      <c r="F276" s="63"/>
      <c r="G276" s="62" t="str">
        <f>IF(D276="","",VLOOKUP(D276,'Liste des clubs'!A:B,2,FALSE))</f>
        <v/>
      </c>
      <c r="H276" s="29"/>
      <c r="I276" s="64" t="str">
        <f t="shared" si="9"/>
        <v/>
      </c>
      <c r="J276" s="65" t="str">
        <f t="array" ref="J276">IFERROR(INDEX(I$2:I$700,SMALL(IF(I$2:I$700&lt;&gt;"",ROW(I$2:I$700)-1),ROW(A275))),"")</f>
        <v/>
      </c>
      <c r="K276" s="64" t="str">
        <f t="shared" si="10"/>
        <v/>
      </c>
      <c r="L276" s="66" t="str">
        <f t="array" ref="L276">IFERROR(INDEX(K$2:K$700,SMALL(IF(K$2:K$700&lt;&gt;"",ROW(K$2:K$700)-1),ROW(F275))),"")</f>
        <v/>
      </c>
      <c r="M276" s="64" t="str">
        <f t="shared" si="11"/>
        <v/>
      </c>
      <c r="N276" s="65" t="str">
        <f t="array" ref="N276">IFERROR(INDEX(M$2:M$700,SMALL(IF(M$2:M$700&lt;&gt;"",ROW(M$2:M$700)-1),ROW(G275))),"")</f>
        <v/>
      </c>
      <c r="O276" s="64" t="str">
        <f t="shared" si="12"/>
        <v/>
      </c>
      <c r="P276" s="66" t="str">
        <f t="array" ref="P276">IFERROR(INDEX(O$2:O$700,SMALL(IF(O$2:O$700&lt;&gt;"",ROW(O$2:O$700)-1),ROW(I275))),"")</f>
        <v/>
      </c>
      <c r="Q276" s="9"/>
    </row>
    <row r="277" spans="1:17" s="6" customFormat="1" ht="15.75" customHeight="1" x14ac:dyDescent="0.2">
      <c r="A277" s="62" t="str">
        <f t="shared" si="13"/>
        <v xml:space="preserve"> </v>
      </c>
      <c r="B277" s="63"/>
      <c r="C277" s="63"/>
      <c r="D277" s="63"/>
      <c r="E277" s="63"/>
      <c r="F277" s="63"/>
      <c r="G277" s="62" t="str">
        <f>IF(D277="","",VLOOKUP(D277,'Liste des clubs'!A:B,2,FALSE))</f>
        <v/>
      </c>
      <c r="H277" s="29"/>
      <c r="I277" s="64" t="str">
        <f t="shared" si="9"/>
        <v/>
      </c>
      <c r="J277" s="65" t="str">
        <f t="array" ref="J277">IFERROR(INDEX(I$2:I$700,SMALL(IF(I$2:I$700&lt;&gt;"",ROW(I$2:I$700)-1),ROW(A276))),"")</f>
        <v/>
      </c>
      <c r="K277" s="64" t="str">
        <f t="shared" si="10"/>
        <v/>
      </c>
      <c r="L277" s="66" t="str">
        <f t="array" ref="L277">IFERROR(INDEX(K$2:K$700,SMALL(IF(K$2:K$700&lt;&gt;"",ROW(K$2:K$700)-1),ROW(F276))),"")</f>
        <v/>
      </c>
      <c r="M277" s="64" t="str">
        <f t="shared" si="11"/>
        <v/>
      </c>
      <c r="N277" s="65" t="str">
        <f t="array" ref="N277">IFERROR(INDEX(M$2:M$700,SMALL(IF(M$2:M$700&lt;&gt;"",ROW(M$2:M$700)-1),ROW(G276))),"")</f>
        <v/>
      </c>
      <c r="O277" s="64" t="str">
        <f t="shared" si="12"/>
        <v/>
      </c>
      <c r="P277" s="66" t="str">
        <f t="array" ref="P277">IFERROR(INDEX(O$2:O$700,SMALL(IF(O$2:O$700&lt;&gt;"",ROW(O$2:O$700)-1),ROW(I276))),"")</f>
        <v/>
      </c>
      <c r="Q277" s="9"/>
    </row>
    <row r="278" spans="1:17" s="6" customFormat="1" ht="15.75" customHeight="1" x14ac:dyDescent="0.2">
      <c r="A278" s="62" t="str">
        <f t="shared" si="13"/>
        <v xml:space="preserve"> </v>
      </c>
      <c r="B278" s="63"/>
      <c r="C278" s="63"/>
      <c r="D278" s="63"/>
      <c r="E278" s="63"/>
      <c r="F278" s="63"/>
      <c r="G278" s="62" t="str">
        <f>IF(D278="","",VLOOKUP(D278,'Liste des clubs'!A:B,2,FALSE))</f>
        <v/>
      </c>
      <c r="H278" s="29"/>
      <c r="I278" s="64" t="str">
        <f t="shared" si="9"/>
        <v/>
      </c>
      <c r="J278" s="65" t="str">
        <f t="array" ref="J278">IFERROR(INDEX(I$2:I$700,SMALL(IF(I$2:I$700&lt;&gt;"",ROW(I$2:I$700)-1),ROW(A277))),"")</f>
        <v/>
      </c>
      <c r="K278" s="64" t="str">
        <f t="shared" si="10"/>
        <v/>
      </c>
      <c r="L278" s="66" t="str">
        <f t="array" ref="L278">IFERROR(INDEX(K$2:K$700,SMALL(IF(K$2:K$700&lt;&gt;"",ROW(K$2:K$700)-1),ROW(F277))),"")</f>
        <v/>
      </c>
      <c r="M278" s="64" t="str">
        <f t="shared" si="11"/>
        <v/>
      </c>
      <c r="N278" s="65" t="str">
        <f t="array" ref="N278">IFERROR(INDEX(M$2:M$700,SMALL(IF(M$2:M$700&lt;&gt;"",ROW(M$2:M$700)-1),ROW(G277))),"")</f>
        <v/>
      </c>
      <c r="O278" s="64" t="str">
        <f t="shared" si="12"/>
        <v/>
      </c>
      <c r="P278" s="66" t="str">
        <f t="array" ref="P278">IFERROR(INDEX(O$2:O$700,SMALL(IF(O$2:O$700&lt;&gt;"",ROW(O$2:O$700)-1),ROW(I277))),"")</f>
        <v/>
      </c>
      <c r="Q278" s="9"/>
    </row>
    <row r="279" spans="1:17" s="6" customFormat="1" ht="15.75" customHeight="1" x14ac:dyDescent="0.2">
      <c r="A279" s="62" t="str">
        <f t="shared" si="13"/>
        <v xml:space="preserve"> </v>
      </c>
      <c r="B279" s="63"/>
      <c r="C279" s="63"/>
      <c r="D279" s="63"/>
      <c r="E279" s="63"/>
      <c r="F279" s="63"/>
      <c r="G279" s="62" t="str">
        <f>IF(D279="","",VLOOKUP(D279,'Liste des clubs'!A:B,2,FALSE))</f>
        <v/>
      </c>
      <c r="H279" s="29"/>
      <c r="I279" s="64" t="str">
        <f t="shared" si="9"/>
        <v/>
      </c>
      <c r="J279" s="65" t="str">
        <f t="array" ref="J279">IFERROR(INDEX(I$2:I$700,SMALL(IF(I$2:I$700&lt;&gt;"",ROW(I$2:I$700)-1),ROW(A278))),"")</f>
        <v/>
      </c>
      <c r="K279" s="64" t="str">
        <f t="shared" si="10"/>
        <v/>
      </c>
      <c r="L279" s="66" t="str">
        <f t="array" ref="L279">IFERROR(INDEX(K$2:K$700,SMALL(IF(K$2:K$700&lt;&gt;"",ROW(K$2:K$700)-1),ROW(F278))),"")</f>
        <v/>
      </c>
      <c r="M279" s="64" t="str">
        <f t="shared" si="11"/>
        <v/>
      </c>
      <c r="N279" s="65" t="str">
        <f t="array" ref="N279">IFERROR(INDEX(M$2:M$700,SMALL(IF(M$2:M$700&lt;&gt;"",ROW(M$2:M$700)-1),ROW(G278))),"")</f>
        <v/>
      </c>
      <c r="O279" s="64" t="str">
        <f t="shared" si="12"/>
        <v/>
      </c>
      <c r="P279" s="66" t="str">
        <f t="array" ref="P279">IFERROR(INDEX(O$2:O$700,SMALL(IF(O$2:O$700&lt;&gt;"",ROW(O$2:O$700)-1),ROW(I278))),"")</f>
        <v/>
      </c>
      <c r="Q279" s="9"/>
    </row>
    <row r="280" spans="1:17" s="6" customFormat="1" ht="15.75" customHeight="1" x14ac:dyDescent="0.2">
      <c r="A280" s="62" t="str">
        <f t="shared" si="13"/>
        <v xml:space="preserve"> </v>
      </c>
      <c r="B280" s="63"/>
      <c r="C280" s="63"/>
      <c r="D280" s="63"/>
      <c r="E280" s="63"/>
      <c r="F280" s="63"/>
      <c r="G280" s="62" t="str">
        <f>IF(D280="","",VLOOKUP(D280,'Liste des clubs'!A:B,2,FALSE))</f>
        <v/>
      </c>
      <c r="H280" s="29"/>
      <c r="I280" s="64" t="str">
        <f t="shared" si="9"/>
        <v/>
      </c>
      <c r="J280" s="65" t="str">
        <f t="array" ref="J280">IFERROR(INDEX(I$2:I$700,SMALL(IF(I$2:I$700&lt;&gt;"",ROW(I$2:I$700)-1),ROW(A279))),"")</f>
        <v/>
      </c>
      <c r="K280" s="64" t="str">
        <f t="shared" si="10"/>
        <v/>
      </c>
      <c r="L280" s="66" t="str">
        <f t="array" ref="L280">IFERROR(INDEX(K$2:K$700,SMALL(IF(K$2:K$700&lt;&gt;"",ROW(K$2:K$700)-1),ROW(F279))),"")</f>
        <v/>
      </c>
      <c r="M280" s="64" t="str">
        <f t="shared" si="11"/>
        <v/>
      </c>
      <c r="N280" s="65" t="str">
        <f t="array" ref="N280">IFERROR(INDEX(M$2:M$700,SMALL(IF(M$2:M$700&lt;&gt;"",ROW(M$2:M$700)-1),ROW(G279))),"")</f>
        <v/>
      </c>
      <c r="O280" s="64" t="str">
        <f t="shared" si="12"/>
        <v/>
      </c>
      <c r="P280" s="66" t="str">
        <f t="array" ref="P280">IFERROR(INDEX(O$2:O$700,SMALL(IF(O$2:O$700&lt;&gt;"",ROW(O$2:O$700)-1),ROW(I279))),"")</f>
        <v/>
      </c>
      <c r="Q280" s="9"/>
    </row>
    <row r="281" spans="1:17" s="6" customFormat="1" ht="15.75" customHeight="1" x14ac:dyDescent="0.2">
      <c r="A281" s="62" t="str">
        <f t="shared" si="13"/>
        <v xml:space="preserve"> </v>
      </c>
      <c r="B281" s="63"/>
      <c r="C281" s="63"/>
      <c r="D281" s="63"/>
      <c r="E281" s="63"/>
      <c r="F281" s="63"/>
      <c r="G281" s="62" t="str">
        <f>IF(D281="","",VLOOKUP(D281,'Liste des clubs'!A:B,2,FALSE))</f>
        <v/>
      </c>
      <c r="H281" s="29"/>
      <c r="I281" s="64" t="str">
        <f t="shared" si="9"/>
        <v/>
      </c>
      <c r="J281" s="65" t="str">
        <f t="array" ref="J281">IFERROR(INDEX(I$2:I$700,SMALL(IF(I$2:I$700&lt;&gt;"",ROW(I$2:I$700)-1),ROW(A280))),"")</f>
        <v/>
      </c>
      <c r="K281" s="64" t="str">
        <f t="shared" si="10"/>
        <v/>
      </c>
      <c r="L281" s="66" t="str">
        <f t="array" ref="L281">IFERROR(INDEX(K$2:K$700,SMALL(IF(K$2:K$700&lt;&gt;"",ROW(K$2:K$700)-1),ROW(F280))),"")</f>
        <v/>
      </c>
      <c r="M281" s="64" t="str">
        <f t="shared" si="11"/>
        <v/>
      </c>
      <c r="N281" s="65" t="str">
        <f t="array" ref="N281">IFERROR(INDEX(M$2:M$700,SMALL(IF(M$2:M$700&lt;&gt;"",ROW(M$2:M$700)-1),ROW(G280))),"")</f>
        <v/>
      </c>
      <c r="O281" s="64" t="str">
        <f t="shared" si="12"/>
        <v/>
      </c>
      <c r="P281" s="66" t="str">
        <f t="array" ref="P281">IFERROR(INDEX(O$2:O$700,SMALL(IF(O$2:O$700&lt;&gt;"",ROW(O$2:O$700)-1),ROW(I280))),"")</f>
        <v/>
      </c>
      <c r="Q281" s="9"/>
    </row>
    <row r="282" spans="1:17" s="6" customFormat="1" ht="15.75" customHeight="1" x14ac:dyDescent="0.2">
      <c r="A282" s="62" t="str">
        <f t="shared" si="13"/>
        <v xml:space="preserve"> </v>
      </c>
      <c r="B282" s="63"/>
      <c r="C282" s="63"/>
      <c r="D282" s="63"/>
      <c r="E282" s="63"/>
      <c r="F282" s="63"/>
      <c r="G282" s="62" t="str">
        <f>IF(D282="","",VLOOKUP(D282,'Liste des clubs'!A:B,2,FALSE))</f>
        <v/>
      </c>
      <c r="H282" s="29"/>
      <c r="I282" s="64" t="str">
        <f t="shared" si="9"/>
        <v/>
      </c>
      <c r="J282" s="65" t="str">
        <f t="array" ref="J282">IFERROR(INDEX(I$2:I$700,SMALL(IF(I$2:I$700&lt;&gt;"",ROW(I$2:I$700)-1),ROW(A281))),"")</f>
        <v/>
      </c>
      <c r="K282" s="64" t="str">
        <f t="shared" si="10"/>
        <v/>
      </c>
      <c r="L282" s="66" t="str">
        <f t="array" ref="L282">IFERROR(INDEX(K$2:K$700,SMALL(IF(K$2:K$700&lt;&gt;"",ROW(K$2:K$700)-1),ROW(F281))),"")</f>
        <v/>
      </c>
      <c r="M282" s="64" t="str">
        <f t="shared" si="11"/>
        <v/>
      </c>
      <c r="N282" s="65" t="str">
        <f t="array" ref="N282">IFERROR(INDEX(M$2:M$700,SMALL(IF(M$2:M$700&lt;&gt;"",ROW(M$2:M$700)-1),ROW(G281))),"")</f>
        <v/>
      </c>
      <c r="O282" s="64" t="str">
        <f t="shared" si="12"/>
        <v/>
      </c>
      <c r="P282" s="66" t="str">
        <f t="array" ref="P282">IFERROR(INDEX(O$2:O$700,SMALL(IF(O$2:O$700&lt;&gt;"",ROW(O$2:O$700)-1),ROW(I281))),"")</f>
        <v/>
      </c>
      <c r="Q282" s="9"/>
    </row>
    <row r="283" spans="1:17" s="6" customFormat="1" ht="15.75" customHeight="1" x14ac:dyDescent="0.2">
      <c r="A283" s="62" t="str">
        <f t="shared" si="13"/>
        <v xml:space="preserve"> </v>
      </c>
      <c r="B283" s="63"/>
      <c r="C283" s="63"/>
      <c r="D283" s="63"/>
      <c r="E283" s="63"/>
      <c r="F283" s="63"/>
      <c r="G283" s="62" t="str">
        <f>IF(D283="","",VLOOKUP(D283,'Liste des clubs'!A:B,2,FALSE))</f>
        <v/>
      </c>
      <c r="H283" s="29"/>
      <c r="I283" s="64" t="str">
        <f t="shared" si="9"/>
        <v/>
      </c>
      <c r="J283" s="65" t="str">
        <f t="array" ref="J283">IFERROR(INDEX(I$2:I$700,SMALL(IF(I$2:I$700&lt;&gt;"",ROW(I$2:I$700)-1),ROW(A282))),"")</f>
        <v/>
      </c>
      <c r="K283" s="64" t="str">
        <f t="shared" si="10"/>
        <v/>
      </c>
      <c r="L283" s="66" t="str">
        <f t="array" ref="L283">IFERROR(INDEX(K$2:K$700,SMALL(IF(K$2:K$700&lt;&gt;"",ROW(K$2:K$700)-1),ROW(F282))),"")</f>
        <v/>
      </c>
      <c r="M283" s="64" t="str">
        <f t="shared" si="11"/>
        <v/>
      </c>
      <c r="N283" s="65" t="str">
        <f t="array" ref="N283">IFERROR(INDEX(M$2:M$700,SMALL(IF(M$2:M$700&lt;&gt;"",ROW(M$2:M$700)-1),ROW(G282))),"")</f>
        <v/>
      </c>
      <c r="O283" s="64" t="str">
        <f t="shared" si="12"/>
        <v/>
      </c>
      <c r="P283" s="66" t="str">
        <f t="array" ref="P283">IFERROR(INDEX(O$2:O$700,SMALL(IF(O$2:O$700&lt;&gt;"",ROW(O$2:O$700)-1),ROW(I282))),"")</f>
        <v/>
      </c>
      <c r="Q283" s="9"/>
    </row>
    <row r="284" spans="1:17" s="6" customFormat="1" ht="15.75" customHeight="1" x14ac:dyDescent="0.2">
      <c r="A284" s="62" t="str">
        <f t="shared" si="13"/>
        <v xml:space="preserve"> </v>
      </c>
      <c r="B284" s="63"/>
      <c r="C284" s="63"/>
      <c r="D284" s="63"/>
      <c r="E284" s="63"/>
      <c r="F284" s="63"/>
      <c r="G284" s="62" t="str">
        <f>IF(D284="","",VLOOKUP(D284,'Liste des clubs'!A:B,2,FALSE))</f>
        <v/>
      </c>
      <c r="H284" s="29"/>
      <c r="I284" s="64" t="str">
        <f t="shared" si="9"/>
        <v/>
      </c>
      <c r="J284" s="65" t="str">
        <f t="array" ref="J284">IFERROR(INDEX(I$2:I$700,SMALL(IF(I$2:I$700&lt;&gt;"",ROW(I$2:I$700)-1),ROW(A283))),"")</f>
        <v/>
      </c>
      <c r="K284" s="64" t="str">
        <f t="shared" si="10"/>
        <v/>
      </c>
      <c r="L284" s="66" t="str">
        <f t="array" ref="L284">IFERROR(INDEX(K$2:K$700,SMALL(IF(K$2:K$700&lt;&gt;"",ROW(K$2:K$700)-1),ROW(F283))),"")</f>
        <v/>
      </c>
      <c r="M284" s="64" t="str">
        <f t="shared" si="11"/>
        <v/>
      </c>
      <c r="N284" s="65" t="str">
        <f t="array" ref="N284">IFERROR(INDEX(M$2:M$700,SMALL(IF(M$2:M$700&lt;&gt;"",ROW(M$2:M$700)-1),ROW(G283))),"")</f>
        <v/>
      </c>
      <c r="O284" s="64" t="str">
        <f t="shared" si="12"/>
        <v/>
      </c>
      <c r="P284" s="66" t="str">
        <f t="array" ref="P284">IFERROR(INDEX(O$2:O$700,SMALL(IF(O$2:O$700&lt;&gt;"",ROW(O$2:O$700)-1),ROW(I283))),"")</f>
        <v/>
      </c>
      <c r="Q284" s="9"/>
    </row>
    <row r="285" spans="1:17" s="6" customFormat="1" ht="15.75" customHeight="1" x14ac:dyDescent="0.2">
      <c r="A285" s="62" t="str">
        <f t="shared" si="13"/>
        <v xml:space="preserve"> </v>
      </c>
      <c r="B285" s="63"/>
      <c r="C285" s="63"/>
      <c r="D285" s="63"/>
      <c r="E285" s="63"/>
      <c r="F285" s="63"/>
      <c r="G285" s="62" t="str">
        <f>IF(D285="","",VLOOKUP(D285,'Liste des clubs'!A:B,2,FALSE))</f>
        <v/>
      </c>
      <c r="H285" s="29"/>
      <c r="I285" s="64" t="str">
        <f t="shared" si="9"/>
        <v/>
      </c>
      <c r="J285" s="65" t="str">
        <f t="array" ref="J285">IFERROR(INDEX(I$2:I$700,SMALL(IF(I$2:I$700&lt;&gt;"",ROW(I$2:I$700)-1),ROW(A284))),"")</f>
        <v/>
      </c>
      <c r="K285" s="64" t="str">
        <f t="shared" si="10"/>
        <v/>
      </c>
      <c r="L285" s="66" t="str">
        <f t="array" ref="L285">IFERROR(INDEX(K$2:K$700,SMALL(IF(K$2:K$700&lt;&gt;"",ROW(K$2:K$700)-1),ROW(F284))),"")</f>
        <v/>
      </c>
      <c r="M285" s="64" t="str">
        <f t="shared" si="11"/>
        <v/>
      </c>
      <c r="N285" s="65" t="str">
        <f t="array" ref="N285">IFERROR(INDEX(M$2:M$700,SMALL(IF(M$2:M$700&lt;&gt;"",ROW(M$2:M$700)-1),ROW(G284))),"")</f>
        <v/>
      </c>
      <c r="O285" s="64" t="str">
        <f t="shared" si="12"/>
        <v/>
      </c>
      <c r="P285" s="66" t="str">
        <f t="array" ref="P285">IFERROR(INDEX(O$2:O$700,SMALL(IF(O$2:O$700&lt;&gt;"",ROW(O$2:O$700)-1),ROW(I284))),"")</f>
        <v/>
      </c>
      <c r="Q285" s="9"/>
    </row>
    <row r="286" spans="1:17" s="6" customFormat="1" ht="15.75" customHeight="1" x14ac:dyDescent="0.2">
      <c r="A286" s="62" t="str">
        <f t="shared" si="13"/>
        <v xml:space="preserve"> </v>
      </c>
      <c r="B286" s="63"/>
      <c r="C286" s="63"/>
      <c r="D286" s="63"/>
      <c r="E286" s="63"/>
      <c r="F286" s="63"/>
      <c r="G286" s="62" t="str">
        <f>IF(D286="","",VLOOKUP(D286,'Liste des clubs'!A:B,2,FALSE))</f>
        <v/>
      </c>
      <c r="H286" s="29"/>
      <c r="I286" s="64" t="str">
        <f t="shared" si="9"/>
        <v/>
      </c>
      <c r="J286" s="65" t="str">
        <f t="array" ref="J286">IFERROR(INDEX(I$2:I$700,SMALL(IF(I$2:I$700&lt;&gt;"",ROW(I$2:I$700)-1),ROW(A285))),"")</f>
        <v/>
      </c>
      <c r="K286" s="64" t="str">
        <f t="shared" si="10"/>
        <v/>
      </c>
      <c r="L286" s="66" t="str">
        <f t="array" ref="L286">IFERROR(INDEX(K$2:K$700,SMALL(IF(K$2:K$700&lt;&gt;"",ROW(K$2:K$700)-1),ROW(F285))),"")</f>
        <v/>
      </c>
      <c r="M286" s="64" t="str">
        <f t="shared" si="11"/>
        <v/>
      </c>
      <c r="N286" s="65" t="str">
        <f t="array" ref="N286">IFERROR(INDEX(M$2:M$700,SMALL(IF(M$2:M$700&lt;&gt;"",ROW(M$2:M$700)-1),ROW(G285))),"")</f>
        <v/>
      </c>
      <c r="O286" s="64" t="str">
        <f t="shared" si="12"/>
        <v/>
      </c>
      <c r="P286" s="66" t="str">
        <f t="array" ref="P286">IFERROR(INDEX(O$2:O$700,SMALL(IF(O$2:O$700&lt;&gt;"",ROW(O$2:O$700)-1),ROW(I285))),"")</f>
        <v/>
      </c>
      <c r="Q286" s="9"/>
    </row>
    <row r="287" spans="1:17" s="6" customFormat="1" ht="15.75" customHeight="1" x14ac:dyDescent="0.2">
      <c r="A287" s="62" t="str">
        <f t="shared" si="13"/>
        <v xml:space="preserve"> </v>
      </c>
      <c r="B287" s="63"/>
      <c r="C287" s="63"/>
      <c r="D287" s="63"/>
      <c r="E287" s="63"/>
      <c r="F287" s="63"/>
      <c r="G287" s="62" t="str">
        <f>IF(D287="","",VLOOKUP(D287,'Liste des clubs'!A:B,2,FALSE))</f>
        <v/>
      </c>
      <c r="H287" s="29"/>
      <c r="I287" s="64" t="str">
        <f t="shared" si="9"/>
        <v/>
      </c>
      <c r="J287" s="65" t="str">
        <f t="array" ref="J287">IFERROR(INDEX(I$2:I$700,SMALL(IF(I$2:I$700&lt;&gt;"",ROW(I$2:I$700)-1),ROW(A286))),"")</f>
        <v/>
      </c>
      <c r="K287" s="64" t="str">
        <f t="shared" si="10"/>
        <v/>
      </c>
      <c r="L287" s="66" t="str">
        <f t="array" ref="L287">IFERROR(INDEX(K$2:K$700,SMALL(IF(K$2:K$700&lt;&gt;"",ROW(K$2:K$700)-1),ROW(F286))),"")</f>
        <v/>
      </c>
      <c r="M287" s="64" t="str">
        <f t="shared" si="11"/>
        <v/>
      </c>
      <c r="N287" s="65" t="str">
        <f t="array" ref="N287">IFERROR(INDEX(M$2:M$700,SMALL(IF(M$2:M$700&lt;&gt;"",ROW(M$2:M$700)-1),ROW(G286))),"")</f>
        <v/>
      </c>
      <c r="O287" s="64" t="str">
        <f t="shared" si="12"/>
        <v/>
      </c>
      <c r="P287" s="66" t="str">
        <f t="array" ref="P287">IFERROR(INDEX(O$2:O$700,SMALL(IF(O$2:O$700&lt;&gt;"",ROW(O$2:O$700)-1),ROW(I286))),"")</f>
        <v/>
      </c>
      <c r="Q287" s="9"/>
    </row>
    <row r="288" spans="1:17" s="6" customFormat="1" ht="15.75" customHeight="1" x14ac:dyDescent="0.2">
      <c r="A288" s="62" t="str">
        <f t="shared" si="13"/>
        <v xml:space="preserve"> </v>
      </c>
      <c r="B288" s="63"/>
      <c r="C288" s="63"/>
      <c r="D288" s="63"/>
      <c r="E288" s="63"/>
      <c r="F288" s="63"/>
      <c r="G288" s="62" t="str">
        <f>IF(D288="","",VLOOKUP(D288,'Liste des clubs'!A:B,2,FALSE))</f>
        <v/>
      </c>
      <c r="H288" s="29"/>
      <c r="I288" s="64" t="str">
        <f t="shared" si="9"/>
        <v/>
      </c>
      <c r="J288" s="65" t="str">
        <f t="array" ref="J288">IFERROR(INDEX(I$2:I$700,SMALL(IF(I$2:I$700&lt;&gt;"",ROW(I$2:I$700)-1),ROW(A287))),"")</f>
        <v/>
      </c>
      <c r="K288" s="64" t="str">
        <f t="shared" si="10"/>
        <v/>
      </c>
      <c r="L288" s="66" t="str">
        <f t="array" ref="L288">IFERROR(INDEX(K$2:K$700,SMALL(IF(K$2:K$700&lt;&gt;"",ROW(K$2:K$700)-1),ROW(F287))),"")</f>
        <v/>
      </c>
      <c r="M288" s="64" t="str">
        <f t="shared" si="11"/>
        <v/>
      </c>
      <c r="N288" s="65" t="str">
        <f t="array" ref="N288">IFERROR(INDEX(M$2:M$700,SMALL(IF(M$2:M$700&lt;&gt;"",ROW(M$2:M$700)-1),ROW(G287))),"")</f>
        <v/>
      </c>
      <c r="O288" s="64" t="str">
        <f t="shared" si="12"/>
        <v/>
      </c>
      <c r="P288" s="66" t="str">
        <f t="array" ref="P288">IFERROR(INDEX(O$2:O$700,SMALL(IF(O$2:O$700&lt;&gt;"",ROW(O$2:O$700)-1),ROW(I287))),"")</f>
        <v/>
      </c>
      <c r="Q288" s="9"/>
    </row>
    <row r="289" spans="1:17" s="6" customFormat="1" ht="15.75" customHeight="1" x14ac:dyDescent="0.2">
      <c r="A289" s="62" t="str">
        <f t="shared" si="13"/>
        <v xml:space="preserve"> </v>
      </c>
      <c r="B289" s="63"/>
      <c r="C289" s="63"/>
      <c r="D289" s="63"/>
      <c r="E289" s="63"/>
      <c r="F289" s="63"/>
      <c r="G289" s="62" t="str">
        <f>IF(D289="","",VLOOKUP(D289,'Liste des clubs'!A:B,2,FALSE))</f>
        <v/>
      </c>
      <c r="H289" s="29"/>
      <c r="I289" s="64" t="str">
        <f t="shared" si="9"/>
        <v/>
      </c>
      <c r="J289" s="65" t="str">
        <f t="array" ref="J289">IFERROR(INDEX(I$2:I$700,SMALL(IF(I$2:I$700&lt;&gt;"",ROW(I$2:I$700)-1),ROW(A288))),"")</f>
        <v/>
      </c>
      <c r="K289" s="64" t="str">
        <f t="shared" si="10"/>
        <v/>
      </c>
      <c r="L289" s="66" t="str">
        <f t="array" ref="L289">IFERROR(INDEX(K$2:K$700,SMALL(IF(K$2:K$700&lt;&gt;"",ROW(K$2:K$700)-1),ROW(F288))),"")</f>
        <v/>
      </c>
      <c r="M289" s="64" t="str">
        <f t="shared" si="11"/>
        <v/>
      </c>
      <c r="N289" s="65" t="str">
        <f t="array" ref="N289">IFERROR(INDEX(M$2:M$700,SMALL(IF(M$2:M$700&lt;&gt;"",ROW(M$2:M$700)-1),ROW(G288))),"")</f>
        <v/>
      </c>
      <c r="O289" s="64" t="str">
        <f t="shared" si="12"/>
        <v/>
      </c>
      <c r="P289" s="66" t="str">
        <f t="array" ref="P289">IFERROR(INDEX(O$2:O$700,SMALL(IF(O$2:O$700&lt;&gt;"",ROW(O$2:O$700)-1),ROW(I288))),"")</f>
        <v/>
      </c>
      <c r="Q289" s="9"/>
    </row>
    <row r="290" spans="1:17" s="6" customFormat="1" ht="15.75" customHeight="1" x14ac:dyDescent="0.2">
      <c r="A290" s="62" t="str">
        <f t="shared" si="13"/>
        <v xml:space="preserve"> </v>
      </c>
      <c r="B290" s="63"/>
      <c r="C290" s="63"/>
      <c r="D290" s="63"/>
      <c r="E290" s="63"/>
      <c r="F290" s="63"/>
      <c r="G290" s="62" t="str">
        <f>IF(D290="","",VLOOKUP(D290,'Liste des clubs'!A:B,2,FALSE))</f>
        <v/>
      </c>
      <c r="H290" s="29"/>
      <c r="I290" s="64" t="str">
        <f t="shared" si="9"/>
        <v/>
      </c>
      <c r="J290" s="65" t="str">
        <f t="array" ref="J290">IFERROR(INDEX(I$2:I$700,SMALL(IF(I$2:I$700&lt;&gt;"",ROW(I$2:I$700)-1),ROW(A289))),"")</f>
        <v/>
      </c>
      <c r="K290" s="64" t="str">
        <f t="shared" si="10"/>
        <v/>
      </c>
      <c r="L290" s="66" t="str">
        <f t="array" ref="L290">IFERROR(INDEX(K$2:K$700,SMALL(IF(K$2:K$700&lt;&gt;"",ROW(K$2:K$700)-1),ROW(F289))),"")</f>
        <v/>
      </c>
      <c r="M290" s="64" t="str">
        <f t="shared" si="11"/>
        <v/>
      </c>
      <c r="N290" s="65" t="str">
        <f t="array" ref="N290">IFERROR(INDEX(M$2:M$700,SMALL(IF(M$2:M$700&lt;&gt;"",ROW(M$2:M$700)-1),ROW(G289))),"")</f>
        <v/>
      </c>
      <c r="O290" s="64" t="str">
        <f t="shared" si="12"/>
        <v/>
      </c>
      <c r="P290" s="66" t="str">
        <f t="array" ref="P290">IFERROR(INDEX(O$2:O$700,SMALL(IF(O$2:O$700&lt;&gt;"",ROW(O$2:O$700)-1),ROW(I289))),"")</f>
        <v/>
      </c>
      <c r="Q290" s="9"/>
    </row>
    <row r="291" spans="1:17" s="6" customFormat="1" ht="15.75" customHeight="1" x14ac:dyDescent="0.2">
      <c r="A291" s="62" t="str">
        <f t="shared" si="13"/>
        <v xml:space="preserve"> </v>
      </c>
      <c r="B291" s="63"/>
      <c r="C291" s="63"/>
      <c r="D291" s="63"/>
      <c r="E291" s="63"/>
      <c r="F291" s="63"/>
      <c r="G291" s="62" t="str">
        <f>IF(D291="","",VLOOKUP(D291,'Liste des clubs'!A:B,2,FALSE))</f>
        <v/>
      </c>
      <c r="H291" s="29"/>
      <c r="I291" s="64" t="str">
        <f t="shared" si="9"/>
        <v/>
      </c>
      <c r="J291" s="65" t="str">
        <f t="array" ref="J291">IFERROR(INDEX(I$2:I$700,SMALL(IF(I$2:I$700&lt;&gt;"",ROW(I$2:I$700)-1),ROW(A290))),"")</f>
        <v/>
      </c>
      <c r="K291" s="64" t="str">
        <f t="shared" si="10"/>
        <v/>
      </c>
      <c r="L291" s="66" t="str">
        <f t="array" ref="L291">IFERROR(INDEX(K$2:K$700,SMALL(IF(K$2:K$700&lt;&gt;"",ROW(K$2:K$700)-1),ROW(F290))),"")</f>
        <v/>
      </c>
      <c r="M291" s="64" t="str">
        <f t="shared" si="11"/>
        <v/>
      </c>
      <c r="N291" s="65" t="str">
        <f t="array" ref="N291">IFERROR(INDEX(M$2:M$700,SMALL(IF(M$2:M$700&lt;&gt;"",ROW(M$2:M$700)-1),ROW(G290))),"")</f>
        <v/>
      </c>
      <c r="O291" s="64" t="str">
        <f t="shared" si="12"/>
        <v/>
      </c>
      <c r="P291" s="66" t="str">
        <f t="array" ref="P291">IFERROR(INDEX(O$2:O$700,SMALL(IF(O$2:O$700&lt;&gt;"",ROW(O$2:O$700)-1),ROW(I290))),"")</f>
        <v/>
      </c>
      <c r="Q291" s="9"/>
    </row>
    <row r="292" spans="1:17" s="6" customFormat="1" ht="15.75" customHeight="1" x14ac:dyDescent="0.2">
      <c r="A292" s="62" t="str">
        <f t="shared" si="13"/>
        <v xml:space="preserve"> </v>
      </c>
      <c r="B292" s="63"/>
      <c r="C292" s="63"/>
      <c r="D292" s="63"/>
      <c r="E292" s="63"/>
      <c r="F292" s="63"/>
      <c r="G292" s="62" t="str">
        <f>IF(D292="","",VLOOKUP(D292,'Liste des clubs'!A:B,2,FALSE))</f>
        <v/>
      </c>
      <c r="H292" s="29"/>
      <c r="I292" s="64" t="str">
        <f t="shared" si="9"/>
        <v/>
      </c>
      <c r="J292" s="65" t="str">
        <f t="array" ref="J292">IFERROR(INDEX(I$2:I$700,SMALL(IF(I$2:I$700&lt;&gt;"",ROW(I$2:I$700)-1),ROW(A291))),"")</f>
        <v/>
      </c>
      <c r="K292" s="64" t="str">
        <f t="shared" si="10"/>
        <v/>
      </c>
      <c r="L292" s="66" t="str">
        <f t="array" ref="L292">IFERROR(INDEX(K$2:K$700,SMALL(IF(K$2:K$700&lt;&gt;"",ROW(K$2:K$700)-1),ROW(F291))),"")</f>
        <v/>
      </c>
      <c r="M292" s="64" t="str">
        <f t="shared" si="11"/>
        <v/>
      </c>
      <c r="N292" s="65" t="str">
        <f t="array" ref="N292">IFERROR(INDEX(M$2:M$700,SMALL(IF(M$2:M$700&lt;&gt;"",ROW(M$2:M$700)-1),ROW(G291))),"")</f>
        <v/>
      </c>
      <c r="O292" s="64" t="str">
        <f t="shared" si="12"/>
        <v/>
      </c>
      <c r="P292" s="66" t="str">
        <f t="array" ref="P292">IFERROR(INDEX(O$2:O$700,SMALL(IF(O$2:O$700&lt;&gt;"",ROW(O$2:O$700)-1),ROW(I291))),"")</f>
        <v/>
      </c>
      <c r="Q292" s="9"/>
    </row>
    <row r="293" spans="1:17" s="6" customFormat="1" ht="15.75" customHeight="1" x14ac:dyDescent="0.2">
      <c r="A293" s="62" t="str">
        <f t="shared" si="13"/>
        <v xml:space="preserve"> </v>
      </c>
      <c r="B293" s="63"/>
      <c r="C293" s="63"/>
      <c r="D293" s="63"/>
      <c r="E293" s="63"/>
      <c r="F293" s="63"/>
      <c r="G293" s="62" t="str">
        <f>IF(D293="","",VLOOKUP(D293,'Liste des clubs'!A:B,2,FALSE))</f>
        <v/>
      </c>
      <c r="H293" s="29"/>
      <c r="I293" s="64" t="str">
        <f t="shared" si="9"/>
        <v/>
      </c>
      <c r="J293" s="65" t="str">
        <f t="array" ref="J293">IFERROR(INDEX(I$2:I$700,SMALL(IF(I$2:I$700&lt;&gt;"",ROW(I$2:I$700)-1),ROW(A292))),"")</f>
        <v/>
      </c>
      <c r="K293" s="64" t="str">
        <f t="shared" si="10"/>
        <v/>
      </c>
      <c r="L293" s="66" t="str">
        <f t="array" ref="L293">IFERROR(INDEX(K$2:K$700,SMALL(IF(K$2:K$700&lt;&gt;"",ROW(K$2:K$700)-1),ROW(F292))),"")</f>
        <v/>
      </c>
      <c r="M293" s="64" t="str">
        <f t="shared" si="11"/>
        <v/>
      </c>
      <c r="N293" s="65" t="str">
        <f t="array" ref="N293">IFERROR(INDEX(M$2:M$700,SMALL(IF(M$2:M$700&lt;&gt;"",ROW(M$2:M$700)-1),ROW(G292))),"")</f>
        <v/>
      </c>
      <c r="O293" s="64" t="str">
        <f t="shared" si="12"/>
        <v/>
      </c>
      <c r="P293" s="66" t="str">
        <f t="array" ref="P293">IFERROR(INDEX(O$2:O$700,SMALL(IF(O$2:O$700&lt;&gt;"",ROW(O$2:O$700)-1),ROW(I292))),"")</f>
        <v/>
      </c>
      <c r="Q293" s="9"/>
    </row>
    <row r="294" spans="1:17" s="6" customFormat="1" ht="15.75" customHeight="1" x14ac:dyDescent="0.2">
      <c r="A294" s="62" t="str">
        <f t="shared" si="13"/>
        <v xml:space="preserve"> </v>
      </c>
      <c r="B294" s="63"/>
      <c r="C294" s="63"/>
      <c r="D294" s="63"/>
      <c r="E294" s="63"/>
      <c r="F294" s="63"/>
      <c r="G294" s="62" t="str">
        <f>IF(D294="","",VLOOKUP(D294,'Liste des clubs'!A:B,2,FALSE))</f>
        <v/>
      </c>
      <c r="H294" s="29"/>
      <c r="I294" s="64" t="str">
        <f t="shared" si="9"/>
        <v/>
      </c>
      <c r="J294" s="65" t="str">
        <f t="array" ref="J294">IFERROR(INDEX(I$2:I$700,SMALL(IF(I$2:I$700&lt;&gt;"",ROW(I$2:I$700)-1),ROW(A293))),"")</f>
        <v/>
      </c>
      <c r="K294" s="64" t="str">
        <f t="shared" si="10"/>
        <v/>
      </c>
      <c r="L294" s="66" t="str">
        <f t="array" ref="L294">IFERROR(INDEX(K$2:K$700,SMALL(IF(K$2:K$700&lt;&gt;"",ROW(K$2:K$700)-1),ROW(F293))),"")</f>
        <v/>
      </c>
      <c r="M294" s="64" t="str">
        <f t="shared" si="11"/>
        <v/>
      </c>
      <c r="N294" s="65" t="str">
        <f t="array" ref="N294">IFERROR(INDEX(M$2:M$700,SMALL(IF(M$2:M$700&lt;&gt;"",ROW(M$2:M$700)-1),ROW(G293))),"")</f>
        <v/>
      </c>
      <c r="O294" s="64" t="str">
        <f t="shared" si="12"/>
        <v/>
      </c>
      <c r="P294" s="66" t="str">
        <f t="array" ref="P294">IFERROR(INDEX(O$2:O$700,SMALL(IF(O$2:O$700&lt;&gt;"",ROW(O$2:O$700)-1),ROW(I293))),"")</f>
        <v/>
      </c>
      <c r="Q294" s="9"/>
    </row>
    <row r="295" spans="1:17" s="6" customFormat="1" ht="15.75" customHeight="1" x14ac:dyDescent="0.2">
      <c r="A295" s="62" t="str">
        <f t="shared" si="13"/>
        <v xml:space="preserve"> </v>
      </c>
      <c r="B295" s="63"/>
      <c r="C295" s="63"/>
      <c r="D295" s="63"/>
      <c r="E295" s="63"/>
      <c r="F295" s="63"/>
      <c r="G295" s="62" t="str">
        <f>IF(D295="","",VLOOKUP(D295,'Liste des clubs'!A:B,2,FALSE))</f>
        <v/>
      </c>
      <c r="H295" s="29"/>
      <c r="I295" s="64" t="str">
        <f t="shared" si="9"/>
        <v/>
      </c>
      <c r="J295" s="65" t="str">
        <f t="array" ref="J295">IFERROR(INDEX(I$2:I$700,SMALL(IF(I$2:I$700&lt;&gt;"",ROW(I$2:I$700)-1),ROW(A294))),"")</f>
        <v/>
      </c>
      <c r="K295" s="64" t="str">
        <f t="shared" si="10"/>
        <v/>
      </c>
      <c r="L295" s="66" t="str">
        <f t="array" ref="L295">IFERROR(INDEX(K$2:K$700,SMALL(IF(K$2:K$700&lt;&gt;"",ROW(K$2:K$700)-1),ROW(F294))),"")</f>
        <v/>
      </c>
      <c r="M295" s="64" t="str">
        <f t="shared" si="11"/>
        <v/>
      </c>
      <c r="N295" s="65" t="str">
        <f t="array" ref="N295">IFERROR(INDEX(M$2:M$700,SMALL(IF(M$2:M$700&lt;&gt;"",ROW(M$2:M$700)-1),ROW(G294))),"")</f>
        <v/>
      </c>
      <c r="O295" s="64" t="str">
        <f t="shared" si="12"/>
        <v/>
      </c>
      <c r="P295" s="66" t="str">
        <f t="array" ref="P295">IFERROR(INDEX(O$2:O$700,SMALL(IF(O$2:O$700&lt;&gt;"",ROW(O$2:O$700)-1),ROW(I294))),"")</f>
        <v/>
      </c>
      <c r="Q295" s="9"/>
    </row>
    <row r="296" spans="1:17" s="6" customFormat="1" ht="15.75" customHeight="1" x14ac:dyDescent="0.2">
      <c r="A296" s="62" t="str">
        <f t="shared" si="13"/>
        <v xml:space="preserve"> </v>
      </c>
      <c r="B296" s="63"/>
      <c r="C296" s="63"/>
      <c r="D296" s="63"/>
      <c r="E296" s="63"/>
      <c r="F296" s="63"/>
      <c r="G296" s="62" t="str">
        <f>IF(D296="","",VLOOKUP(D296,'Liste des clubs'!A:B,2,FALSE))</f>
        <v/>
      </c>
      <c r="H296" s="29"/>
      <c r="I296" s="64" t="str">
        <f t="shared" si="9"/>
        <v/>
      </c>
      <c r="J296" s="65" t="str">
        <f t="array" ref="J296">IFERROR(INDEX(I$2:I$700,SMALL(IF(I$2:I$700&lt;&gt;"",ROW(I$2:I$700)-1),ROW(A295))),"")</f>
        <v/>
      </c>
      <c r="K296" s="64" t="str">
        <f t="shared" si="10"/>
        <v/>
      </c>
      <c r="L296" s="66" t="str">
        <f t="array" ref="L296">IFERROR(INDEX(K$2:K$700,SMALL(IF(K$2:K$700&lt;&gt;"",ROW(K$2:K$700)-1),ROW(F295))),"")</f>
        <v/>
      </c>
      <c r="M296" s="64" t="str">
        <f t="shared" si="11"/>
        <v/>
      </c>
      <c r="N296" s="65" t="str">
        <f t="array" ref="N296">IFERROR(INDEX(M$2:M$700,SMALL(IF(M$2:M$700&lt;&gt;"",ROW(M$2:M$700)-1),ROW(G295))),"")</f>
        <v/>
      </c>
      <c r="O296" s="64" t="str">
        <f t="shared" si="12"/>
        <v/>
      </c>
      <c r="P296" s="66" t="str">
        <f t="array" ref="P296">IFERROR(INDEX(O$2:O$700,SMALL(IF(O$2:O$700&lt;&gt;"",ROW(O$2:O$700)-1),ROW(I295))),"")</f>
        <v/>
      </c>
      <c r="Q296" s="9"/>
    </row>
    <row r="297" spans="1:17" s="6" customFormat="1" ht="15.75" customHeight="1" x14ac:dyDescent="0.2">
      <c r="A297" s="62" t="str">
        <f t="shared" si="13"/>
        <v xml:space="preserve"> </v>
      </c>
      <c r="B297" s="63"/>
      <c r="C297" s="63"/>
      <c r="D297" s="63"/>
      <c r="E297" s="63"/>
      <c r="F297" s="63"/>
      <c r="G297" s="62" t="str">
        <f>IF(D297="","",VLOOKUP(D297,'Liste des clubs'!A:B,2,FALSE))</f>
        <v/>
      </c>
      <c r="H297" s="29" t="s">
        <v>367</v>
      </c>
      <c r="I297" s="64" t="str">
        <f t="shared" si="9"/>
        <v/>
      </c>
      <c r="J297" s="65" t="str">
        <f t="array" ref="J297">IFERROR(INDEX(I$2:I$700,SMALL(IF(I$2:I$700&lt;&gt;"",ROW(I$2:I$700)-1),ROW(A296))),"")</f>
        <v/>
      </c>
      <c r="K297" s="64" t="str">
        <f t="shared" si="10"/>
        <v/>
      </c>
      <c r="L297" s="66" t="str">
        <f t="array" ref="L297">IFERROR(INDEX(K$2:K$700,SMALL(IF(K$2:K$700&lt;&gt;"",ROW(K$2:K$700)-1),ROW(F296))),"")</f>
        <v/>
      </c>
      <c r="M297" s="64" t="str">
        <f t="shared" si="11"/>
        <v/>
      </c>
      <c r="N297" s="65" t="str">
        <f t="array" ref="N297">IFERROR(INDEX(M$2:M$700,SMALL(IF(M$2:M$700&lt;&gt;"",ROW(M$2:M$700)-1),ROW(G296))),"")</f>
        <v/>
      </c>
      <c r="O297" s="64" t="str">
        <f t="shared" si="12"/>
        <v/>
      </c>
      <c r="P297" s="66" t="str">
        <f t="array" ref="P297">IFERROR(INDEX(O$2:O$700,SMALL(IF(O$2:O$700&lt;&gt;"",ROW(O$2:O$700)-1),ROW(I296))),"")</f>
        <v/>
      </c>
      <c r="Q297" s="9"/>
    </row>
    <row r="298" spans="1:17" s="6" customFormat="1" ht="15.75" customHeight="1" x14ac:dyDescent="0.2">
      <c r="A298" s="62" t="str">
        <f t="shared" si="13"/>
        <v xml:space="preserve"> </v>
      </c>
      <c r="B298" s="63"/>
      <c r="C298" s="63"/>
      <c r="D298" s="63"/>
      <c r="E298" s="63"/>
      <c r="F298" s="63"/>
      <c r="G298" s="62" t="str">
        <f>IF(D298="","",VLOOKUP(D298,'Liste des clubs'!A:B,2,FALSE))</f>
        <v/>
      </c>
      <c r="H298" s="29"/>
      <c r="I298" s="64" t="str">
        <f t="shared" si="9"/>
        <v/>
      </c>
      <c r="J298" s="65" t="str">
        <f t="array" ref="J298">IFERROR(INDEX(I$2:I$700,SMALL(IF(I$2:I$700&lt;&gt;"",ROW(I$2:I$700)-1),ROW(A297))),"")</f>
        <v/>
      </c>
      <c r="K298" s="64" t="str">
        <f t="shared" si="10"/>
        <v/>
      </c>
      <c r="L298" s="66" t="str">
        <f t="array" ref="L298">IFERROR(INDEX(K$2:K$700,SMALL(IF(K$2:K$700&lt;&gt;"",ROW(K$2:K$700)-1),ROW(F297))),"")</f>
        <v/>
      </c>
      <c r="M298" s="64" t="str">
        <f t="shared" si="11"/>
        <v/>
      </c>
      <c r="N298" s="65" t="str">
        <f t="array" ref="N298">IFERROR(INDEX(M$2:M$700,SMALL(IF(M$2:M$700&lt;&gt;"",ROW(M$2:M$700)-1),ROW(G297))),"")</f>
        <v/>
      </c>
      <c r="O298" s="64" t="str">
        <f t="shared" si="12"/>
        <v/>
      </c>
      <c r="P298" s="66" t="str">
        <f t="array" ref="P298">IFERROR(INDEX(O$2:O$700,SMALL(IF(O$2:O$700&lt;&gt;"",ROW(O$2:O$700)-1),ROW(I297))),"")</f>
        <v/>
      </c>
      <c r="Q298" s="9"/>
    </row>
    <row r="299" spans="1:17" s="6" customFormat="1" ht="15.75" customHeight="1" x14ac:dyDescent="0.2">
      <c r="A299" s="62" t="str">
        <f t="shared" si="13"/>
        <v xml:space="preserve"> </v>
      </c>
      <c r="B299" s="63"/>
      <c r="C299" s="63"/>
      <c r="D299" s="63"/>
      <c r="E299" s="63"/>
      <c r="F299" s="63"/>
      <c r="G299" s="62" t="str">
        <f>IF(D299="","",VLOOKUP(D299,'Liste des clubs'!A:B,2,FALSE))</f>
        <v/>
      </c>
      <c r="H299" s="29"/>
      <c r="I299" s="64" t="str">
        <f t="shared" si="9"/>
        <v/>
      </c>
      <c r="J299" s="65" t="str">
        <f t="array" ref="J299">IFERROR(INDEX(I$2:I$700,SMALL(IF(I$2:I$700&lt;&gt;"",ROW(I$2:I$700)-1),ROW(A298))),"")</f>
        <v/>
      </c>
      <c r="K299" s="64" t="str">
        <f t="shared" si="10"/>
        <v/>
      </c>
      <c r="L299" s="66" t="str">
        <f t="array" ref="L299">IFERROR(INDEX(K$2:K$700,SMALL(IF(K$2:K$700&lt;&gt;"",ROW(K$2:K$700)-1),ROW(F298))),"")</f>
        <v/>
      </c>
      <c r="M299" s="64" t="str">
        <f t="shared" si="11"/>
        <v/>
      </c>
      <c r="N299" s="65" t="str">
        <f t="array" ref="N299">IFERROR(INDEX(M$2:M$700,SMALL(IF(M$2:M$700&lt;&gt;"",ROW(M$2:M$700)-1),ROW(G298))),"")</f>
        <v/>
      </c>
      <c r="O299" s="64" t="str">
        <f t="shared" si="12"/>
        <v/>
      </c>
      <c r="P299" s="66" t="str">
        <f t="array" ref="P299">IFERROR(INDEX(O$2:O$700,SMALL(IF(O$2:O$700&lt;&gt;"",ROW(O$2:O$700)-1),ROW(I298))),"")</f>
        <v/>
      </c>
      <c r="Q299" s="9"/>
    </row>
    <row r="300" spans="1:17" s="6" customFormat="1" ht="15.75" customHeight="1" x14ac:dyDescent="0.2">
      <c r="A300" s="62" t="str">
        <f t="shared" si="13"/>
        <v xml:space="preserve"> </v>
      </c>
      <c r="B300" s="63"/>
      <c r="C300" s="63"/>
      <c r="D300" s="63"/>
      <c r="E300" s="63"/>
      <c r="F300" s="63"/>
      <c r="G300" s="62" t="str">
        <f>IF(D300="","",VLOOKUP(D300,'Liste des clubs'!A:B,2,FALSE))</f>
        <v/>
      </c>
      <c r="H300" s="29"/>
      <c r="I300" s="64" t="str">
        <f t="shared" si="9"/>
        <v/>
      </c>
      <c r="J300" s="65" t="str">
        <f t="array" ref="J300">IFERROR(INDEX(I$2:I$700,SMALL(IF(I$2:I$700&lt;&gt;"",ROW(I$2:I$700)-1),ROW(A299))),"")</f>
        <v/>
      </c>
      <c r="K300" s="64" t="str">
        <f t="shared" si="10"/>
        <v/>
      </c>
      <c r="L300" s="66" t="str">
        <f t="array" ref="L300">IFERROR(INDEX(K$2:K$700,SMALL(IF(K$2:K$700&lt;&gt;"",ROW(K$2:K$700)-1),ROW(F299))),"")</f>
        <v/>
      </c>
      <c r="M300" s="64" t="str">
        <f t="shared" si="11"/>
        <v/>
      </c>
      <c r="N300" s="65" t="str">
        <f t="array" ref="N300">IFERROR(INDEX(M$2:M$700,SMALL(IF(M$2:M$700&lt;&gt;"",ROW(M$2:M$700)-1),ROW(G299))),"")</f>
        <v/>
      </c>
      <c r="O300" s="64" t="str">
        <f t="shared" si="12"/>
        <v/>
      </c>
      <c r="P300" s="66" t="str">
        <f t="array" ref="P300">IFERROR(INDEX(O$2:O$700,SMALL(IF(O$2:O$700&lt;&gt;"",ROW(O$2:O$700)-1),ROW(I299))),"")</f>
        <v/>
      </c>
      <c r="Q300" s="9"/>
    </row>
    <row r="301" spans="1:17" ht="15.75" customHeight="1" x14ac:dyDescent="0.2">
      <c r="A301" s="62" t="str">
        <f t="shared" si="13"/>
        <v xml:space="preserve"> </v>
      </c>
      <c r="B301" s="63"/>
      <c r="C301" s="63"/>
      <c r="D301" s="63"/>
      <c r="E301" s="63"/>
      <c r="F301" s="63"/>
      <c r="G301" s="62" t="str">
        <f>IF(D301="","",VLOOKUP(D301,'Liste des clubs'!A:B,2,FALSE))</f>
        <v/>
      </c>
      <c r="H301" s="29"/>
      <c r="I301" s="64" t="str">
        <f t="shared" si="9"/>
        <v/>
      </c>
      <c r="J301" s="65" t="str">
        <f t="array" ref="J301">IFERROR(INDEX(I$2:I$700,SMALL(IF(I$2:I$700&lt;&gt;"",ROW(I$2:I$700)-1),ROW(A300))),"")</f>
        <v/>
      </c>
      <c r="K301" s="64" t="str">
        <f t="shared" si="10"/>
        <v/>
      </c>
      <c r="L301" s="66" t="str">
        <f t="array" ref="L301">IFERROR(INDEX(K$2:K$700,SMALL(IF(K$2:K$700&lt;&gt;"",ROW(K$2:K$700)-1),ROW(F300))),"")</f>
        <v/>
      </c>
      <c r="M301" s="64" t="str">
        <f t="shared" si="11"/>
        <v/>
      </c>
      <c r="N301" s="65" t="str">
        <f t="array" ref="N301">IFERROR(INDEX(M$2:M$700,SMALL(IF(M$2:M$700&lt;&gt;"",ROW(M$2:M$700)-1),ROW(G300))),"")</f>
        <v/>
      </c>
      <c r="O301" s="64" t="str">
        <f t="shared" si="12"/>
        <v/>
      </c>
      <c r="P301" s="66" t="str">
        <f t="array" ref="P301">IFERROR(INDEX(O$2:O$700,SMALL(IF(O$2:O$700&lt;&gt;"",ROW(O$2:O$700)-1),ROW(I300))),"")</f>
        <v/>
      </c>
      <c r="Q301" s="9"/>
    </row>
    <row r="302" spans="1:17" ht="15.75" customHeight="1" x14ac:dyDescent="0.2">
      <c r="A302" s="62" t="str">
        <f t="shared" si="13"/>
        <v xml:space="preserve"> </v>
      </c>
      <c r="B302" s="63"/>
      <c r="C302" s="63"/>
      <c r="D302" s="63"/>
      <c r="E302" s="63"/>
      <c r="F302" s="63"/>
      <c r="G302" s="62" t="str">
        <f>IF(D302="","",VLOOKUP(D302,'Liste des clubs'!A:B,2,FALSE))</f>
        <v/>
      </c>
      <c r="H302" s="29"/>
      <c r="I302" s="64" t="str">
        <f t="shared" si="9"/>
        <v/>
      </c>
      <c r="J302" s="65" t="str">
        <f t="array" ref="J302">IFERROR(INDEX(I$2:I$700,SMALL(IF(I$2:I$700&lt;&gt;"",ROW(I$2:I$700)-1),ROW(A301))),"")</f>
        <v/>
      </c>
      <c r="K302" s="64" t="str">
        <f t="shared" si="10"/>
        <v/>
      </c>
      <c r="L302" s="66" t="str">
        <f t="array" ref="L302">IFERROR(INDEX(K$2:K$700,SMALL(IF(K$2:K$700&lt;&gt;"",ROW(K$2:K$700)-1),ROW(F301))),"")</f>
        <v/>
      </c>
      <c r="M302" s="64" t="str">
        <f t="shared" si="11"/>
        <v/>
      </c>
      <c r="N302" s="65" t="str">
        <f t="array" ref="N302">IFERROR(INDEX(M$2:M$700,SMALL(IF(M$2:M$700&lt;&gt;"",ROW(M$2:M$700)-1),ROW(G301))),"")</f>
        <v/>
      </c>
      <c r="O302" s="64" t="str">
        <f t="shared" si="12"/>
        <v/>
      </c>
      <c r="P302" s="66" t="str">
        <f t="array" ref="P302">IFERROR(INDEX(O$2:O$700,SMALL(IF(O$2:O$700&lt;&gt;"",ROW(O$2:O$700)-1),ROW(I301))),"")</f>
        <v/>
      </c>
      <c r="Q302" s="9"/>
    </row>
    <row r="303" spans="1:17" ht="15.75" customHeight="1" x14ac:dyDescent="0.2">
      <c r="A303" s="62" t="str">
        <f t="shared" si="13"/>
        <v xml:space="preserve"> </v>
      </c>
      <c r="B303" s="63"/>
      <c r="C303" s="63"/>
      <c r="D303" s="63"/>
      <c r="E303" s="63"/>
      <c r="F303" s="63"/>
      <c r="G303" s="62" t="str">
        <f>IF(D303="","",VLOOKUP(D303,'Liste des clubs'!A:B,2,FALSE))</f>
        <v/>
      </c>
      <c r="H303" s="29"/>
      <c r="I303" s="64" t="str">
        <f t="shared" si="9"/>
        <v/>
      </c>
      <c r="J303" s="65" t="str">
        <f t="array" ref="J303">IFERROR(INDEX(I$2:I$700,SMALL(IF(I$2:I$700&lt;&gt;"",ROW(I$2:I$700)-1),ROW(A302))),"")</f>
        <v/>
      </c>
      <c r="K303" s="64" t="str">
        <f t="shared" si="10"/>
        <v/>
      </c>
      <c r="L303" s="66" t="str">
        <f t="array" ref="L303">IFERROR(INDEX(K$2:K$700,SMALL(IF(K$2:K$700&lt;&gt;"",ROW(K$2:K$700)-1),ROW(F302))),"")</f>
        <v/>
      </c>
      <c r="M303" s="64" t="str">
        <f t="shared" si="11"/>
        <v/>
      </c>
      <c r="N303" s="65" t="str">
        <f t="array" ref="N303">IFERROR(INDEX(M$2:M$700,SMALL(IF(M$2:M$700&lt;&gt;"",ROW(M$2:M$700)-1),ROW(G302))),"")</f>
        <v/>
      </c>
      <c r="O303" s="64" t="str">
        <f t="shared" si="12"/>
        <v/>
      </c>
      <c r="P303" s="66" t="str">
        <f t="array" ref="P303">IFERROR(INDEX(O$2:O$700,SMALL(IF(O$2:O$700&lt;&gt;"",ROW(O$2:O$700)-1),ROW(I302))),"")</f>
        <v/>
      </c>
      <c r="Q303" s="9"/>
    </row>
    <row r="304" spans="1:17" ht="15.75" customHeight="1" x14ac:dyDescent="0.2">
      <c r="A304" s="62" t="str">
        <f t="shared" si="13"/>
        <v xml:space="preserve"> </v>
      </c>
      <c r="B304" s="63"/>
      <c r="C304" s="63"/>
      <c r="D304" s="63"/>
      <c r="E304" s="63"/>
      <c r="F304" s="63"/>
      <c r="G304" s="62" t="str">
        <f>IF(D304="","",VLOOKUP(D304,'Liste des clubs'!A:B,2,FALSE))</f>
        <v/>
      </c>
      <c r="H304" s="29"/>
      <c r="I304" s="64" t="str">
        <f t="shared" si="9"/>
        <v/>
      </c>
      <c r="J304" s="65" t="str">
        <f t="array" ref="J304">IFERROR(INDEX(I$2:I$700,SMALL(IF(I$2:I$700&lt;&gt;"",ROW(I$2:I$700)-1),ROW(A303))),"")</f>
        <v/>
      </c>
      <c r="K304" s="64" t="str">
        <f t="shared" si="10"/>
        <v/>
      </c>
      <c r="L304" s="66" t="str">
        <f t="array" ref="L304">IFERROR(INDEX(K$2:K$700,SMALL(IF(K$2:K$700&lt;&gt;"",ROW(K$2:K$700)-1),ROW(F303))),"")</f>
        <v/>
      </c>
      <c r="M304" s="64" t="str">
        <f t="shared" si="11"/>
        <v/>
      </c>
      <c r="N304" s="65" t="str">
        <f t="array" ref="N304">IFERROR(INDEX(M$2:M$700,SMALL(IF(M$2:M$700&lt;&gt;"",ROW(M$2:M$700)-1),ROW(G303))),"")</f>
        <v/>
      </c>
      <c r="O304" s="64" t="str">
        <f t="shared" si="12"/>
        <v/>
      </c>
      <c r="P304" s="66" t="str">
        <f t="array" ref="P304">IFERROR(INDEX(O$2:O$700,SMALL(IF(O$2:O$700&lt;&gt;"",ROW(O$2:O$700)-1),ROW(I303))),"")</f>
        <v/>
      </c>
      <c r="Q304" s="9"/>
    </row>
    <row r="305" spans="1:16" ht="15.75" customHeight="1" x14ac:dyDescent="0.2">
      <c r="A305" s="62" t="str">
        <f t="shared" si="13"/>
        <v xml:space="preserve"> </v>
      </c>
      <c r="B305" s="63"/>
      <c r="C305" s="63"/>
      <c r="D305" s="63"/>
      <c r="E305" s="63"/>
      <c r="F305" s="63"/>
      <c r="G305" s="62" t="str">
        <f>IF(D305="","",VLOOKUP(D305,'Liste des clubs'!A:B,2,FALSE))</f>
        <v/>
      </c>
      <c r="H305" s="29"/>
      <c r="I305" s="64" t="str">
        <f t="shared" si="9"/>
        <v/>
      </c>
      <c r="J305" s="65" t="str">
        <f t="array" ref="J305">IFERROR(INDEX(I$2:I$700,SMALL(IF(I$2:I$700&lt;&gt;"",ROW(I$2:I$700)-1),ROW(A304))),"")</f>
        <v/>
      </c>
      <c r="K305" s="64" t="str">
        <f t="shared" si="10"/>
        <v/>
      </c>
      <c r="L305" s="66" t="str">
        <f t="array" ref="L305">IFERROR(INDEX(K$2:K$700,SMALL(IF(K$2:K$700&lt;&gt;"",ROW(K$2:K$700)-1),ROW(F304))),"")</f>
        <v/>
      </c>
      <c r="M305" s="64" t="str">
        <f t="shared" si="11"/>
        <v/>
      </c>
      <c r="N305" s="65" t="str">
        <f t="array" ref="N305">IFERROR(INDEX(M$2:M$700,SMALL(IF(M$2:M$700&lt;&gt;"",ROW(M$2:M$700)-1),ROW(G304))),"")</f>
        <v/>
      </c>
      <c r="O305" s="64" t="str">
        <f t="shared" si="12"/>
        <v/>
      </c>
      <c r="P305" s="66" t="str">
        <f t="array" ref="P305">IFERROR(INDEX(O$2:O$700,SMALL(IF(O$2:O$700&lt;&gt;"",ROW(O$2:O$700)-1),ROW(I304))),"")</f>
        <v/>
      </c>
    </row>
    <row r="306" spans="1:16" ht="15.75" customHeight="1" x14ac:dyDescent="0.2">
      <c r="A306" s="62" t="str">
        <f t="shared" si="13"/>
        <v xml:space="preserve"> </v>
      </c>
      <c r="B306" s="63"/>
      <c r="C306" s="63"/>
      <c r="D306" s="63"/>
      <c r="E306" s="63"/>
      <c r="F306" s="63"/>
      <c r="G306" s="62" t="str">
        <f>IF(D306="","",VLOOKUP(D306,'Liste des clubs'!A:B,2,FALSE))</f>
        <v/>
      </c>
      <c r="H306" s="29"/>
      <c r="I306" s="64" t="str">
        <f t="shared" si="9"/>
        <v/>
      </c>
      <c r="J306" s="65" t="str">
        <f t="array" ref="J306">IFERROR(INDEX(I$2:I$700,SMALL(IF(I$2:I$700&lt;&gt;"",ROW(I$2:I$700)-1),ROW(A305))),"")</f>
        <v/>
      </c>
      <c r="K306" s="64" t="str">
        <f t="shared" si="10"/>
        <v/>
      </c>
      <c r="L306" s="66" t="str">
        <f t="array" ref="L306">IFERROR(INDEX(K$2:K$700,SMALL(IF(K$2:K$700&lt;&gt;"",ROW(K$2:K$700)-1),ROW(F305))),"")</f>
        <v/>
      </c>
      <c r="M306" s="64" t="str">
        <f t="shared" si="11"/>
        <v/>
      </c>
      <c r="N306" s="65" t="str">
        <f t="array" ref="N306">IFERROR(INDEX(M$2:M$700,SMALL(IF(M$2:M$700&lt;&gt;"",ROW(M$2:M$700)-1),ROW(G305))),"")</f>
        <v/>
      </c>
      <c r="O306" s="64" t="str">
        <f t="shared" si="12"/>
        <v/>
      </c>
      <c r="P306" s="66" t="str">
        <f t="array" ref="P306">IFERROR(INDEX(O$2:O$700,SMALL(IF(O$2:O$700&lt;&gt;"",ROW(O$2:O$700)-1),ROW(I305))),"")</f>
        <v/>
      </c>
    </row>
    <row r="307" spans="1:16" ht="15.75" customHeight="1" x14ac:dyDescent="0.2">
      <c r="A307" s="62" t="str">
        <f t="shared" si="13"/>
        <v xml:space="preserve"> </v>
      </c>
      <c r="B307" s="63"/>
      <c r="C307" s="63"/>
      <c r="D307" s="63"/>
      <c r="E307" s="63"/>
      <c r="F307" s="63"/>
      <c r="G307" s="62" t="str">
        <f>IF(D307="","",VLOOKUP(D307,'Liste des clubs'!A:B,2,FALSE))</f>
        <v/>
      </c>
      <c r="H307" s="29"/>
      <c r="I307" s="64" t="str">
        <f t="shared" si="9"/>
        <v/>
      </c>
      <c r="J307" s="65" t="str">
        <f t="array" ref="J307">IFERROR(INDEX(I$2:I$700,SMALL(IF(I$2:I$700&lt;&gt;"",ROW(I$2:I$700)-1),ROW(A306))),"")</f>
        <v/>
      </c>
      <c r="K307" s="64" t="str">
        <f t="shared" si="10"/>
        <v/>
      </c>
      <c r="L307" s="66" t="str">
        <f t="array" ref="L307">IFERROR(INDEX(K$2:K$700,SMALL(IF(K$2:K$700&lt;&gt;"",ROW(K$2:K$700)-1),ROW(F306))),"")</f>
        <v/>
      </c>
      <c r="M307" s="64" t="str">
        <f t="shared" si="11"/>
        <v/>
      </c>
      <c r="N307" s="65" t="str">
        <f t="array" ref="N307">IFERROR(INDEX(M$2:M$700,SMALL(IF(M$2:M$700&lt;&gt;"",ROW(M$2:M$700)-1),ROW(G306))),"")</f>
        <v/>
      </c>
      <c r="O307" s="64" t="str">
        <f t="shared" si="12"/>
        <v/>
      </c>
      <c r="P307" s="66" t="str">
        <f t="array" ref="P307">IFERROR(INDEX(O$2:O$700,SMALL(IF(O$2:O$700&lt;&gt;"",ROW(O$2:O$700)-1),ROW(I306))),"")</f>
        <v/>
      </c>
    </row>
    <row r="308" spans="1:16" ht="15.75" customHeight="1" x14ac:dyDescent="0.2">
      <c r="A308" s="62" t="str">
        <f t="shared" si="13"/>
        <v xml:space="preserve"> </v>
      </c>
      <c r="B308" s="63"/>
      <c r="C308" s="63"/>
      <c r="D308" s="63"/>
      <c r="E308" s="63"/>
      <c r="F308" s="63"/>
      <c r="G308" s="62" t="str">
        <f>IF(D308="","",VLOOKUP(D308,'Liste des clubs'!A:B,2,FALSE))</f>
        <v/>
      </c>
      <c r="H308" s="29"/>
      <c r="I308" s="64" t="str">
        <f t="shared" si="9"/>
        <v/>
      </c>
      <c r="J308" s="65" t="str">
        <f t="array" ref="J308">IFERROR(INDEX(I$2:I$700,SMALL(IF(I$2:I$700&lt;&gt;"",ROW(I$2:I$700)-1),ROW(A307))),"")</f>
        <v/>
      </c>
      <c r="K308" s="64" t="str">
        <f t="shared" si="10"/>
        <v/>
      </c>
      <c r="L308" s="66" t="str">
        <f t="array" ref="L308">IFERROR(INDEX(K$2:K$700,SMALL(IF(K$2:K$700&lt;&gt;"",ROW(K$2:K$700)-1),ROW(F307))),"")</f>
        <v/>
      </c>
      <c r="M308" s="64" t="str">
        <f t="shared" si="11"/>
        <v/>
      </c>
      <c r="N308" s="65" t="str">
        <f t="array" ref="N308">IFERROR(INDEX(M$2:M$700,SMALL(IF(M$2:M$700&lt;&gt;"",ROW(M$2:M$700)-1),ROW(G307))),"")</f>
        <v/>
      </c>
      <c r="O308" s="64" t="str">
        <f t="shared" si="12"/>
        <v/>
      </c>
      <c r="P308" s="66" t="str">
        <f t="array" ref="P308">IFERROR(INDEX(O$2:O$700,SMALL(IF(O$2:O$700&lt;&gt;"",ROW(O$2:O$700)-1),ROW(I307))),"")</f>
        <v/>
      </c>
    </row>
    <row r="309" spans="1:16" ht="15.75" customHeight="1" x14ac:dyDescent="0.2">
      <c r="A309" s="62" t="str">
        <f t="shared" si="13"/>
        <v xml:space="preserve"> </v>
      </c>
      <c r="B309" s="63"/>
      <c r="C309" s="63"/>
      <c r="D309" s="63"/>
      <c r="E309" s="63"/>
      <c r="F309" s="63"/>
      <c r="G309" s="62" t="str">
        <f>IF(D309="","",VLOOKUP(D309,'Liste des clubs'!A:B,2,FALSE))</f>
        <v/>
      </c>
      <c r="H309" s="29"/>
      <c r="I309" s="64" t="str">
        <f t="shared" si="9"/>
        <v/>
      </c>
      <c r="J309" s="65" t="str">
        <f t="array" ref="J309">IFERROR(INDEX(I$2:I$700,SMALL(IF(I$2:I$700&lt;&gt;"",ROW(I$2:I$700)-1),ROW(A308))),"")</f>
        <v/>
      </c>
      <c r="K309" s="64" t="str">
        <f t="shared" si="10"/>
        <v/>
      </c>
      <c r="L309" s="66" t="str">
        <f t="array" ref="L309">IFERROR(INDEX(K$2:K$700,SMALL(IF(K$2:K$700&lt;&gt;"",ROW(K$2:K$700)-1),ROW(F308))),"")</f>
        <v/>
      </c>
      <c r="M309" s="64" t="str">
        <f t="shared" si="11"/>
        <v/>
      </c>
      <c r="N309" s="65" t="str">
        <f t="array" ref="N309">IFERROR(INDEX(M$2:M$700,SMALL(IF(M$2:M$700&lt;&gt;"",ROW(M$2:M$700)-1),ROW(G308))),"")</f>
        <v/>
      </c>
      <c r="O309" s="64" t="str">
        <f t="shared" si="12"/>
        <v/>
      </c>
      <c r="P309" s="66" t="str">
        <f t="array" ref="P309">IFERROR(INDEX(O$2:O$700,SMALL(IF(O$2:O$700&lt;&gt;"",ROW(O$2:O$700)-1),ROW(I308))),"")</f>
        <v/>
      </c>
    </row>
    <row r="310" spans="1:16" ht="15.75" customHeight="1" x14ac:dyDescent="0.2">
      <c r="A310" s="62" t="str">
        <f t="shared" si="13"/>
        <v xml:space="preserve"> </v>
      </c>
      <c r="B310" s="63"/>
      <c r="C310" s="63"/>
      <c r="D310" s="63"/>
      <c r="E310" s="63"/>
      <c r="F310" s="63"/>
      <c r="G310" s="62" t="str">
        <f>IF(D310="","",VLOOKUP(D310,'Liste des clubs'!A:B,2,FALSE))</f>
        <v/>
      </c>
      <c r="H310" s="29"/>
      <c r="I310" s="64" t="str">
        <f t="shared" si="9"/>
        <v/>
      </c>
      <c r="J310" s="65" t="str">
        <f t="array" ref="J310">IFERROR(INDEX(I$2:I$700,SMALL(IF(I$2:I$700&lt;&gt;"",ROW(I$2:I$700)-1),ROW(A309))),"")</f>
        <v/>
      </c>
      <c r="K310" s="64" t="str">
        <f t="shared" si="10"/>
        <v/>
      </c>
      <c r="L310" s="66" t="str">
        <f t="array" ref="L310">IFERROR(INDEX(K$2:K$700,SMALL(IF(K$2:K$700&lt;&gt;"",ROW(K$2:K$700)-1),ROW(F309))),"")</f>
        <v/>
      </c>
      <c r="M310" s="64" t="str">
        <f t="shared" si="11"/>
        <v/>
      </c>
      <c r="N310" s="65" t="str">
        <f t="array" ref="N310">IFERROR(INDEX(M$2:M$700,SMALL(IF(M$2:M$700&lt;&gt;"",ROW(M$2:M$700)-1),ROW(G309))),"")</f>
        <v/>
      </c>
      <c r="O310" s="64" t="str">
        <f t="shared" si="12"/>
        <v/>
      </c>
      <c r="P310" s="66" t="str">
        <f t="array" ref="P310">IFERROR(INDEX(O$2:O$700,SMALL(IF(O$2:O$700&lt;&gt;"",ROW(O$2:O$700)-1),ROW(I309))),"")</f>
        <v/>
      </c>
    </row>
    <row r="311" spans="1:16" ht="15.75" customHeight="1" x14ac:dyDescent="0.2">
      <c r="A311" s="62" t="str">
        <f t="shared" si="13"/>
        <v xml:space="preserve"> </v>
      </c>
      <c r="B311" s="63"/>
      <c r="C311" s="63"/>
      <c r="D311" s="63"/>
      <c r="E311" s="63"/>
      <c r="F311" s="63"/>
      <c r="G311" s="62" t="str">
        <f>IF(D311="","",VLOOKUP(D311,'Liste des clubs'!A:B,2,FALSE))</f>
        <v/>
      </c>
      <c r="H311" s="29"/>
      <c r="I311" s="64" t="str">
        <f t="shared" si="9"/>
        <v/>
      </c>
      <c r="J311" s="65" t="str">
        <f t="array" ref="J311">IFERROR(INDEX(I$2:I$700,SMALL(IF(I$2:I$700&lt;&gt;"",ROW(I$2:I$700)-1),ROW(A310))),"")</f>
        <v/>
      </c>
      <c r="K311" s="64" t="str">
        <f t="shared" si="10"/>
        <v/>
      </c>
      <c r="L311" s="66" t="str">
        <f t="array" ref="L311">IFERROR(INDEX(K$2:K$700,SMALL(IF(K$2:K$700&lt;&gt;"",ROW(K$2:K$700)-1),ROW(F310))),"")</f>
        <v/>
      </c>
      <c r="M311" s="64" t="str">
        <f t="shared" si="11"/>
        <v/>
      </c>
      <c r="N311" s="65" t="str">
        <f t="array" ref="N311">IFERROR(INDEX(M$2:M$700,SMALL(IF(M$2:M$700&lt;&gt;"",ROW(M$2:M$700)-1),ROW(G310))),"")</f>
        <v/>
      </c>
      <c r="O311" s="64" t="str">
        <f t="shared" si="12"/>
        <v/>
      </c>
      <c r="P311" s="66" t="str">
        <f t="array" ref="P311">IFERROR(INDEX(O$2:O$700,SMALL(IF(O$2:O$700&lt;&gt;"",ROW(O$2:O$700)-1),ROW(I310))),"")</f>
        <v/>
      </c>
    </row>
    <row r="312" spans="1:16" ht="15.75" customHeight="1" x14ac:dyDescent="0.2">
      <c r="A312" s="62" t="str">
        <f t="shared" si="13"/>
        <v xml:space="preserve"> </v>
      </c>
      <c r="B312" s="63"/>
      <c r="C312" s="63"/>
      <c r="D312" s="63"/>
      <c r="E312" s="63"/>
      <c r="F312" s="63"/>
      <c r="G312" s="62" t="str">
        <f>IF(D312="","",VLOOKUP(D312,'Liste des clubs'!A:B,2,FALSE))</f>
        <v/>
      </c>
      <c r="H312" s="29"/>
      <c r="I312" s="64" t="str">
        <f t="shared" si="9"/>
        <v/>
      </c>
      <c r="J312" s="65" t="str">
        <f t="array" ref="J312">IFERROR(INDEX(I$2:I$700,SMALL(IF(I$2:I$700&lt;&gt;"",ROW(I$2:I$700)-1),ROW(A311))),"")</f>
        <v/>
      </c>
      <c r="K312" s="64" t="str">
        <f t="shared" si="10"/>
        <v/>
      </c>
      <c r="L312" s="66" t="str">
        <f t="array" ref="L312">IFERROR(INDEX(K$2:K$700,SMALL(IF(K$2:K$700&lt;&gt;"",ROW(K$2:K$700)-1),ROW(F311))),"")</f>
        <v/>
      </c>
      <c r="M312" s="64" t="str">
        <f t="shared" si="11"/>
        <v/>
      </c>
      <c r="N312" s="65" t="str">
        <f t="array" ref="N312">IFERROR(INDEX(M$2:M$700,SMALL(IF(M$2:M$700&lt;&gt;"",ROW(M$2:M$700)-1),ROW(G311))),"")</f>
        <v/>
      </c>
      <c r="O312" s="64" t="str">
        <f t="shared" si="12"/>
        <v/>
      </c>
      <c r="P312" s="66" t="str">
        <f t="array" ref="P312">IFERROR(INDEX(O$2:O$700,SMALL(IF(O$2:O$700&lt;&gt;"",ROW(O$2:O$700)-1),ROW(I311))),"")</f>
        <v/>
      </c>
    </row>
    <row r="313" spans="1:16" ht="15.75" customHeight="1" x14ac:dyDescent="0.2">
      <c r="A313" s="62" t="str">
        <f t="shared" si="13"/>
        <v xml:space="preserve"> </v>
      </c>
      <c r="B313" s="63"/>
      <c r="C313" s="63"/>
      <c r="D313" s="63"/>
      <c r="E313" s="63"/>
      <c r="F313" s="63"/>
      <c r="G313" s="62" t="str">
        <f>IF(D313="","",VLOOKUP(D313,'Liste des clubs'!A:B,2,FALSE))</f>
        <v/>
      </c>
      <c r="H313" s="29"/>
      <c r="I313" s="64" t="str">
        <f t="shared" si="9"/>
        <v/>
      </c>
      <c r="J313" s="65" t="str">
        <f t="array" ref="J313">IFERROR(INDEX(I$2:I$700,SMALL(IF(I$2:I$700&lt;&gt;"",ROW(I$2:I$700)-1),ROW(A312))),"")</f>
        <v/>
      </c>
      <c r="K313" s="64" t="str">
        <f t="shared" si="10"/>
        <v/>
      </c>
      <c r="L313" s="66" t="str">
        <f t="array" ref="L313">IFERROR(INDEX(K$2:K$700,SMALL(IF(K$2:K$700&lt;&gt;"",ROW(K$2:K$700)-1),ROW(F312))),"")</f>
        <v/>
      </c>
      <c r="M313" s="64" t="str">
        <f t="shared" si="11"/>
        <v/>
      </c>
      <c r="N313" s="65" t="str">
        <f t="array" ref="N313">IFERROR(INDEX(M$2:M$700,SMALL(IF(M$2:M$700&lt;&gt;"",ROW(M$2:M$700)-1),ROW(G312))),"")</f>
        <v/>
      </c>
      <c r="O313" s="64" t="str">
        <f t="shared" si="12"/>
        <v/>
      </c>
      <c r="P313" s="66" t="str">
        <f t="array" ref="P313">IFERROR(INDEX(O$2:O$700,SMALL(IF(O$2:O$700&lt;&gt;"",ROW(O$2:O$700)-1),ROW(I312))),"")</f>
        <v/>
      </c>
    </row>
    <row r="314" spans="1:16" ht="15.75" customHeight="1" x14ac:dyDescent="0.2">
      <c r="A314" s="62" t="str">
        <f t="shared" si="13"/>
        <v xml:space="preserve"> </v>
      </c>
      <c r="B314" s="63"/>
      <c r="C314" s="63"/>
      <c r="D314" s="63"/>
      <c r="E314" s="63"/>
      <c r="F314" s="63"/>
      <c r="G314" s="62" t="str">
        <f>IF(D314="","",VLOOKUP(D314,'Liste des clubs'!A:B,2,FALSE))</f>
        <v/>
      </c>
      <c r="H314" s="29"/>
      <c r="I314" s="64" t="str">
        <f t="shared" si="9"/>
        <v/>
      </c>
      <c r="J314" s="65" t="str">
        <f t="array" ref="J314">IFERROR(INDEX(I$2:I$700,SMALL(IF(I$2:I$700&lt;&gt;"",ROW(I$2:I$700)-1),ROW(A313))),"")</f>
        <v/>
      </c>
      <c r="K314" s="64" t="str">
        <f t="shared" si="10"/>
        <v/>
      </c>
      <c r="L314" s="66" t="str">
        <f t="array" ref="L314">IFERROR(INDEX(K$2:K$700,SMALL(IF(K$2:K$700&lt;&gt;"",ROW(K$2:K$700)-1),ROW(F313))),"")</f>
        <v/>
      </c>
      <c r="M314" s="64" t="str">
        <f t="shared" si="11"/>
        <v/>
      </c>
      <c r="N314" s="65" t="str">
        <f t="array" ref="N314">IFERROR(INDEX(M$2:M$700,SMALL(IF(M$2:M$700&lt;&gt;"",ROW(M$2:M$700)-1),ROW(G313))),"")</f>
        <v/>
      </c>
      <c r="O314" s="64" t="str">
        <f t="shared" si="12"/>
        <v/>
      </c>
      <c r="P314" s="66" t="str">
        <f t="array" ref="P314">IFERROR(INDEX(O$2:O$700,SMALL(IF(O$2:O$700&lt;&gt;"",ROW(O$2:O$700)-1),ROW(I313))),"")</f>
        <v/>
      </c>
    </row>
    <row r="315" spans="1:16" ht="15.75" customHeight="1" x14ac:dyDescent="0.2">
      <c r="A315" s="62" t="str">
        <f t="shared" si="13"/>
        <v xml:space="preserve"> </v>
      </c>
      <c r="B315" s="63"/>
      <c r="C315" s="63"/>
      <c r="D315" s="63"/>
      <c r="E315" s="63"/>
      <c r="F315" s="63"/>
      <c r="G315" s="62" t="str">
        <f>IF(D315="","",VLOOKUP(D315,'Liste des clubs'!A:B,2,FALSE))</f>
        <v/>
      </c>
      <c r="H315" s="29"/>
      <c r="I315" s="64" t="str">
        <f t="shared" si="9"/>
        <v/>
      </c>
      <c r="J315" s="65" t="str">
        <f t="array" ref="J315">IFERROR(INDEX(I$2:I$700,SMALL(IF(I$2:I$700&lt;&gt;"",ROW(I$2:I$700)-1),ROW(A314))),"")</f>
        <v/>
      </c>
      <c r="K315" s="64" t="str">
        <f t="shared" si="10"/>
        <v/>
      </c>
      <c r="L315" s="66" t="str">
        <f t="array" ref="L315">IFERROR(INDEX(K$2:K$700,SMALL(IF(K$2:K$700&lt;&gt;"",ROW(K$2:K$700)-1),ROW(F314))),"")</f>
        <v/>
      </c>
      <c r="M315" s="64" t="str">
        <f t="shared" si="11"/>
        <v/>
      </c>
      <c r="N315" s="65" t="str">
        <f t="array" ref="N315">IFERROR(INDEX(M$2:M$700,SMALL(IF(M$2:M$700&lt;&gt;"",ROW(M$2:M$700)-1),ROW(G314))),"")</f>
        <v/>
      </c>
      <c r="O315" s="64" t="str">
        <f t="shared" si="12"/>
        <v/>
      </c>
      <c r="P315" s="66" t="str">
        <f t="array" ref="P315">IFERROR(INDEX(O$2:O$700,SMALL(IF(O$2:O$700&lt;&gt;"",ROW(O$2:O$700)-1),ROW(I314))),"")</f>
        <v/>
      </c>
    </row>
    <row r="316" spans="1:16" ht="15.75" customHeight="1" x14ac:dyDescent="0.2">
      <c r="A316" s="62" t="str">
        <f t="shared" si="13"/>
        <v xml:space="preserve"> </v>
      </c>
      <c r="B316" s="63"/>
      <c r="C316" s="63"/>
      <c r="D316" s="63"/>
      <c r="E316" s="63"/>
      <c r="F316" s="63"/>
      <c r="G316" s="62" t="str">
        <f>IF(D316="","",VLOOKUP(D316,'Liste des clubs'!A:B,2,FALSE))</f>
        <v/>
      </c>
      <c r="H316" s="29"/>
      <c r="I316" s="64" t="str">
        <f t="shared" si="9"/>
        <v/>
      </c>
      <c r="J316" s="65" t="str">
        <f t="array" ref="J316">IFERROR(INDEX(I$2:I$700,SMALL(IF(I$2:I$700&lt;&gt;"",ROW(I$2:I$700)-1),ROW(A315))),"")</f>
        <v/>
      </c>
      <c r="K316" s="64" t="str">
        <f t="shared" si="10"/>
        <v/>
      </c>
      <c r="L316" s="66" t="str">
        <f t="array" ref="L316">IFERROR(INDEX(K$2:K$700,SMALL(IF(K$2:K$700&lt;&gt;"",ROW(K$2:K$700)-1),ROW(F315))),"")</f>
        <v/>
      </c>
      <c r="M316" s="64" t="str">
        <f t="shared" si="11"/>
        <v/>
      </c>
      <c r="N316" s="65" t="str">
        <f t="array" ref="N316">IFERROR(INDEX(M$2:M$700,SMALL(IF(M$2:M$700&lt;&gt;"",ROW(M$2:M$700)-1),ROW(G315))),"")</f>
        <v/>
      </c>
      <c r="O316" s="64" t="str">
        <f t="shared" si="12"/>
        <v/>
      </c>
      <c r="P316" s="66" t="str">
        <f t="array" ref="P316">IFERROR(INDEX(O$2:O$700,SMALL(IF(O$2:O$700&lt;&gt;"",ROW(O$2:O$700)-1),ROW(I315))),"")</f>
        <v/>
      </c>
    </row>
    <row r="317" spans="1:16" ht="15.75" customHeight="1" x14ac:dyDescent="0.2">
      <c r="A317" s="62" t="str">
        <f t="shared" si="13"/>
        <v xml:space="preserve"> </v>
      </c>
      <c r="B317" s="63"/>
      <c r="C317" s="63"/>
      <c r="D317" s="63"/>
      <c r="E317" s="63"/>
      <c r="F317" s="63"/>
      <c r="G317" s="62" t="str">
        <f>IF(D317="","",VLOOKUP(D317,'Liste des clubs'!A:B,2,FALSE))</f>
        <v/>
      </c>
      <c r="H317" s="29"/>
      <c r="I317" s="64" t="str">
        <f t="shared" si="9"/>
        <v/>
      </c>
      <c r="J317" s="65" t="str">
        <f t="array" ref="J317">IFERROR(INDEX(I$2:I$700,SMALL(IF(I$2:I$700&lt;&gt;"",ROW(I$2:I$700)-1),ROW(A316))),"")</f>
        <v/>
      </c>
      <c r="K317" s="64" t="str">
        <f t="shared" si="10"/>
        <v/>
      </c>
      <c r="L317" s="66" t="str">
        <f t="array" ref="L317">IFERROR(INDEX(K$2:K$700,SMALL(IF(K$2:K$700&lt;&gt;"",ROW(K$2:K$700)-1),ROW(F316))),"")</f>
        <v/>
      </c>
      <c r="M317" s="64" t="str">
        <f t="shared" si="11"/>
        <v/>
      </c>
      <c r="N317" s="65" t="str">
        <f t="array" ref="N317">IFERROR(INDEX(M$2:M$700,SMALL(IF(M$2:M$700&lt;&gt;"",ROW(M$2:M$700)-1),ROW(G316))),"")</f>
        <v/>
      </c>
      <c r="O317" s="64" t="str">
        <f t="shared" si="12"/>
        <v/>
      </c>
      <c r="P317" s="66" t="str">
        <f t="array" ref="P317">IFERROR(INDEX(O$2:O$700,SMALL(IF(O$2:O$700&lt;&gt;"",ROW(O$2:O$700)-1),ROW(I316))),"")</f>
        <v/>
      </c>
    </row>
    <row r="318" spans="1:16" ht="15.75" customHeight="1" x14ac:dyDescent="0.2">
      <c r="A318" s="62" t="str">
        <f t="shared" si="13"/>
        <v xml:space="preserve"> </v>
      </c>
      <c r="B318" s="63"/>
      <c r="C318" s="63"/>
      <c r="D318" s="63"/>
      <c r="E318" s="63"/>
      <c r="F318" s="63"/>
      <c r="G318" s="62" t="str">
        <f>IF(D318="","",VLOOKUP(D318,'Liste des clubs'!A:B,2,FALSE))</f>
        <v/>
      </c>
      <c r="H318" s="29"/>
      <c r="I318" s="64" t="str">
        <f t="shared" si="9"/>
        <v/>
      </c>
      <c r="J318" s="65" t="str">
        <f t="array" ref="J318">IFERROR(INDEX(I$2:I$700,SMALL(IF(I$2:I$700&lt;&gt;"",ROW(I$2:I$700)-1),ROW(A317))),"")</f>
        <v/>
      </c>
      <c r="K318" s="64" t="str">
        <f t="shared" si="10"/>
        <v/>
      </c>
      <c r="L318" s="66" t="str">
        <f t="array" ref="L318">IFERROR(INDEX(K$2:K$700,SMALL(IF(K$2:K$700&lt;&gt;"",ROW(K$2:K$700)-1),ROW(F317))),"")</f>
        <v/>
      </c>
      <c r="M318" s="64" t="str">
        <f t="shared" si="11"/>
        <v/>
      </c>
      <c r="N318" s="65" t="str">
        <f t="array" ref="N318">IFERROR(INDEX(M$2:M$700,SMALL(IF(M$2:M$700&lt;&gt;"",ROW(M$2:M$700)-1),ROW(G317))),"")</f>
        <v/>
      </c>
      <c r="O318" s="64" t="str">
        <f t="shared" si="12"/>
        <v/>
      </c>
      <c r="P318" s="66" t="str">
        <f t="array" ref="P318">IFERROR(INDEX(O$2:O$700,SMALL(IF(O$2:O$700&lt;&gt;"",ROW(O$2:O$700)-1),ROW(I317))),"")</f>
        <v/>
      </c>
    </row>
    <row r="319" spans="1:16" ht="15.75" customHeight="1" x14ac:dyDescent="0.2">
      <c r="A319" s="62" t="str">
        <f t="shared" si="13"/>
        <v xml:space="preserve"> </v>
      </c>
      <c r="B319" s="63"/>
      <c r="C319" s="63"/>
      <c r="D319" s="63"/>
      <c r="E319" s="63"/>
      <c r="F319" s="63"/>
      <c r="G319" s="62" t="str">
        <f>IF(D319="","",VLOOKUP(D319,'Liste des clubs'!A:B,2,FALSE))</f>
        <v/>
      </c>
      <c r="H319" s="29"/>
      <c r="I319" s="64" t="str">
        <f t="shared" si="9"/>
        <v/>
      </c>
      <c r="J319" s="65" t="str">
        <f t="array" ref="J319">IFERROR(INDEX(I$2:I$700,SMALL(IF(I$2:I$700&lt;&gt;"",ROW(I$2:I$700)-1),ROW(A318))),"")</f>
        <v/>
      </c>
      <c r="K319" s="64" t="str">
        <f t="shared" si="10"/>
        <v/>
      </c>
      <c r="L319" s="66" t="str">
        <f t="array" ref="L319">IFERROR(INDEX(K$2:K$700,SMALL(IF(K$2:K$700&lt;&gt;"",ROW(K$2:K$700)-1),ROW(F318))),"")</f>
        <v/>
      </c>
      <c r="M319" s="64" t="str">
        <f t="shared" si="11"/>
        <v/>
      </c>
      <c r="N319" s="65" t="str">
        <f t="array" ref="N319">IFERROR(INDEX(M$2:M$700,SMALL(IF(M$2:M$700&lt;&gt;"",ROW(M$2:M$700)-1),ROW(G318))),"")</f>
        <v/>
      </c>
      <c r="O319" s="64" t="str">
        <f t="shared" si="12"/>
        <v/>
      </c>
      <c r="P319" s="66" t="str">
        <f t="array" ref="P319">IFERROR(INDEX(O$2:O$700,SMALL(IF(O$2:O$700&lt;&gt;"",ROW(O$2:O$700)-1),ROW(I318))),"")</f>
        <v/>
      </c>
    </row>
    <row r="320" spans="1:16" ht="15.75" customHeight="1" x14ac:dyDescent="0.2">
      <c r="A320" s="62" t="str">
        <f t="shared" si="13"/>
        <v xml:space="preserve"> </v>
      </c>
      <c r="B320" s="63"/>
      <c r="C320" s="63"/>
      <c r="D320" s="63"/>
      <c r="E320" s="63"/>
      <c r="F320" s="63"/>
      <c r="G320" s="62" t="str">
        <f>IF(D320="","",VLOOKUP(D320,'Liste des clubs'!A:B,2,FALSE))</f>
        <v/>
      </c>
      <c r="H320" s="29"/>
      <c r="I320" s="64" t="str">
        <f t="shared" si="9"/>
        <v/>
      </c>
      <c r="J320" s="65" t="str">
        <f t="array" ref="J320">IFERROR(INDEX(I$2:I$700,SMALL(IF(I$2:I$700&lt;&gt;"",ROW(I$2:I$700)-1),ROW(A319))),"")</f>
        <v/>
      </c>
      <c r="K320" s="64" t="str">
        <f t="shared" si="10"/>
        <v/>
      </c>
      <c r="L320" s="66" t="str">
        <f t="array" ref="L320">IFERROR(INDEX(K$2:K$700,SMALL(IF(K$2:K$700&lt;&gt;"",ROW(K$2:K$700)-1),ROW(F319))),"")</f>
        <v/>
      </c>
      <c r="M320" s="64" t="str">
        <f t="shared" si="11"/>
        <v/>
      </c>
      <c r="N320" s="65" t="str">
        <f t="array" ref="N320">IFERROR(INDEX(M$2:M$700,SMALL(IF(M$2:M$700&lt;&gt;"",ROW(M$2:M$700)-1),ROW(G319))),"")</f>
        <v/>
      </c>
      <c r="O320" s="64" t="str">
        <f t="shared" si="12"/>
        <v/>
      </c>
      <c r="P320" s="66" t="str">
        <f t="array" ref="P320">IFERROR(INDEX(O$2:O$700,SMALL(IF(O$2:O$700&lt;&gt;"",ROW(O$2:O$700)-1),ROW(I319))),"")</f>
        <v/>
      </c>
    </row>
    <row r="321" spans="1:16" ht="15.75" customHeight="1" x14ac:dyDescent="0.2">
      <c r="A321" s="62" t="str">
        <f t="shared" si="13"/>
        <v xml:space="preserve"> </v>
      </c>
      <c r="B321" s="63"/>
      <c r="C321" s="63"/>
      <c r="D321" s="63"/>
      <c r="E321" s="63"/>
      <c r="F321" s="63"/>
      <c r="G321" s="62" t="str">
        <f>IF(D321="","",VLOOKUP(D321,'Liste des clubs'!A:B,2,FALSE))</f>
        <v/>
      </c>
      <c r="H321" s="29"/>
      <c r="I321" s="64" t="str">
        <f t="shared" si="9"/>
        <v/>
      </c>
      <c r="J321" s="65" t="str">
        <f t="array" ref="J321">IFERROR(INDEX(I$2:I$700,SMALL(IF(I$2:I$700&lt;&gt;"",ROW(I$2:I$700)-1),ROW(A320))),"")</f>
        <v/>
      </c>
      <c r="K321" s="64" t="str">
        <f t="shared" si="10"/>
        <v/>
      </c>
      <c r="L321" s="66" t="str">
        <f t="array" ref="L321">IFERROR(INDEX(K$2:K$700,SMALL(IF(K$2:K$700&lt;&gt;"",ROW(K$2:K$700)-1),ROW(F320))),"")</f>
        <v/>
      </c>
      <c r="M321" s="64" t="str">
        <f t="shared" si="11"/>
        <v/>
      </c>
      <c r="N321" s="65" t="str">
        <f t="array" ref="N321">IFERROR(INDEX(M$2:M$700,SMALL(IF(M$2:M$700&lt;&gt;"",ROW(M$2:M$700)-1),ROW(G320))),"")</f>
        <v/>
      </c>
      <c r="O321" s="64" t="str">
        <f t="shared" si="12"/>
        <v/>
      </c>
      <c r="P321" s="66" t="str">
        <f t="array" ref="P321">IFERROR(INDEX(O$2:O$700,SMALL(IF(O$2:O$700&lt;&gt;"",ROW(O$2:O$700)-1),ROW(I320))),"")</f>
        <v/>
      </c>
    </row>
    <row r="322" spans="1:16" ht="15.75" customHeight="1" x14ac:dyDescent="0.2">
      <c r="A322" s="62" t="str">
        <f t="shared" si="13"/>
        <v xml:space="preserve"> </v>
      </c>
      <c r="B322" s="63"/>
      <c r="C322" s="63"/>
      <c r="D322" s="63"/>
      <c r="E322" s="63"/>
      <c r="F322" s="63"/>
      <c r="G322" s="62" t="str">
        <f>IF(D322="","",VLOOKUP(D322,'Liste des clubs'!A:B,2,FALSE))</f>
        <v/>
      </c>
      <c r="H322" s="29"/>
      <c r="I322" s="64" t="str">
        <f t="shared" si="9"/>
        <v/>
      </c>
      <c r="J322" s="65" t="str">
        <f t="array" ref="J322">IFERROR(INDEX(I$2:I$700,SMALL(IF(I$2:I$700&lt;&gt;"",ROW(I$2:I$700)-1),ROW(A321))),"")</f>
        <v/>
      </c>
      <c r="K322" s="64" t="str">
        <f t="shared" si="10"/>
        <v/>
      </c>
      <c r="L322" s="66" t="str">
        <f t="array" ref="L322">IFERROR(INDEX(K$2:K$700,SMALL(IF(K$2:K$700&lt;&gt;"",ROW(K$2:K$700)-1),ROW(F321))),"")</f>
        <v/>
      </c>
      <c r="M322" s="64" t="str">
        <f t="shared" si="11"/>
        <v/>
      </c>
      <c r="N322" s="65" t="str">
        <f t="array" ref="N322">IFERROR(INDEX(M$2:M$700,SMALL(IF(M$2:M$700&lt;&gt;"",ROW(M$2:M$700)-1),ROW(G321))),"")</f>
        <v/>
      </c>
      <c r="O322" s="64" t="str">
        <f t="shared" si="12"/>
        <v/>
      </c>
      <c r="P322" s="66" t="str">
        <f t="array" ref="P322">IFERROR(INDEX(O$2:O$700,SMALL(IF(O$2:O$700&lt;&gt;"",ROW(O$2:O$700)-1),ROW(I321))),"")</f>
        <v/>
      </c>
    </row>
    <row r="323" spans="1:16" ht="15.75" customHeight="1" x14ac:dyDescent="0.2">
      <c r="A323" s="62" t="str">
        <f t="shared" ref="A323:A386" si="14">UPPER(B323)&amp;" "&amp;C323</f>
        <v xml:space="preserve"> </v>
      </c>
      <c r="B323" s="63"/>
      <c r="C323" s="63"/>
      <c r="D323" s="63"/>
      <c r="E323" s="63"/>
      <c r="F323" s="63"/>
      <c r="G323" s="62" t="str">
        <f>IF(D323="","",VLOOKUP(D323,'Liste des clubs'!A:B,2,FALSE))</f>
        <v/>
      </c>
      <c r="H323" s="29"/>
      <c r="I323" s="64" t="str">
        <f t="shared" si="9"/>
        <v/>
      </c>
      <c r="J323" s="65" t="str">
        <f t="array" ref="J323">IFERROR(INDEX(I$2:I$700,SMALL(IF(I$2:I$700&lt;&gt;"",ROW(I$2:I$700)-1),ROW(A322))),"")</f>
        <v/>
      </c>
      <c r="K323" s="64" t="str">
        <f t="shared" si="10"/>
        <v/>
      </c>
      <c r="L323" s="66" t="str">
        <f t="array" ref="L323">IFERROR(INDEX(K$2:K$700,SMALL(IF(K$2:K$700&lt;&gt;"",ROW(K$2:K$700)-1),ROW(F322))),"")</f>
        <v/>
      </c>
      <c r="M323" s="64" t="str">
        <f t="shared" si="11"/>
        <v/>
      </c>
      <c r="N323" s="65" t="str">
        <f t="array" ref="N323">IFERROR(INDEX(M$2:M$700,SMALL(IF(M$2:M$700&lt;&gt;"",ROW(M$2:M$700)-1),ROW(G322))),"")</f>
        <v/>
      </c>
      <c r="O323" s="64" t="str">
        <f t="shared" si="12"/>
        <v/>
      </c>
      <c r="P323" s="66" t="str">
        <f t="array" ref="P323">IFERROR(INDEX(O$2:O$700,SMALL(IF(O$2:O$700&lt;&gt;"",ROW(O$2:O$700)-1),ROW(I322))),"")</f>
        <v/>
      </c>
    </row>
    <row r="324" spans="1:16" ht="15.75" customHeight="1" x14ac:dyDescent="0.2">
      <c r="A324" s="62" t="str">
        <f t="shared" si="14"/>
        <v xml:space="preserve"> </v>
      </c>
      <c r="B324" s="63"/>
      <c r="C324" s="63"/>
      <c r="D324" s="63"/>
      <c r="E324" s="63"/>
      <c r="F324" s="63"/>
      <c r="G324" s="62" t="str">
        <f>IF(D324="","",VLOOKUP(D324,'Liste des clubs'!A:B,2,FALSE))</f>
        <v/>
      </c>
      <c r="H324" s="29"/>
      <c r="I324" s="64" t="str">
        <f t="shared" si="9"/>
        <v/>
      </c>
      <c r="J324" s="65" t="str">
        <f t="array" ref="J324">IFERROR(INDEX(I$2:I$700,SMALL(IF(I$2:I$700&lt;&gt;"",ROW(I$2:I$700)-1),ROW(A323))),"")</f>
        <v/>
      </c>
      <c r="K324" s="64" t="str">
        <f t="shared" si="10"/>
        <v/>
      </c>
      <c r="L324" s="66" t="str">
        <f t="array" ref="L324">IFERROR(INDEX(K$2:K$700,SMALL(IF(K$2:K$700&lt;&gt;"",ROW(K$2:K$700)-1),ROW(F323))),"")</f>
        <v/>
      </c>
      <c r="M324" s="64" t="str">
        <f t="shared" si="11"/>
        <v/>
      </c>
      <c r="N324" s="65" t="str">
        <f t="array" ref="N324">IFERROR(INDEX(M$2:M$700,SMALL(IF(M$2:M$700&lt;&gt;"",ROW(M$2:M$700)-1),ROW(G323))),"")</f>
        <v/>
      </c>
      <c r="O324" s="64" t="str">
        <f t="shared" si="12"/>
        <v/>
      </c>
      <c r="P324" s="66" t="str">
        <f t="array" ref="P324">IFERROR(INDEX(O$2:O$700,SMALL(IF(O$2:O$700&lt;&gt;"",ROW(O$2:O$700)-1),ROW(I323))),"")</f>
        <v/>
      </c>
    </row>
    <row r="325" spans="1:16" ht="15.75" customHeight="1" x14ac:dyDescent="0.2">
      <c r="A325" s="62" t="str">
        <f t="shared" si="14"/>
        <v xml:space="preserve"> </v>
      </c>
      <c r="B325" s="63"/>
      <c r="C325" s="63"/>
      <c r="D325" s="63"/>
      <c r="E325" s="63"/>
      <c r="F325" s="63"/>
      <c r="G325" s="62" t="str">
        <f>IF(D325="","",VLOOKUP(D325,'Liste des clubs'!A:B,2,FALSE))</f>
        <v/>
      </c>
      <c r="H325" s="29"/>
      <c r="I325" s="64" t="str">
        <f t="shared" si="9"/>
        <v/>
      </c>
      <c r="J325" s="65" t="str">
        <f t="array" ref="J325">IFERROR(INDEX(I$2:I$700,SMALL(IF(I$2:I$700&lt;&gt;"",ROW(I$2:I$700)-1),ROW(A324))),"")</f>
        <v/>
      </c>
      <c r="K325" s="64" t="str">
        <f t="shared" si="10"/>
        <v/>
      </c>
      <c r="L325" s="66" t="str">
        <f t="array" ref="L325">IFERROR(INDEX(K$2:K$700,SMALL(IF(K$2:K$700&lt;&gt;"",ROW(K$2:K$700)-1),ROW(F324))),"")</f>
        <v/>
      </c>
      <c r="M325" s="64" t="str">
        <f t="shared" si="11"/>
        <v/>
      </c>
      <c r="N325" s="65" t="str">
        <f t="array" ref="N325">IFERROR(INDEX(M$2:M$700,SMALL(IF(M$2:M$700&lt;&gt;"",ROW(M$2:M$700)-1),ROW(G324))),"")</f>
        <v/>
      </c>
      <c r="O325" s="64" t="str">
        <f t="shared" si="12"/>
        <v/>
      </c>
      <c r="P325" s="66" t="str">
        <f t="array" ref="P325">IFERROR(INDEX(O$2:O$700,SMALL(IF(O$2:O$700&lt;&gt;"",ROW(O$2:O$700)-1),ROW(I324))),"")</f>
        <v/>
      </c>
    </row>
    <row r="326" spans="1:16" ht="15.75" customHeight="1" x14ac:dyDescent="0.2">
      <c r="A326" s="62" t="str">
        <f t="shared" si="14"/>
        <v xml:space="preserve"> </v>
      </c>
      <c r="B326" s="63"/>
      <c r="C326" s="63"/>
      <c r="D326" s="63"/>
      <c r="E326" s="63"/>
      <c r="F326" s="63"/>
      <c r="G326" s="62" t="str">
        <f>IF(D326="","",VLOOKUP(D326,'Liste des clubs'!A:B,2,FALSE))</f>
        <v/>
      </c>
      <c r="H326" s="29"/>
      <c r="I326" s="64" t="str">
        <f t="shared" si="9"/>
        <v/>
      </c>
      <c r="J326" s="65" t="str">
        <f t="array" ref="J326">IFERROR(INDEX(I$2:I$700,SMALL(IF(I$2:I$700&lt;&gt;"",ROW(I$2:I$700)-1),ROW(A325))),"")</f>
        <v/>
      </c>
      <c r="K326" s="64" t="str">
        <f t="shared" si="10"/>
        <v/>
      </c>
      <c r="L326" s="66" t="str">
        <f t="array" ref="L326">IFERROR(INDEX(K$2:K$700,SMALL(IF(K$2:K$700&lt;&gt;"",ROW(K$2:K$700)-1),ROW(F325))),"")</f>
        <v/>
      </c>
      <c r="M326" s="64" t="str">
        <f t="shared" si="11"/>
        <v/>
      </c>
      <c r="N326" s="65" t="str">
        <f t="array" ref="N326">IFERROR(INDEX(M$2:M$700,SMALL(IF(M$2:M$700&lt;&gt;"",ROW(M$2:M$700)-1),ROW(G325))),"")</f>
        <v/>
      </c>
      <c r="O326" s="64" t="str">
        <f t="shared" si="12"/>
        <v/>
      </c>
      <c r="P326" s="66" t="str">
        <f t="array" ref="P326">IFERROR(INDEX(O$2:O$700,SMALL(IF(O$2:O$700&lt;&gt;"",ROW(O$2:O$700)-1),ROW(I325))),"")</f>
        <v/>
      </c>
    </row>
    <row r="327" spans="1:16" ht="15.75" customHeight="1" x14ac:dyDescent="0.2">
      <c r="A327" s="62" t="str">
        <f t="shared" si="14"/>
        <v xml:space="preserve"> </v>
      </c>
      <c r="B327" s="63"/>
      <c r="C327" s="63"/>
      <c r="D327" s="63"/>
      <c r="E327" s="63"/>
      <c r="F327" s="63"/>
      <c r="G327" s="62" t="str">
        <f>IF(D327="","",VLOOKUP(D327,'Liste des clubs'!A:B,2,FALSE))</f>
        <v/>
      </c>
      <c r="H327" s="29"/>
      <c r="I327" s="64" t="str">
        <f t="shared" si="9"/>
        <v/>
      </c>
      <c r="J327" s="65" t="str">
        <f t="array" ref="J327">IFERROR(INDEX(I$2:I$700,SMALL(IF(I$2:I$700&lt;&gt;"",ROW(I$2:I$700)-1),ROW(A326))),"")</f>
        <v/>
      </c>
      <c r="K327" s="64" t="str">
        <f t="shared" si="10"/>
        <v/>
      </c>
      <c r="L327" s="66" t="str">
        <f t="array" ref="L327">IFERROR(INDEX(K$2:K$700,SMALL(IF(K$2:K$700&lt;&gt;"",ROW(K$2:K$700)-1),ROW(F326))),"")</f>
        <v/>
      </c>
      <c r="M327" s="64" t="str">
        <f t="shared" si="11"/>
        <v/>
      </c>
      <c r="N327" s="65" t="str">
        <f t="array" ref="N327">IFERROR(INDEX(M$2:M$700,SMALL(IF(M$2:M$700&lt;&gt;"",ROW(M$2:M$700)-1),ROW(G326))),"")</f>
        <v/>
      </c>
      <c r="O327" s="64" t="str">
        <f t="shared" si="12"/>
        <v/>
      </c>
      <c r="P327" s="66" t="str">
        <f t="array" ref="P327">IFERROR(INDEX(O$2:O$700,SMALL(IF(O$2:O$700&lt;&gt;"",ROW(O$2:O$700)-1),ROW(I326))),"")</f>
        <v/>
      </c>
    </row>
    <row r="328" spans="1:16" ht="15.75" customHeight="1" x14ac:dyDescent="0.2">
      <c r="A328" s="62" t="str">
        <f t="shared" si="14"/>
        <v xml:space="preserve"> </v>
      </c>
      <c r="B328" s="63"/>
      <c r="C328" s="63"/>
      <c r="D328" s="63"/>
      <c r="E328" s="63"/>
      <c r="F328" s="63"/>
      <c r="G328" s="62" t="str">
        <f>IF(D328="","",VLOOKUP(D328,'Liste des clubs'!A:B,2,FALSE))</f>
        <v/>
      </c>
      <c r="H328" s="29"/>
      <c r="I328" s="64" t="str">
        <f t="shared" si="9"/>
        <v/>
      </c>
      <c r="J328" s="65" t="str">
        <f t="array" ref="J328">IFERROR(INDEX(I$2:I$700,SMALL(IF(I$2:I$700&lt;&gt;"",ROW(I$2:I$700)-1),ROW(A327))),"")</f>
        <v/>
      </c>
      <c r="K328" s="64" t="str">
        <f t="shared" si="10"/>
        <v/>
      </c>
      <c r="L328" s="66" t="str">
        <f t="array" ref="L328">IFERROR(INDEX(K$2:K$700,SMALL(IF(K$2:K$700&lt;&gt;"",ROW(K$2:K$700)-1),ROW(F327))),"")</f>
        <v/>
      </c>
      <c r="M328" s="64" t="str">
        <f t="shared" si="11"/>
        <v/>
      </c>
      <c r="N328" s="65" t="str">
        <f t="array" ref="N328">IFERROR(INDEX(M$2:M$700,SMALL(IF(M$2:M$700&lt;&gt;"",ROW(M$2:M$700)-1),ROW(G327))),"")</f>
        <v/>
      </c>
      <c r="O328" s="64" t="str">
        <f t="shared" si="12"/>
        <v/>
      </c>
      <c r="P328" s="66" t="str">
        <f t="array" ref="P328">IFERROR(INDEX(O$2:O$700,SMALL(IF(O$2:O$700&lt;&gt;"",ROW(O$2:O$700)-1),ROW(I327))),"")</f>
        <v/>
      </c>
    </row>
    <row r="329" spans="1:16" ht="15.75" customHeight="1" x14ac:dyDescent="0.2">
      <c r="A329" s="62" t="str">
        <f t="shared" si="14"/>
        <v xml:space="preserve"> </v>
      </c>
      <c r="B329" s="63"/>
      <c r="C329" s="63"/>
      <c r="D329" s="63"/>
      <c r="E329" s="63"/>
      <c r="F329" s="63"/>
      <c r="G329" s="62" t="str">
        <f>IF(D329="","",VLOOKUP(D329,'Liste des clubs'!A:B,2,FALSE))</f>
        <v/>
      </c>
      <c r="H329" s="29"/>
      <c r="I329" s="64" t="str">
        <f t="shared" si="9"/>
        <v/>
      </c>
      <c r="J329" s="65" t="str">
        <f t="array" ref="J329">IFERROR(INDEX(I$2:I$700,SMALL(IF(I$2:I$700&lt;&gt;"",ROW(I$2:I$700)-1),ROW(A328))),"")</f>
        <v/>
      </c>
      <c r="K329" s="64" t="str">
        <f t="shared" si="10"/>
        <v/>
      </c>
      <c r="L329" s="66" t="str">
        <f t="array" ref="L329">IFERROR(INDEX(K$2:K$700,SMALL(IF(K$2:K$700&lt;&gt;"",ROW(K$2:K$700)-1),ROW(F328))),"")</f>
        <v/>
      </c>
      <c r="M329" s="64" t="str">
        <f t="shared" si="11"/>
        <v/>
      </c>
      <c r="N329" s="65" t="str">
        <f t="array" ref="N329">IFERROR(INDEX(M$2:M$700,SMALL(IF(M$2:M$700&lt;&gt;"",ROW(M$2:M$700)-1),ROW(G328))),"")</f>
        <v/>
      </c>
      <c r="O329" s="64" t="str">
        <f t="shared" si="12"/>
        <v/>
      </c>
      <c r="P329" s="66" t="str">
        <f t="array" ref="P329">IFERROR(INDEX(O$2:O$700,SMALL(IF(O$2:O$700&lt;&gt;"",ROW(O$2:O$700)-1),ROW(I328))),"")</f>
        <v/>
      </c>
    </row>
    <row r="330" spans="1:16" ht="15.75" customHeight="1" x14ac:dyDescent="0.2">
      <c r="A330" s="62" t="str">
        <f t="shared" si="14"/>
        <v xml:space="preserve"> </v>
      </c>
      <c r="B330" s="63"/>
      <c r="C330" s="63"/>
      <c r="D330" s="63"/>
      <c r="E330" s="63"/>
      <c r="F330" s="63"/>
      <c r="G330" s="62" t="str">
        <f>IF(D330="","",VLOOKUP(D330,'Liste des clubs'!A:B,2,FALSE))</f>
        <v/>
      </c>
      <c r="H330" s="29"/>
      <c r="I330" s="64" t="str">
        <f t="shared" si="9"/>
        <v/>
      </c>
      <c r="J330" s="65" t="str">
        <f t="array" ref="J330">IFERROR(INDEX(I$2:I$700,SMALL(IF(I$2:I$700&lt;&gt;"",ROW(I$2:I$700)-1),ROW(A329))),"")</f>
        <v/>
      </c>
      <c r="K330" s="64" t="str">
        <f t="shared" si="10"/>
        <v/>
      </c>
      <c r="L330" s="66" t="str">
        <f t="array" ref="L330">IFERROR(INDEX(K$2:K$700,SMALL(IF(K$2:K$700&lt;&gt;"",ROW(K$2:K$700)-1),ROW(F329))),"")</f>
        <v/>
      </c>
      <c r="M330" s="64" t="str">
        <f t="shared" si="11"/>
        <v/>
      </c>
      <c r="N330" s="65" t="str">
        <f t="array" ref="N330">IFERROR(INDEX(M$2:M$700,SMALL(IF(M$2:M$700&lt;&gt;"",ROW(M$2:M$700)-1),ROW(G329))),"")</f>
        <v/>
      </c>
      <c r="O330" s="64" t="str">
        <f t="shared" si="12"/>
        <v/>
      </c>
      <c r="P330" s="66" t="str">
        <f t="array" ref="P330">IFERROR(INDEX(O$2:O$700,SMALL(IF(O$2:O$700&lt;&gt;"",ROW(O$2:O$700)-1),ROW(I329))),"")</f>
        <v/>
      </c>
    </row>
    <row r="331" spans="1:16" ht="15.75" customHeight="1" x14ac:dyDescent="0.2">
      <c r="A331" s="62" t="str">
        <f t="shared" si="14"/>
        <v xml:space="preserve"> </v>
      </c>
      <c r="B331" s="63"/>
      <c r="C331" s="63"/>
      <c r="D331" s="63"/>
      <c r="E331" s="63"/>
      <c r="F331" s="63"/>
      <c r="G331" s="62" t="str">
        <f>IF(D331="","",VLOOKUP(D331,'Liste des clubs'!A:B,2,FALSE))</f>
        <v/>
      </c>
      <c r="H331" s="29"/>
      <c r="I331" s="64" t="str">
        <f t="shared" si="9"/>
        <v/>
      </c>
      <c r="J331" s="65" t="str">
        <f t="array" ref="J331">IFERROR(INDEX(I$2:I$700,SMALL(IF(I$2:I$700&lt;&gt;"",ROW(I$2:I$700)-1),ROW(A330))),"")</f>
        <v/>
      </c>
      <c r="K331" s="64" t="str">
        <f t="shared" si="10"/>
        <v/>
      </c>
      <c r="L331" s="66" t="str">
        <f t="array" ref="L331">IFERROR(INDEX(K$2:K$700,SMALL(IF(K$2:K$700&lt;&gt;"",ROW(K$2:K$700)-1),ROW(F330))),"")</f>
        <v/>
      </c>
      <c r="M331" s="64" t="str">
        <f t="shared" si="11"/>
        <v/>
      </c>
      <c r="N331" s="65" t="str">
        <f t="array" ref="N331">IFERROR(INDEX(M$2:M$700,SMALL(IF(M$2:M$700&lt;&gt;"",ROW(M$2:M$700)-1),ROW(G330))),"")</f>
        <v/>
      </c>
      <c r="O331" s="64" t="str">
        <f t="shared" si="12"/>
        <v/>
      </c>
      <c r="P331" s="66" t="str">
        <f t="array" ref="P331">IFERROR(INDEX(O$2:O$700,SMALL(IF(O$2:O$700&lt;&gt;"",ROW(O$2:O$700)-1),ROW(I330))),"")</f>
        <v/>
      </c>
    </row>
    <row r="332" spans="1:16" ht="15.75" customHeight="1" x14ac:dyDescent="0.2">
      <c r="A332" s="62" t="str">
        <f t="shared" si="14"/>
        <v xml:space="preserve"> </v>
      </c>
      <c r="B332" s="63"/>
      <c r="C332" s="63"/>
      <c r="D332" s="63"/>
      <c r="E332" s="63"/>
      <c r="F332" s="63"/>
      <c r="G332" s="62" t="str">
        <f>IF(D332="","",VLOOKUP(D332,'Liste des clubs'!A:B,2,FALSE))</f>
        <v/>
      </c>
      <c r="H332" s="29"/>
      <c r="I332" s="64" t="str">
        <f t="shared" si="9"/>
        <v/>
      </c>
      <c r="J332" s="65" t="str">
        <f t="array" ref="J332">IFERROR(INDEX(I$2:I$700,SMALL(IF(I$2:I$700&lt;&gt;"",ROW(I$2:I$700)-1),ROW(A331))),"")</f>
        <v/>
      </c>
      <c r="K332" s="64" t="str">
        <f t="shared" si="10"/>
        <v/>
      </c>
      <c r="L332" s="66" t="str">
        <f t="array" ref="L332">IFERROR(INDEX(K$2:K$700,SMALL(IF(K$2:K$700&lt;&gt;"",ROW(K$2:K$700)-1),ROW(F331))),"")</f>
        <v/>
      </c>
      <c r="M332" s="64" t="str">
        <f t="shared" si="11"/>
        <v/>
      </c>
      <c r="N332" s="65" t="str">
        <f t="array" ref="N332">IFERROR(INDEX(M$2:M$700,SMALL(IF(M$2:M$700&lt;&gt;"",ROW(M$2:M$700)-1),ROW(G331))),"")</f>
        <v/>
      </c>
      <c r="O332" s="64" t="str">
        <f t="shared" si="12"/>
        <v/>
      </c>
      <c r="P332" s="66" t="str">
        <f t="array" ref="P332">IFERROR(INDEX(O$2:O$700,SMALL(IF(O$2:O$700&lt;&gt;"",ROW(O$2:O$700)-1),ROW(I331))),"")</f>
        <v/>
      </c>
    </row>
    <row r="333" spans="1:16" ht="15.75" customHeight="1" x14ac:dyDescent="0.2">
      <c r="A333" s="62" t="str">
        <f t="shared" si="14"/>
        <v xml:space="preserve"> </v>
      </c>
      <c r="B333" s="63"/>
      <c r="C333" s="63"/>
      <c r="D333" s="63"/>
      <c r="E333" s="63"/>
      <c r="F333" s="63"/>
      <c r="G333" s="62" t="str">
        <f>IF(D333="","",VLOOKUP(D333,'Liste des clubs'!A:B,2,FALSE))</f>
        <v/>
      </c>
      <c r="H333" s="29"/>
      <c r="I333" s="64" t="str">
        <f t="shared" si="9"/>
        <v/>
      </c>
      <c r="J333" s="65" t="str">
        <f t="array" ref="J333">IFERROR(INDEX(I$2:I$700,SMALL(IF(I$2:I$700&lt;&gt;"",ROW(I$2:I$700)-1),ROW(A332))),"")</f>
        <v/>
      </c>
      <c r="K333" s="64" t="str">
        <f t="shared" si="10"/>
        <v/>
      </c>
      <c r="L333" s="66" t="str">
        <f t="array" ref="L333">IFERROR(INDEX(K$2:K$700,SMALL(IF(K$2:K$700&lt;&gt;"",ROW(K$2:K$700)-1),ROW(F332))),"")</f>
        <v/>
      </c>
      <c r="M333" s="64" t="str">
        <f t="shared" si="11"/>
        <v/>
      </c>
      <c r="N333" s="65" t="str">
        <f t="array" ref="N333">IFERROR(INDEX(M$2:M$700,SMALL(IF(M$2:M$700&lt;&gt;"",ROW(M$2:M$700)-1),ROW(G332))),"")</f>
        <v/>
      </c>
      <c r="O333" s="64" t="str">
        <f t="shared" si="12"/>
        <v/>
      </c>
      <c r="P333" s="66" t="str">
        <f t="array" ref="P333">IFERROR(INDEX(O$2:O$700,SMALL(IF(O$2:O$700&lt;&gt;"",ROW(O$2:O$700)-1),ROW(I332))),"")</f>
        <v/>
      </c>
    </row>
    <row r="334" spans="1:16" ht="15.75" customHeight="1" x14ac:dyDescent="0.2">
      <c r="A334" s="62" t="str">
        <f t="shared" si="14"/>
        <v xml:space="preserve"> </v>
      </c>
      <c r="B334" s="63"/>
      <c r="C334" s="63"/>
      <c r="D334" s="63"/>
      <c r="E334" s="63"/>
      <c r="F334" s="63"/>
      <c r="G334" s="62" t="str">
        <f>IF(D334="","",VLOOKUP(D334,'Liste des clubs'!A:B,2,FALSE))</f>
        <v/>
      </c>
      <c r="H334" s="29"/>
      <c r="I334" s="64" t="str">
        <f t="shared" si="9"/>
        <v/>
      </c>
      <c r="J334" s="65" t="str">
        <f t="array" ref="J334">IFERROR(INDEX(I$2:I$700,SMALL(IF(I$2:I$700&lt;&gt;"",ROW(I$2:I$700)-1),ROW(A333))),"")</f>
        <v/>
      </c>
      <c r="K334" s="64" t="str">
        <f t="shared" si="10"/>
        <v/>
      </c>
      <c r="L334" s="66" t="str">
        <f t="array" ref="L334">IFERROR(INDEX(K$2:K$700,SMALL(IF(K$2:K$700&lt;&gt;"",ROW(K$2:K$700)-1),ROW(F333))),"")</f>
        <v/>
      </c>
      <c r="M334" s="64" t="str">
        <f t="shared" si="11"/>
        <v/>
      </c>
      <c r="N334" s="65" t="str">
        <f t="array" ref="N334">IFERROR(INDEX(M$2:M$700,SMALL(IF(M$2:M$700&lt;&gt;"",ROW(M$2:M$700)-1),ROW(G333))),"")</f>
        <v/>
      </c>
      <c r="O334" s="64" t="str">
        <f t="shared" si="12"/>
        <v/>
      </c>
      <c r="P334" s="66" t="str">
        <f t="array" ref="P334">IFERROR(INDEX(O$2:O$700,SMALL(IF(O$2:O$700&lt;&gt;"",ROW(O$2:O$700)-1),ROW(I333))),"")</f>
        <v/>
      </c>
    </row>
    <row r="335" spans="1:16" ht="15.75" customHeight="1" x14ac:dyDescent="0.2">
      <c r="A335" s="62" t="str">
        <f t="shared" si="14"/>
        <v xml:space="preserve"> </v>
      </c>
      <c r="B335" s="63"/>
      <c r="C335" s="63"/>
      <c r="D335" s="63"/>
      <c r="E335" s="63"/>
      <c r="F335" s="63"/>
      <c r="G335" s="62" t="str">
        <f>IF(D335="","",VLOOKUP(D335,'Liste des clubs'!A:B,2,FALSE))</f>
        <v/>
      </c>
      <c r="H335" s="29"/>
      <c r="I335" s="64" t="str">
        <f t="shared" si="9"/>
        <v/>
      </c>
      <c r="J335" s="65" t="str">
        <f t="array" ref="J335">IFERROR(INDEX(I$2:I$700,SMALL(IF(I$2:I$700&lt;&gt;"",ROW(I$2:I$700)-1),ROW(A334))),"")</f>
        <v/>
      </c>
      <c r="K335" s="64" t="str">
        <f t="shared" si="10"/>
        <v/>
      </c>
      <c r="L335" s="66" t="str">
        <f t="array" ref="L335">IFERROR(INDEX(K$2:K$700,SMALL(IF(K$2:K$700&lt;&gt;"",ROW(K$2:K$700)-1),ROW(F334))),"")</f>
        <v/>
      </c>
      <c r="M335" s="64" t="str">
        <f t="shared" si="11"/>
        <v/>
      </c>
      <c r="N335" s="65" t="str">
        <f t="array" ref="N335">IFERROR(INDEX(M$2:M$700,SMALL(IF(M$2:M$700&lt;&gt;"",ROW(M$2:M$700)-1),ROW(G334))),"")</f>
        <v/>
      </c>
      <c r="O335" s="64" t="str">
        <f t="shared" si="12"/>
        <v/>
      </c>
      <c r="P335" s="66" t="str">
        <f t="array" ref="P335">IFERROR(INDEX(O$2:O$700,SMALL(IF(O$2:O$700&lt;&gt;"",ROW(O$2:O$700)-1),ROW(I334))),"")</f>
        <v/>
      </c>
    </row>
    <row r="336" spans="1:16" ht="15.75" customHeight="1" x14ac:dyDescent="0.2">
      <c r="A336" s="62" t="str">
        <f t="shared" si="14"/>
        <v xml:space="preserve"> </v>
      </c>
      <c r="B336" s="63"/>
      <c r="C336" s="63"/>
      <c r="D336" s="63"/>
      <c r="E336" s="63"/>
      <c r="F336" s="63"/>
      <c r="G336" s="62" t="str">
        <f>IF(D336="","",VLOOKUP(D336,'Liste des clubs'!A:B,2,FALSE))</f>
        <v/>
      </c>
      <c r="H336" s="29"/>
      <c r="I336" s="64" t="str">
        <f t="shared" si="9"/>
        <v/>
      </c>
      <c r="J336" s="65" t="str">
        <f t="array" ref="J336">IFERROR(INDEX(I$2:I$700,SMALL(IF(I$2:I$700&lt;&gt;"",ROW(I$2:I$700)-1),ROW(A335))),"")</f>
        <v/>
      </c>
      <c r="K336" s="64" t="str">
        <f t="shared" si="10"/>
        <v/>
      </c>
      <c r="L336" s="66" t="str">
        <f t="array" ref="L336">IFERROR(INDEX(K$2:K$700,SMALL(IF(K$2:K$700&lt;&gt;"",ROW(K$2:K$700)-1),ROW(F335))),"")</f>
        <v/>
      </c>
      <c r="M336" s="64" t="str">
        <f t="shared" si="11"/>
        <v/>
      </c>
      <c r="N336" s="65" t="str">
        <f t="array" ref="N336">IFERROR(INDEX(M$2:M$700,SMALL(IF(M$2:M$700&lt;&gt;"",ROW(M$2:M$700)-1),ROW(G335))),"")</f>
        <v/>
      </c>
      <c r="O336" s="64" t="str">
        <f t="shared" si="12"/>
        <v/>
      </c>
      <c r="P336" s="66" t="str">
        <f t="array" ref="P336">IFERROR(INDEX(O$2:O$700,SMALL(IF(O$2:O$700&lt;&gt;"",ROW(O$2:O$700)-1),ROW(I335))),"")</f>
        <v/>
      </c>
    </row>
    <row r="337" spans="1:16" ht="15.75" customHeight="1" x14ac:dyDescent="0.2">
      <c r="A337" s="62" t="str">
        <f t="shared" si="14"/>
        <v xml:space="preserve"> </v>
      </c>
      <c r="B337" s="63"/>
      <c r="C337" s="63"/>
      <c r="D337" s="63"/>
      <c r="E337" s="63"/>
      <c r="F337" s="63"/>
      <c r="G337" s="62" t="str">
        <f>IF(D337="","",VLOOKUP(D337,'Liste des clubs'!A:B,2,FALSE))</f>
        <v/>
      </c>
      <c r="H337" s="29"/>
      <c r="I337" s="64" t="str">
        <f t="shared" si="9"/>
        <v/>
      </c>
      <c r="J337" s="65" t="str">
        <f t="array" ref="J337">IFERROR(INDEX(I$2:I$700,SMALL(IF(I$2:I$700&lt;&gt;"",ROW(I$2:I$700)-1),ROW(A336))),"")</f>
        <v/>
      </c>
      <c r="K337" s="64" t="str">
        <f t="shared" si="10"/>
        <v/>
      </c>
      <c r="L337" s="66" t="str">
        <f t="array" ref="L337">IFERROR(INDEX(K$2:K$700,SMALL(IF(K$2:K$700&lt;&gt;"",ROW(K$2:K$700)-1),ROW(F336))),"")</f>
        <v/>
      </c>
      <c r="M337" s="64" t="str">
        <f t="shared" si="11"/>
        <v/>
      </c>
      <c r="N337" s="65" t="str">
        <f t="array" ref="N337">IFERROR(INDEX(M$2:M$700,SMALL(IF(M$2:M$700&lt;&gt;"",ROW(M$2:M$700)-1),ROW(G336))),"")</f>
        <v/>
      </c>
      <c r="O337" s="64" t="str">
        <f t="shared" si="12"/>
        <v/>
      </c>
      <c r="P337" s="66" t="str">
        <f t="array" ref="P337">IFERROR(INDEX(O$2:O$700,SMALL(IF(O$2:O$700&lt;&gt;"",ROW(O$2:O$700)-1),ROW(I336))),"")</f>
        <v/>
      </c>
    </row>
    <row r="338" spans="1:16" ht="15.75" customHeight="1" x14ac:dyDescent="0.2">
      <c r="A338" s="62" t="str">
        <f t="shared" si="14"/>
        <v xml:space="preserve"> </v>
      </c>
      <c r="B338" s="63"/>
      <c r="C338" s="63"/>
      <c r="D338" s="63"/>
      <c r="E338" s="63"/>
      <c r="F338" s="63"/>
      <c r="G338" s="62" t="str">
        <f>IF(D338="","",VLOOKUP(D338,'Liste des clubs'!A:B,2,FALSE))</f>
        <v/>
      </c>
      <c r="H338" s="29"/>
      <c r="I338" s="64" t="str">
        <f t="shared" si="9"/>
        <v/>
      </c>
      <c r="J338" s="65" t="str">
        <f t="array" ref="J338">IFERROR(INDEX(I$2:I$700,SMALL(IF(I$2:I$700&lt;&gt;"",ROW(I$2:I$700)-1),ROW(A337))),"")</f>
        <v/>
      </c>
      <c r="K338" s="64" t="str">
        <f t="shared" si="10"/>
        <v/>
      </c>
      <c r="L338" s="66" t="str">
        <f t="array" ref="L338">IFERROR(INDEX(K$2:K$700,SMALL(IF(K$2:K$700&lt;&gt;"",ROW(K$2:K$700)-1),ROW(F337))),"")</f>
        <v/>
      </c>
      <c r="M338" s="64" t="str">
        <f t="shared" si="11"/>
        <v/>
      </c>
      <c r="N338" s="65" t="str">
        <f t="array" ref="N338">IFERROR(INDEX(M$2:M$700,SMALL(IF(M$2:M$700&lt;&gt;"",ROW(M$2:M$700)-1),ROW(G337))),"")</f>
        <v/>
      </c>
      <c r="O338" s="64" t="str">
        <f t="shared" si="12"/>
        <v/>
      </c>
      <c r="P338" s="66" t="str">
        <f t="array" ref="P338">IFERROR(INDEX(O$2:O$700,SMALL(IF(O$2:O$700&lt;&gt;"",ROW(O$2:O$700)-1),ROW(I337))),"")</f>
        <v/>
      </c>
    </row>
    <row r="339" spans="1:16" ht="15.75" customHeight="1" x14ac:dyDescent="0.2">
      <c r="A339" s="62" t="str">
        <f t="shared" si="14"/>
        <v xml:space="preserve"> </v>
      </c>
      <c r="B339" s="63"/>
      <c r="C339" s="63"/>
      <c r="D339" s="63"/>
      <c r="E339" s="63"/>
      <c r="F339" s="63"/>
      <c r="G339" s="62" t="str">
        <f>IF(D339="","",VLOOKUP(D339,'Liste des clubs'!A:B,2,FALSE))</f>
        <v/>
      </c>
      <c r="H339" s="29"/>
      <c r="I339" s="64" t="str">
        <f t="shared" si="9"/>
        <v/>
      </c>
      <c r="J339" s="65" t="str">
        <f t="array" ref="J339">IFERROR(INDEX(I$2:I$700,SMALL(IF(I$2:I$700&lt;&gt;"",ROW(I$2:I$700)-1),ROW(A338))),"")</f>
        <v/>
      </c>
      <c r="K339" s="64" t="str">
        <f t="shared" si="10"/>
        <v/>
      </c>
      <c r="L339" s="66" t="str">
        <f t="array" ref="L339">IFERROR(INDEX(K$2:K$700,SMALL(IF(K$2:K$700&lt;&gt;"",ROW(K$2:K$700)-1),ROW(F338))),"")</f>
        <v/>
      </c>
      <c r="M339" s="64" t="str">
        <f t="shared" si="11"/>
        <v/>
      </c>
      <c r="N339" s="65" t="str">
        <f t="array" ref="N339">IFERROR(INDEX(M$2:M$700,SMALL(IF(M$2:M$700&lt;&gt;"",ROW(M$2:M$700)-1),ROW(G338))),"")</f>
        <v/>
      </c>
      <c r="O339" s="64" t="str">
        <f t="shared" si="12"/>
        <v/>
      </c>
      <c r="P339" s="66" t="str">
        <f t="array" ref="P339">IFERROR(INDEX(O$2:O$700,SMALL(IF(O$2:O$700&lt;&gt;"",ROW(O$2:O$700)-1),ROW(I338))),"")</f>
        <v/>
      </c>
    </row>
    <row r="340" spans="1:16" ht="15.75" customHeight="1" x14ac:dyDescent="0.2">
      <c r="A340" s="62" t="str">
        <f t="shared" si="14"/>
        <v xml:space="preserve"> </v>
      </c>
      <c r="B340" s="63"/>
      <c r="C340" s="63"/>
      <c r="D340" s="63"/>
      <c r="E340" s="63"/>
      <c r="F340" s="63"/>
      <c r="G340" s="62" t="str">
        <f>IF(D340="","",VLOOKUP(D340,'Liste des clubs'!A:B,2,FALSE))</f>
        <v/>
      </c>
      <c r="H340" s="29"/>
      <c r="I340" s="64" t="str">
        <f t="shared" si="9"/>
        <v/>
      </c>
      <c r="J340" s="65" t="str">
        <f t="array" ref="J340">IFERROR(INDEX(I$2:I$700,SMALL(IF(I$2:I$700&lt;&gt;"",ROW(I$2:I$700)-1),ROW(A339))),"")</f>
        <v/>
      </c>
      <c r="K340" s="64" t="str">
        <f t="shared" si="10"/>
        <v/>
      </c>
      <c r="L340" s="66" t="str">
        <f t="array" ref="L340">IFERROR(INDEX(K$2:K$700,SMALL(IF(K$2:K$700&lt;&gt;"",ROW(K$2:K$700)-1),ROW(F339))),"")</f>
        <v/>
      </c>
      <c r="M340" s="64" t="str">
        <f t="shared" si="11"/>
        <v/>
      </c>
      <c r="N340" s="65" t="str">
        <f t="array" ref="N340">IFERROR(INDEX(M$2:M$700,SMALL(IF(M$2:M$700&lt;&gt;"",ROW(M$2:M$700)-1),ROW(G339))),"")</f>
        <v/>
      </c>
      <c r="O340" s="64" t="str">
        <f t="shared" si="12"/>
        <v/>
      </c>
      <c r="P340" s="66" t="str">
        <f t="array" ref="P340">IFERROR(INDEX(O$2:O$700,SMALL(IF(O$2:O$700&lt;&gt;"",ROW(O$2:O$700)-1),ROW(I339))),"")</f>
        <v/>
      </c>
    </row>
    <row r="341" spans="1:16" ht="15.75" customHeight="1" x14ac:dyDescent="0.2">
      <c r="A341" s="62" t="str">
        <f t="shared" si="14"/>
        <v xml:space="preserve"> </v>
      </c>
      <c r="B341" s="63"/>
      <c r="C341" s="63"/>
      <c r="D341" s="63"/>
      <c r="E341" s="63"/>
      <c r="F341" s="63"/>
      <c r="G341" s="62" t="str">
        <f>IF(D341="","",VLOOKUP(D341,'Liste des clubs'!A:B,2,FALSE))</f>
        <v/>
      </c>
      <c r="H341" s="29"/>
      <c r="I341" s="64" t="str">
        <f t="shared" si="9"/>
        <v/>
      </c>
      <c r="J341" s="65" t="str">
        <f t="array" ref="J341">IFERROR(INDEX(I$2:I$700,SMALL(IF(I$2:I$700&lt;&gt;"",ROW(I$2:I$700)-1),ROW(A340))),"")</f>
        <v/>
      </c>
      <c r="K341" s="64" t="str">
        <f t="shared" si="10"/>
        <v/>
      </c>
      <c r="L341" s="66" t="str">
        <f t="array" ref="L341">IFERROR(INDEX(K$2:K$700,SMALL(IF(K$2:K$700&lt;&gt;"",ROW(K$2:K$700)-1),ROW(F340))),"")</f>
        <v/>
      </c>
      <c r="M341" s="64" t="str">
        <f t="shared" si="11"/>
        <v/>
      </c>
      <c r="N341" s="65" t="str">
        <f t="array" ref="N341">IFERROR(INDEX(M$2:M$700,SMALL(IF(M$2:M$700&lt;&gt;"",ROW(M$2:M$700)-1),ROW(G340))),"")</f>
        <v/>
      </c>
      <c r="O341" s="64" t="str">
        <f t="shared" si="12"/>
        <v/>
      </c>
      <c r="P341" s="66" t="str">
        <f t="array" ref="P341">IFERROR(INDEX(O$2:O$700,SMALL(IF(O$2:O$700&lt;&gt;"",ROW(O$2:O$700)-1),ROW(I340))),"")</f>
        <v/>
      </c>
    </row>
    <row r="342" spans="1:16" ht="15.75" customHeight="1" x14ac:dyDescent="0.2">
      <c r="A342" s="62" t="str">
        <f t="shared" si="14"/>
        <v xml:space="preserve"> </v>
      </c>
      <c r="B342" s="63"/>
      <c r="C342" s="63"/>
      <c r="D342" s="63"/>
      <c r="E342" s="63"/>
      <c r="F342" s="63"/>
      <c r="G342" s="62" t="str">
        <f>IF(D342="","",VLOOKUP(D342,'Liste des clubs'!A:B,2,FALSE))</f>
        <v/>
      </c>
      <c r="H342" s="29"/>
      <c r="I342" s="64" t="str">
        <f t="shared" si="9"/>
        <v/>
      </c>
      <c r="J342" s="65" t="str">
        <f t="array" ref="J342">IFERROR(INDEX(I$2:I$700,SMALL(IF(I$2:I$700&lt;&gt;"",ROW(I$2:I$700)-1),ROW(A341))),"")</f>
        <v/>
      </c>
      <c r="K342" s="64" t="str">
        <f t="shared" si="10"/>
        <v/>
      </c>
      <c r="L342" s="66" t="str">
        <f t="array" ref="L342">IFERROR(INDEX(K$2:K$700,SMALL(IF(K$2:K$700&lt;&gt;"",ROW(K$2:K$700)-1),ROW(F341))),"")</f>
        <v/>
      </c>
      <c r="M342" s="64" t="str">
        <f t="shared" si="11"/>
        <v/>
      </c>
      <c r="N342" s="65" t="str">
        <f t="array" ref="N342">IFERROR(INDEX(M$2:M$700,SMALL(IF(M$2:M$700&lt;&gt;"",ROW(M$2:M$700)-1),ROW(G341))),"")</f>
        <v/>
      </c>
      <c r="O342" s="64" t="str">
        <f t="shared" si="12"/>
        <v/>
      </c>
      <c r="P342" s="66" t="str">
        <f t="array" ref="P342">IFERROR(INDEX(O$2:O$700,SMALL(IF(O$2:O$700&lt;&gt;"",ROW(O$2:O$700)-1),ROW(I341))),"")</f>
        <v/>
      </c>
    </row>
    <row r="343" spans="1:16" ht="15.75" customHeight="1" x14ac:dyDescent="0.2">
      <c r="A343" s="62" t="str">
        <f t="shared" si="14"/>
        <v xml:space="preserve"> </v>
      </c>
      <c r="B343" s="63"/>
      <c r="C343" s="63"/>
      <c r="D343" s="63"/>
      <c r="E343" s="63"/>
      <c r="F343" s="63"/>
      <c r="G343" s="62" t="str">
        <f>IF(D343="","",VLOOKUP(D343,'Liste des clubs'!A:B,2,FALSE))</f>
        <v/>
      </c>
      <c r="H343" s="29"/>
      <c r="I343" s="64" t="str">
        <f t="shared" si="9"/>
        <v/>
      </c>
      <c r="J343" s="65" t="str">
        <f t="array" ref="J343">IFERROR(INDEX(I$2:I$700,SMALL(IF(I$2:I$700&lt;&gt;"",ROW(I$2:I$700)-1),ROW(A342))),"")</f>
        <v/>
      </c>
      <c r="K343" s="64" t="str">
        <f t="shared" si="10"/>
        <v/>
      </c>
      <c r="L343" s="66" t="str">
        <f t="array" ref="L343">IFERROR(INDEX(K$2:K$700,SMALL(IF(K$2:K$700&lt;&gt;"",ROW(K$2:K$700)-1),ROW(F342))),"")</f>
        <v/>
      </c>
      <c r="M343" s="64" t="str">
        <f t="shared" si="11"/>
        <v/>
      </c>
      <c r="N343" s="65" t="str">
        <f t="array" ref="N343">IFERROR(INDEX(M$2:M$700,SMALL(IF(M$2:M$700&lt;&gt;"",ROW(M$2:M$700)-1),ROW(G342))),"")</f>
        <v/>
      </c>
      <c r="O343" s="64" t="str">
        <f t="shared" si="12"/>
        <v/>
      </c>
      <c r="P343" s="66" t="str">
        <f t="array" ref="P343">IFERROR(INDEX(O$2:O$700,SMALL(IF(O$2:O$700&lt;&gt;"",ROW(O$2:O$700)-1),ROW(I342))),"")</f>
        <v/>
      </c>
    </row>
    <row r="344" spans="1:16" ht="15.75" customHeight="1" x14ac:dyDescent="0.2">
      <c r="A344" s="62" t="str">
        <f t="shared" si="14"/>
        <v xml:space="preserve"> </v>
      </c>
      <c r="B344" s="63"/>
      <c r="C344" s="63"/>
      <c r="D344" s="63"/>
      <c r="E344" s="63"/>
      <c r="F344" s="63"/>
      <c r="G344" s="62" t="str">
        <f>IF(D344="","",VLOOKUP(D344,'Liste des clubs'!A:B,2,FALSE))</f>
        <v/>
      </c>
      <c r="H344" s="29"/>
      <c r="I344" s="64" t="str">
        <f t="shared" si="9"/>
        <v/>
      </c>
      <c r="J344" s="65" t="str">
        <f t="array" ref="J344">IFERROR(INDEX(I$2:I$700,SMALL(IF(I$2:I$700&lt;&gt;"",ROW(I$2:I$700)-1),ROW(A343))),"")</f>
        <v/>
      </c>
      <c r="K344" s="64" t="str">
        <f t="shared" si="10"/>
        <v/>
      </c>
      <c r="L344" s="66" t="str">
        <f t="array" ref="L344">IFERROR(INDEX(K$2:K$700,SMALL(IF(K$2:K$700&lt;&gt;"",ROW(K$2:K$700)-1),ROW(F343))),"")</f>
        <v/>
      </c>
      <c r="M344" s="64" t="str">
        <f t="shared" si="11"/>
        <v/>
      </c>
      <c r="N344" s="65" t="str">
        <f t="array" ref="N344">IFERROR(INDEX(M$2:M$700,SMALL(IF(M$2:M$700&lt;&gt;"",ROW(M$2:M$700)-1),ROW(G343))),"")</f>
        <v/>
      </c>
      <c r="O344" s="64" t="str">
        <f t="shared" si="12"/>
        <v/>
      </c>
      <c r="P344" s="66" t="str">
        <f t="array" ref="P344">IFERROR(INDEX(O$2:O$700,SMALL(IF(O$2:O$700&lt;&gt;"",ROW(O$2:O$700)-1),ROW(I343))),"")</f>
        <v/>
      </c>
    </row>
    <row r="345" spans="1:16" ht="15.75" customHeight="1" x14ac:dyDescent="0.2">
      <c r="A345" s="62" t="str">
        <f t="shared" si="14"/>
        <v xml:space="preserve"> </v>
      </c>
      <c r="B345" s="63"/>
      <c r="C345" s="63"/>
      <c r="D345" s="63"/>
      <c r="E345" s="63"/>
      <c r="F345" s="63"/>
      <c r="G345" s="62" t="str">
        <f>IF(D345="","",VLOOKUP(D345,'Liste des clubs'!A:B,2,FALSE))</f>
        <v/>
      </c>
      <c r="H345" s="29"/>
      <c r="I345" s="64" t="str">
        <f t="shared" si="9"/>
        <v/>
      </c>
      <c r="J345" s="65" t="str">
        <f t="array" ref="J345">IFERROR(INDEX(I$2:I$700,SMALL(IF(I$2:I$700&lt;&gt;"",ROW(I$2:I$700)-1),ROW(A344))),"")</f>
        <v/>
      </c>
      <c r="K345" s="64" t="str">
        <f t="shared" si="10"/>
        <v/>
      </c>
      <c r="L345" s="66" t="str">
        <f t="array" ref="L345">IFERROR(INDEX(K$2:K$700,SMALL(IF(K$2:K$700&lt;&gt;"",ROW(K$2:K$700)-1),ROW(F344))),"")</f>
        <v/>
      </c>
      <c r="M345" s="64" t="str">
        <f t="shared" si="11"/>
        <v/>
      </c>
      <c r="N345" s="65" t="str">
        <f t="array" ref="N345">IFERROR(INDEX(M$2:M$700,SMALL(IF(M$2:M$700&lt;&gt;"",ROW(M$2:M$700)-1),ROW(G344))),"")</f>
        <v/>
      </c>
      <c r="O345" s="64" t="str">
        <f t="shared" si="12"/>
        <v/>
      </c>
      <c r="P345" s="66" t="str">
        <f t="array" ref="P345">IFERROR(INDEX(O$2:O$700,SMALL(IF(O$2:O$700&lt;&gt;"",ROW(O$2:O$700)-1),ROW(I344))),"")</f>
        <v/>
      </c>
    </row>
    <row r="346" spans="1:16" ht="15.75" customHeight="1" x14ac:dyDescent="0.2">
      <c r="A346" s="62" t="str">
        <f t="shared" si="14"/>
        <v xml:space="preserve"> </v>
      </c>
      <c r="B346" s="63"/>
      <c r="C346" s="63"/>
      <c r="D346" s="63"/>
      <c r="E346" s="63"/>
      <c r="F346" s="63"/>
      <c r="G346" s="62" t="str">
        <f>IF(D346="","",VLOOKUP(D346,'Liste des clubs'!A:B,2,FALSE))</f>
        <v/>
      </c>
      <c r="H346" s="29"/>
      <c r="I346" s="64" t="str">
        <f t="shared" si="9"/>
        <v/>
      </c>
      <c r="J346" s="65" t="str">
        <f t="array" ref="J346">IFERROR(INDEX(I$2:I$700,SMALL(IF(I$2:I$700&lt;&gt;"",ROW(I$2:I$700)-1),ROW(A345))),"")</f>
        <v/>
      </c>
      <c r="K346" s="64" t="str">
        <f t="shared" si="10"/>
        <v/>
      </c>
      <c r="L346" s="66" t="str">
        <f t="array" ref="L346">IFERROR(INDEX(K$2:K$700,SMALL(IF(K$2:K$700&lt;&gt;"",ROW(K$2:K$700)-1),ROW(F345))),"")</f>
        <v/>
      </c>
      <c r="M346" s="64" t="str">
        <f t="shared" si="11"/>
        <v/>
      </c>
      <c r="N346" s="65" t="str">
        <f t="array" ref="N346">IFERROR(INDEX(M$2:M$700,SMALL(IF(M$2:M$700&lt;&gt;"",ROW(M$2:M$700)-1),ROW(G345))),"")</f>
        <v/>
      </c>
      <c r="O346" s="64" t="str">
        <f t="shared" si="12"/>
        <v/>
      </c>
      <c r="P346" s="66" t="str">
        <f t="array" ref="P346">IFERROR(INDEX(O$2:O$700,SMALL(IF(O$2:O$700&lt;&gt;"",ROW(O$2:O$700)-1),ROW(I345))),"")</f>
        <v/>
      </c>
    </row>
    <row r="347" spans="1:16" ht="15.75" customHeight="1" x14ac:dyDescent="0.2">
      <c r="A347" s="62" t="str">
        <f t="shared" si="14"/>
        <v xml:space="preserve"> </v>
      </c>
      <c r="B347" s="63"/>
      <c r="C347" s="63"/>
      <c r="D347" s="63"/>
      <c r="E347" s="63"/>
      <c r="F347" s="63"/>
      <c r="G347" s="62" t="str">
        <f>IF(D347="","",VLOOKUP(D347,'Liste des clubs'!A:B,2,FALSE))</f>
        <v/>
      </c>
      <c r="H347" s="29"/>
      <c r="I347" s="64" t="str">
        <f t="shared" si="9"/>
        <v/>
      </c>
      <c r="J347" s="65" t="str">
        <f t="array" ref="J347">IFERROR(INDEX(I$2:I$700,SMALL(IF(I$2:I$700&lt;&gt;"",ROW(I$2:I$700)-1),ROW(A346))),"")</f>
        <v/>
      </c>
      <c r="K347" s="64" t="str">
        <f t="shared" si="10"/>
        <v/>
      </c>
      <c r="L347" s="66" t="str">
        <f t="array" ref="L347">IFERROR(INDEX(K$2:K$700,SMALL(IF(K$2:K$700&lt;&gt;"",ROW(K$2:K$700)-1),ROW(F346))),"")</f>
        <v/>
      </c>
      <c r="M347" s="64" t="str">
        <f t="shared" si="11"/>
        <v/>
      </c>
      <c r="N347" s="65" t="str">
        <f t="array" ref="N347">IFERROR(INDEX(M$2:M$700,SMALL(IF(M$2:M$700&lt;&gt;"",ROW(M$2:M$700)-1),ROW(G346))),"")</f>
        <v/>
      </c>
      <c r="O347" s="64" t="str">
        <f t="shared" si="12"/>
        <v/>
      </c>
      <c r="P347" s="66" t="str">
        <f t="array" ref="P347">IFERROR(INDEX(O$2:O$700,SMALL(IF(O$2:O$700&lt;&gt;"",ROW(O$2:O$700)-1),ROW(I346))),"")</f>
        <v/>
      </c>
    </row>
    <row r="348" spans="1:16" ht="15.75" customHeight="1" x14ac:dyDescent="0.2">
      <c r="A348" s="62" t="str">
        <f t="shared" si="14"/>
        <v xml:space="preserve"> </v>
      </c>
      <c r="B348" s="63"/>
      <c r="C348" s="63"/>
      <c r="D348" s="63"/>
      <c r="E348" s="63"/>
      <c r="F348" s="63"/>
      <c r="G348" s="62" t="str">
        <f>IF(D348="","",VLOOKUP(D348,'Liste des clubs'!A:B,2,FALSE))</f>
        <v/>
      </c>
      <c r="H348" s="29"/>
      <c r="I348" s="64" t="str">
        <f t="shared" si="9"/>
        <v/>
      </c>
      <c r="J348" s="65" t="str">
        <f t="array" ref="J348">IFERROR(INDEX(I$2:I$700,SMALL(IF(I$2:I$700&lt;&gt;"",ROW(I$2:I$700)-1),ROW(A347))),"")</f>
        <v/>
      </c>
      <c r="K348" s="64" t="str">
        <f t="shared" si="10"/>
        <v/>
      </c>
      <c r="L348" s="66" t="str">
        <f t="array" ref="L348">IFERROR(INDEX(K$2:K$700,SMALL(IF(K$2:K$700&lt;&gt;"",ROW(K$2:K$700)-1),ROW(F347))),"")</f>
        <v/>
      </c>
      <c r="M348" s="64" t="str">
        <f t="shared" si="11"/>
        <v/>
      </c>
      <c r="N348" s="65" t="str">
        <f t="array" ref="N348">IFERROR(INDEX(M$2:M$700,SMALL(IF(M$2:M$700&lt;&gt;"",ROW(M$2:M$700)-1),ROW(G347))),"")</f>
        <v/>
      </c>
      <c r="O348" s="64" t="str">
        <f t="shared" si="12"/>
        <v/>
      </c>
      <c r="P348" s="66" t="str">
        <f t="array" ref="P348">IFERROR(INDEX(O$2:O$700,SMALL(IF(O$2:O$700&lt;&gt;"",ROW(O$2:O$700)-1),ROW(I347))),"")</f>
        <v/>
      </c>
    </row>
    <row r="349" spans="1:16" ht="15.75" customHeight="1" x14ac:dyDescent="0.2">
      <c r="A349" s="62" t="str">
        <f t="shared" si="14"/>
        <v xml:space="preserve"> </v>
      </c>
      <c r="B349" s="63"/>
      <c r="C349" s="63"/>
      <c r="D349" s="63"/>
      <c r="E349" s="63"/>
      <c r="F349" s="63"/>
      <c r="G349" s="62" t="str">
        <f>IF(D349="","",VLOOKUP(D349,'Liste des clubs'!A:B,2,FALSE))</f>
        <v/>
      </c>
      <c r="H349" s="29"/>
      <c r="I349" s="64" t="str">
        <f t="shared" si="9"/>
        <v/>
      </c>
      <c r="J349" s="65" t="str">
        <f t="array" ref="J349">IFERROR(INDEX(I$2:I$700,SMALL(IF(I$2:I$700&lt;&gt;"",ROW(I$2:I$700)-1),ROW(A348))),"")</f>
        <v/>
      </c>
      <c r="K349" s="64" t="str">
        <f t="shared" si="10"/>
        <v/>
      </c>
      <c r="L349" s="66" t="str">
        <f t="array" ref="L349">IFERROR(INDEX(K$2:K$700,SMALL(IF(K$2:K$700&lt;&gt;"",ROW(K$2:K$700)-1),ROW(F348))),"")</f>
        <v/>
      </c>
      <c r="M349" s="64" t="str">
        <f t="shared" si="11"/>
        <v/>
      </c>
      <c r="N349" s="65" t="str">
        <f t="array" ref="N349">IFERROR(INDEX(M$2:M$700,SMALL(IF(M$2:M$700&lt;&gt;"",ROW(M$2:M$700)-1),ROW(G348))),"")</f>
        <v/>
      </c>
      <c r="O349" s="64" t="str">
        <f t="shared" si="12"/>
        <v/>
      </c>
      <c r="P349" s="66" t="str">
        <f t="array" ref="P349">IFERROR(INDEX(O$2:O$700,SMALL(IF(O$2:O$700&lt;&gt;"",ROW(O$2:O$700)-1),ROW(I348))),"")</f>
        <v/>
      </c>
    </row>
    <row r="350" spans="1:16" ht="15.75" customHeight="1" x14ac:dyDescent="0.2">
      <c r="A350" s="62" t="str">
        <f t="shared" si="14"/>
        <v xml:space="preserve"> </v>
      </c>
      <c r="B350" s="63"/>
      <c r="C350" s="63"/>
      <c r="D350" s="63"/>
      <c r="E350" s="63"/>
      <c r="F350" s="63"/>
      <c r="G350" s="62" t="str">
        <f>IF(D350="","",VLOOKUP(D350,'Liste des clubs'!A:B,2,FALSE))</f>
        <v/>
      </c>
      <c r="H350" s="29"/>
      <c r="I350" s="64" t="str">
        <f t="shared" si="9"/>
        <v/>
      </c>
      <c r="J350" s="65" t="str">
        <f t="array" ref="J350">IFERROR(INDEX(I$2:I$700,SMALL(IF(I$2:I$700&lt;&gt;"",ROW(I$2:I$700)-1),ROW(A349))),"")</f>
        <v/>
      </c>
      <c r="K350" s="64" t="str">
        <f t="shared" si="10"/>
        <v/>
      </c>
      <c r="L350" s="66" t="str">
        <f t="array" ref="L350">IFERROR(INDEX(K$2:K$700,SMALL(IF(K$2:K$700&lt;&gt;"",ROW(K$2:K$700)-1),ROW(F349))),"")</f>
        <v/>
      </c>
      <c r="M350" s="64" t="str">
        <f t="shared" si="11"/>
        <v/>
      </c>
      <c r="N350" s="65" t="str">
        <f t="array" ref="N350">IFERROR(INDEX(M$2:M$700,SMALL(IF(M$2:M$700&lt;&gt;"",ROW(M$2:M$700)-1),ROW(G349))),"")</f>
        <v/>
      </c>
      <c r="O350" s="64" t="str">
        <f t="shared" si="12"/>
        <v/>
      </c>
      <c r="P350" s="66" t="str">
        <f t="array" ref="P350">IFERROR(INDEX(O$2:O$700,SMALL(IF(O$2:O$700&lt;&gt;"",ROW(O$2:O$700)-1),ROW(I349))),"")</f>
        <v/>
      </c>
    </row>
    <row r="351" spans="1:16" ht="15.75" customHeight="1" x14ac:dyDescent="0.2">
      <c r="A351" s="62" t="str">
        <f t="shared" si="14"/>
        <v xml:space="preserve"> </v>
      </c>
      <c r="B351" s="63"/>
      <c r="C351" s="63"/>
      <c r="D351" s="63"/>
      <c r="E351" s="63"/>
      <c r="F351" s="63"/>
      <c r="G351" s="62" t="str">
        <f>IF(D351="","",VLOOKUP(D351,'Liste des clubs'!A:B,2,FALSE))</f>
        <v/>
      </c>
      <c r="H351" s="29"/>
      <c r="I351" s="64" t="str">
        <f t="shared" si="9"/>
        <v/>
      </c>
      <c r="J351" s="65" t="str">
        <f t="array" ref="J351">IFERROR(INDEX(I$2:I$700,SMALL(IF(I$2:I$700&lt;&gt;"",ROW(I$2:I$700)-1),ROW(A350))),"")</f>
        <v/>
      </c>
      <c r="K351" s="64" t="str">
        <f t="shared" si="10"/>
        <v/>
      </c>
      <c r="L351" s="66" t="str">
        <f t="array" ref="L351">IFERROR(INDEX(K$2:K$700,SMALL(IF(K$2:K$700&lt;&gt;"",ROW(K$2:K$700)-1),ROW(F350))),"")</f>
        <v/>
      </c>
      <c r="M351" s="64" t="str">
        <f t="shared" si="11"/>
        <v/>
      </c>
      <c r="N351" s="65" t="str">
        <f t="array" ref="N351">IFERROR(INDEX(M$2:M$700,SMALL(IF(M$2:M$700&lt;&gt;"",ROW(M$2:M$700)-1),ROW(G350))),"")</f>
        <v/>
      </c>
      <c r="O351" s="64" t="str">
        <f t="shared" si="12"/>
        <v/>
      </c>
      <c r="P351" s="66" t="str">
        <f t="array" ref="P351">IFERROR(INDEX(O$2:O$700,SMALL(IF(O$2:O$700&lt;&gt;"",ROW(O$2:O$700)-1),ROW(I350))),"")</f>
        <v/>
      </c>
    </row>
    <row r="352" spans="1:16" ht="15.75" customHeight="1" x14ac:dyDescent="0.2">
      <c r="A352" s="62" t="str">
        <f t="shared" si="14"/>
        <v xml:space="preserve"> </v>
      </c>
      <c r="B352" s="63"/>
      <c r="C352" s="63"/>
      <c r="D352" s="63"/>
      <c r="E352" s="63"/>
      <c r="F352" s="63"/>
      <c r="G352" s="62" t="str">
        <f>IF(D352="","",VLOOKUP(D352,'Liste des clubs'!A:B,2,FALSE))</f>
        <v/>
      </c>
      <c r="H352" s="29"/>
      <c r="I352" s="64" t="str">
        <f t="shared" si="9"/>
        <v/>
      </c>
      <c r="J352" s="65" t="str">
        <f t="array" ref="J352">IFERROR(INDEX(I$2:I$700,SMALL(IF(I$2:I$700&lt;&gt;"",ROW(I$2:I$700)-1),ROW(A351))),"")</f>
        <v/>
      </c>
      <c r="K352" s="64" t="str">
        <f t="shared" si="10"/>
        <v/>
      </c>
      <c r="L352" s="66" t="str">
        <f t="array" ref="L352">IFERROR(INDEX(K$2:K$700,SMALL(IF(K$2:K$700&lt;&gt;"",ROW(K$2:K$700)-1),ROW(F351))),"")</f>
        <v/>
      </c>
      <c r="M352" s="64" t="str">
        <f t="shared" si="11"/>
        <v/>
      </c>
      <c r="N352" s="65" t="str">
        <f t="array" ref="N352">IFERROR(INDEX(M$2:M$700,SMALL(IF(M$2:M$700&lt;&gt;"",ROW(M$2:M$700)-1),ROW(G351))),"")</f>
        <v/>
      </c>
      <c r="O352" s="64" t="str">
        <f t="shared" si="12"/>
        <v/>
      </c>
      <c r="P352" s="66" t="str">
        <f t="array" ref="P352">IFERROR(INDEX(O$2:O$700,SMALL(IF(O$2:O$700&lt;&gt;"",ROW(O$2:O$700)-1),ROW(I351))),"")</f>
        <v/>
      </c>
    </row>
    <row r="353" spans="1:16" ht="15.75" customHeight="1" x14ac:dyDescent="0.2">
      <c r="A353" s="62" t="str">
        <f t="shared" si="14"/>
        <v xml:space="preserve"> </v>
      </c>
      <c r="B353" s="63"/>
      <c r="C353" s="63"/>
      <c r="D353" s="63"/>
      <c r="E353" s="63"/>
      <c r="F353" s="63"/>
      <c r="G353" s="62" t="str">
        <f>IF(D353="","",VLOOKUP(D353,'Liste des clubs'!A:B,2,FALSE))</f>
        <v/>
      </c>
      <c r="H353" s="29"/>
      <c r="I353" s="64" t="str">
        <f t="shared" si="9"/>
        <v/>
      </c>
      <c r="J353" s="65" t="str">
        <f t="array" ref="J353">IFERROR(INDEX(I$2:I$700,SMALL(IF(I$2:I$700&lt;&gt;"",ROW(I$2:I$700)-1),ROW(A352))),"")</f>
        <v/>
      </c>
      <c r="K353" s="64" t="str">
        <f t="shared" si="10"/>
        <v/>
      </c>
      <c r="L353" s="66" t="str">
        <f t="array" ref="L353">IFERROR(INDEX(K$2:K$700,SMALL(IF(K$2:K$700&lt;&gt;"",ROW(K$2:K$700)-1),ROW(F352))),"")</f>
        <v/>
      </c>
      <c r="M353" s="64" t="str">
        <f t="shared" si="11"/>
        <v/>
      </c>
      <c r="N353" s="65" t="str">
        <f t="array" ref="N353">IFERROR(INDEX(M$2:M$700,SMALL(IF(M$2:M$700&lt;&gt;"",ROW(M$2:M$700)-1),ROW(G352))),"")</f>
        <v/>
      </c>
      <c r="O353" s="64" t="str">
        <f t="shared" si="12"/>
        <v/>
      </c>
      <c r="P353" s="66" t="str">
        <f t="array" ref="P353">IFERROR(INDEX(O$2:O$700,SMALL(IF(O$2:O$700&lt;&gt;"",ROW(O$2:O$700)-1),ROW(I352))),"")</f>
        <v/>
      </c>
    </row>
    <row r="354" spans="1:16" ht="15.75" customHeight="1" x14ac:dyDescent="0.2">
      <c r="A354" s="62" t="str">
        <f t="shared" si="14"/>
        <v xml:space="preserve"> </v>
      </c>
      <c r="B354" s="63"/>
      <c r="C354" s="63"/>
      <c r="D354" s="63"/>
      <c r="E354" s="63"/>
      <c r="F354" s="63"/>
      <c r="G354" s="62" t="str">
        <f>IF(D354="","",VLOOKUP(D354,'Liste des clubs'!A:B,2,FALSE))</f>
        <v/>
      </c>
      <c r="H354" s="29"/>
      <c r="I354" s="64" t="str">
        <f t="shared" si="9"/>
        <v/>
      </c>
      <c r="J354" s="65" t="str">
        <f t="array" ref="J354">IFERROR(INDEX(I$2:I$700,SMALL(IF(I$2:I$700&lt;&gt;"",ROW(I$2:I$700)-1),ROW(A353))),"")</f>
        <v/>
      </c>
      <c r="K354" s="64" t="str">
        <f t="shared" si="10"/>
        <v/>
      </c>
      <c r="L354" s="66" t="str">
        <f t="array" ref="L354">IFERROR(INDEX(K$2:K$700,SMALL(IF(K$2:K$700&lt;&gt;"",ROW(K$2:K$700)-1),ROW(F353))),"")</f>
        <v/>
      </c>
      <c r="M354" s="64" t="str">
        <f t="shared" si="11"/>
        <v/>
      </c>
      <c r="N354" s="65" t="str">
        <f t="array" ref="N354">IFERROR(INDEX(M$2:M$700,SMALL(IF(M$2:M$700&lt;&gt;"",ROW(M$2:M$700)-1),ROW(G353))),"")</f>
        <v/>
      </c>
      <c r="O354" s="64" t="str">
        <f t="shared" si="12"/>
        <v/>
      </c>
      <c r="P354" s="66" t="str">
        <f t="array" ref="P354">IFERROR(INDEX(O$2:O$700,SMALL(IF(O$2:O$700&lt;&gt;"",ROW(O$2:O$700)-1),ROW(I353))),"")</f>
        <v/>
      </c>
    </row>
    <row r="355" spans="1:16" ht="15.75" customHeight="1" x14ac:dyDescent="0.2">
      <c r="A355" s="62" t="str">
        <f t="shared" si="14"/>
        <v xml:space="preserve"> </v>
      </c>
      <c r="B355" s="63"/>
      <c r="C355" s="63"/>
      <c r="D355" s="63"/>
      <c r="E355" s="63"/>
      <c r="F355" s="63"/>
      <c r="G355" s="62" t="str">
        <f>IF(D355="","",VLOOKUP(D355,'Liste des clubs'!A:B,2,FALSE))</f>
        <v/>
      </c>
      <c r="H355" s="29"/>
      <c r="I355" s="64" t="str">
        <f t="shared" si="9"/>
        <v/>
      </c>
      <c r="J355" s="65" t="str">
        <f t="array" ref="J355">IFERROR(INDEX(I$2:I$700,SMALL(IF(I$2:I$700&lt;&gt;"",ROW(I$2:I$700)-1),ROW(A354))),"")</f>
        <v/>
      </c>
      <c r="K355" s="64" t="str">
        <f t="shared" si="10"/>
        <v/>
      </c>
      <c r="L355" s="66" t="str">
        <f t="array" ref="L355">IFERROR(INDEX(K$2:K$700,SMALL(IF(K$2:K$700&lt;&gt;"",ROW(K$2:K$700)-1),ROW(F354))),"")</f>
        <v/>
      </c>
      <c r="M355" s="64" t="str">
        <f t="shared" si="11"/>
        <v/>
      </c>
      <c r="N355" s="65" t="str">
        <f t="array" ref="N355">IFERROR(INDEX(M$2:M$700,SMALL(IF(M$2:M$700&lt;&gt;"",ROW(M$2:M$700)-1),ROW(G354))),"")</f>
        <v/>
      </c>
      <c r="O355" s="64" t="str">
        <f t="shared" si="12"/>
        <v/>
      </c>
      <c r="P355" s="66" t="str">
        <f t="array" ref="P355">IFERROR(INDEX(O$2:O$700,SMALL(IF(O$2:O$700&lt;&gt;"",ROW(O$2:O$700)-1),ROW(I354))),"")</f>
        <v/>
      </c>
    </row>
    <row r="356" spans="1:16" ht="15.75" customHeight="1" x14ac:dyDescent="0.2">
      <c r="A356" s="62" t="str">
        <f t="shared" si="14"/>
        <v xml:space="preserve"> </v>
      </c>
      <c r="B356" s="63"/>
      <c r="C356" s="63"/>
      <c r="D356" s="63"/>
      <c r="E356" s="63"/>
      <c r="F356" s="63"/>
      <c r="G356" s="62" t="str">
        <f>IF(D356="","",VLOOKUP(D356,'Liste des clubs'!A:B,2,FALSE))</f>
        <v/>
      </c>
      <c r="H356" s="29"/>
      <c r="I356" s="64" t="str">
        <f t="shared" si="9"/>
        <v/>
      </c>
      <c r="J356" s="65" t="str">
        <f t="array" ref="J356">IFERROR(INDEX(I$2:I$700,SMALL(IF(I$2:I$700&lt;&gt;"",ROW(I$2:I$700)-1),ROW(A355))),"")</f>
        <v/>
      </c>
      <c r="K356" s="64" t="str">
        <f t="shared" si="10"/>
        <v/>
      </c>
      <c r="L356" s="66" t="str">
        <f t="array" ref="L356">IFERROR(INDEX(K$2:K$700,SMALL(IF(K$2:K$700&lt;&gt;"",ROW(K$2:K$700)-1),ROW(F355))),"")</f>
        <v/>
      </c>
      <c r="M356" s="64" t="str">
        <f t="shared" si="11"/>
        <v/>
      </c>
      <c r="N356" s="65" t="str">
        <f t="array" ref="N356">IFERROR(INDEX(M$2:M$700,SMALL(IF(M$2:M$700&lt;&gt;"",ROW(M$2:M$700)-1),ROW(G355))),"")</f>
        <v/>
      </c>
      <c r="O356" s="64" t="str">
        <f t="shared" si="12"/>
        <v/>
      </c>
      <c r="P356" s="66" t="str">
        <f t="array" ref="P356">IFERROR(INDEX(O$2:O$700,SMALL(IF(O$2:O$700&lt;&gt;"",ROW(O$2:O$700)-1),ROW(I355))),"")</f>
        <v/>
      </c>
    </row>
    <row r="357" spans="1:16" ht="15.75" customHeight="1" x14ac:dyDescent="0.2">
      <c r="A357" s="62" t="str">
        <f t="shared" si="14"/>
        <v xml:space="preserve"> </v>
      </c>
      <c r="B357" s="63"/>
      <c r="C357" s="63"/>
      <c r="D357" s="63"/>
      <c r="E357" s="63"/>
      <c r="F357" s="63"/>
      <c r="G357" s="62" t="str">
        <f>IF(D357="","",VLOOKUP(D357,'Liste des clubs'!A:B,2,FALSE))</f>
        <v/>
      </c>
      <c r="H357" s="29"/>
      <c r="I357" s="64" t="str">
        <f t="shared" si="9"/>
        <v/>
      </c>
      <c r="J357" s="65" t="str">
        <f t="array" ref="J357">IFERROR(INDEX(I$2:I$700,SMALL(IF(I$2:I$700&lt;&gt;"",ROW(I$2:I$700)-1),ROW(A356))),"")</f>
        <v/>
      </c>
      <c r="K357" s="64" t="str">
        <f t="shared" si="10"/>
        <v/>
      </c>
      <c r="L357" s="66" t="str">
        <f t="array" ref="L357">IFERROR(INDEX(K$2:K$700,SMALL(IF(K$2:K$700&lt;&gt;"",ROW(K$2:K$700)-1),ROW(F356))),"")</f>
        <v/>
      </c>
      <c r="M357" s="64" t="str">
        <f t="shared" si="11"/>
        <v/>
      </c>
      <c r="N357" s="65" t="str">
        <f t="array" ref="N357">IFERROR(INDEX(M$2:M$700,SMALL(IF(M$2:M$700&lt;&gt;"",ROW(M$2:M$700)-1),ROW(G356))),"")</f>
        <v/>
      </c>
      <c r="O357" s="64" t="str">
        <f t="shared" si="12"/>
        <v/>
      </c>
      <c r="P357" s="66" t="str">
        <f t="array" ref="P357">IFERROR(INDEX(O$2:O$700,SMALL(IF(O$2:O$700&lt;&gt;"",ROW(O$2:O$700)-1),ROW(I356))),"")</f>
        <v/>
      </c>
    </row>
    <row r="358" spans="1:16" ht="15.75" customHeight="1" x14ac:dyDescent="0.2">
      <c r="A358" s="62" t="str">
        <f t="shared" si="14"/>
        <v xml:space="preserve"> </v>
      </c>
      <c r="B358" s="63"/>
      <c r="C358" s="63"/>
      <c r="D358" s="63"/>
      <c r="E358" s="63"/>
      <c r="F358" s="63"/>
      <c r="G358" s="62" t="str">
        <f>IF(D358="","",VLOOKUP(D358,'Liste des clubs'!A:B,2,FALSE))</f>
        <v/>
      </c>
      <c r="H358" s="29"/>
      <c r="I358" s="64" t="str">
        <f t="shared" si="9"/>
        <v/>
      </c>
      <c r="J358" s="65" t="str">
        <f t="array" ref="J358">IFERROR(INDEX(I$2:I$700,SMALL(IF(I$2:I$700&lt;&gt;"",ROW(I$2:I$700)-1),ROW(A357))),"")</f>
        <v/>
      </c>
      <c r="K358" s="64" t="str">
        <f t="shared" si="10"/>
        <v/>
      </c>
      <c r="L358" s="66" t="str">
        <f t="array" ref="L358">IFERROR(INDEX(K$2:K$700,SMALL(IF(K$2:K$700&lt;&gt;"",ROW(K$2:K$700)-1),ROW(F357))),"")</f>
        <v/>
      </c>
      <c r="M358" s="64" t="str">
        <f t="shared" si="11"/>
        <v/>
      </c>
      <c r="N358" s="65" t="str">
        <f t="array" ref="N358">IFERROR(INDEX(M$2:M$700,SMALL(IF(M$2:M$700&lt;&gt;"",ROW(M$2:M$700)-1),ROW(G357))),"")</f>
        <v/>
      </c>
      <c r="O358" s="64" t="str">
        <f t="shared" si="12"/>
        <v/>
      </c>
      <c r="P358" s="66" t="str">
        <f t="array" ref="P358">IFERROR(INDEX(O$2:O$700,SMALL(IF(O$2:O$700&lt;&gt;"",ROW(O$2:O$700)-1),ROW(I357))),"")</f>
        <v/>
      </c>
    </row>
    <row r="359" spans="1:16" ht="15.75" customHeight="1" x14ac:dyDescent="0.2">
      <c r="A359" s="62" t="str">
        <f t="shared" si="14"/>
        <v xml:space="preserve"> </v>
      </c>
      <c r="B359" s="63"/>
      <c r="C359" s="63"/>
      <c r="D359" s="63"/>
      <c r="E359" s="63"/>
      <c r="F359" s="63"/>
      <c r="G359" s="62" t="str">
        <f>IF(D359="","",VLOOKUP(D359,'Liste des clubs'!A:B,2,FALSE))</f>
        <v/>
      </c>
      <c r="H359" s="29"/>
      <c r="I359" s="64" t="str">
        <f t="shared" si="9"/>
        <v/>
      </c>
      <c r="J359" s="65" t="str">
        <f t="array" ref="J359">IFERROR(INDEX(I$2:I$700,SMALL(IF(I$2:I$700&lt;&gt;"",ROW(I$2:I$700)-1),ROW(A358))),"")</f>
        <v/>
      </c>
      <c r="K359" s="64" t="str">
        <f t="shared" si="10"/>
        <v/>
      </c>
      <c r="L359" s="66" t="str">
        <f t="array" ref="L359">IFERROR(INDEX(K$2:K$700,SMALL(IF(K$2:K$700&lt;&gt;"",ROW(K$2:K$700)-1),ROW(F358))),"")</f>
        <v/>
      </c>
      <c r="M359" s="64" t="str">
        <f t="shared" si="11"/>
        <v/>
      </c>
      <c r="N359" s="65" t="str">
        <f t="array" ref="N359">IFERROR(INDEX(M$2:M$700,SMALL(IF(M$2:M$700&lt;&gt;"",ROW(M$2:M$700)-1),ROW(G358))),"")</f>
        <v/>
      </c>
      <c r="O359" s="64" t="str">
        <f t="shared" si="12"/>
        <v/>
      </c>
      <c r="P359" s="66" t="str">
        <f t="array" ref="P359">IFERROR(INDEX(O$2:O$700,SMALL(IF(O$2:O$700&lt;&gt;"",ROW(O$2:O$700)-1),ROW(I358))),"")</f>
        <v/>
      </c>
    </row>
    <row r="360" spans="1:16" ht="15.75" customHeight="1" x14ac:dyDescent="0.2">
      <c r="A360" s="62" t="str">
        <f t="shared" si="14"/>
        <v xml:space="preserve"> </v>
      </c>
      <c r="B360" s="63"/>
      <c r="C360" s="63"/>
      <c r="D360" s="63"/>
      <c r="E360" s="63"/>
      <c r="F360" s="63"/>
      <c r="G360" s="62" t="str">
        <f>IF(D360="","",VLOOKUP(D360,'Liste des clubs'!A:B,2,FALSE))</f>
        <v/>
      </c>
      <c r="H360" s="29"/>
      <c r="I360" s="64" t="str">
        <f t="shared" si="9"/>
        <v/>
      </c>
      <c r="J360" s="65" t="str">
        <f t="array" ref="J360">IFERROR(INDEX(I$2:I$700,SMALL(IF(I$2:I$700&lt;&gt;"",ROW(I$2:I$700)-1),ROW(A359))),"")</f>
        <v/>
      </c>
      <c r="K360" s="64" t="str">
        <f t="shared" si="10"/>
        <v/>
      </c>
      <c r="L360" s="66" t="str">
        <f t="array" ref="L360">IFERROR(INDEX(K$2:K$700,SMALL(IF(K$2:K$700&lt;&gt;"",ROW(K$2:K$700)-1),ROW(F359))),"")</f>
        <v/>
      </c>
      <c r="M360" s="64" t="str">
        <f t="shared" si="11"/>
        <v/>
      </c>
      <c r="N360" s="65" t="str">
        <f t="array" ref="N360">IFERROR(INDEX(M$2:M$700,SMALL(IF(M$2:M$700&lt;&gt;"",ROW(M$2:M$700)-1),ROW(G359))),"")</f>
        <v/>
      </c>
      <c r="O360" s="64" t="str">
        <f t="shared" si="12"/>
        <v/>
      </c>
      <c r="P360" s="66" t="str">
        <f t="array" ref="P360">IFERROR(INDEX(O$2:O$700,SMALL(IF(O$2:O$700&lt;&gt;"",ROW(O$2:O$700)-1),ROW(I359))),"")</f>
        <v/>
      </c>
    </row>
    <row r="361" spans="1:16" ht="15.75" customHeight="1" x14ac:dyDescent="0.2">
      <c r="A361" s="62" t="str">
        <f t="shared" si="14"/>
        <v xml:space="preserve"> </v>
      </c>
      <c r="B361" s="63"/>
      <c r="C361" s="63"/>
      <c r="D361" s="63"/>
      <c r="E361" s="63"/>
      <c r="F361" s="63"/>
      <c r="G361" s="62" t="str">
        <f>IF(D361="","",VLOOKUP(D361,'Liste des clubs'!A:B,2,FALSE))</f>
        <v/>
      </c>
      <c r="H361" s="29"/>
      <c r="I361" s="64" t="str">
        <f t="shared" si="9"/>
        <v/>
      </c>
      <c r="J361" s="65" t="str">
        <f t="array" ref="J361">IFERROR(INDEX(I$2:I$700,SMALL(IF(I$2:I$700&lt;&gt;"",ROW(I$2:I$700)-1),ROW(A360))),"")</f>
        <v/>
      </c>
      <c r="K361" s="64" t="str">
        <f t="shared" si="10"/>
        <v/>
      </c>
      <c r="L361" s="66" t="str">
        <f t="array" ref="L361">IFERROR(INDEX(K$2:K$700,SMALL(IF(K$2:K$700&lt;&gt;"",ROW(K$2:K$700)-1),ROW(F360))),"")</f>
        <v/>
      </c>
      <c r="M361" s="64" t="str">
        <f t="shared" si="11"/>
        <v/>
      </c>
      <c r="N361" s="65" t="str">
        <f t="array" ref="N361">IFERROR(INDEX(M$2:M$700,SMALL(IF(M$2:M$700&lt;&gt;"",ROW(M$2:M$700)-1),ROW(G360))),"")</f>
        <v/>
      </c>
      <c r="O361" s="64" t="str">
        <f t="shared" si="12"/>
        <v/>
      </c>
      <c r="P361" s="66" t="str">
        <f t="array" ref="P361">IFERROR(INDEX(O$2:O$700,SMALL(IF(O$2:O$700&lt;&gt;"",ROW(O$2:O$700)-1),ROW(I360))),"")</f>
        <v/>
      </c>
    </row>
    <row r="362" spans="1:16" ht="15.75" customHeight="1" x14ac:dyDescent="0.2">
      <c r="A362" s="62" t="str">
        <f t="shared" si="14"/>
        <v xml:space="preserve"> </v>
      </c>
      <c r="B362" s="63"/>
      <c r="C362" s="63"/>
      <c r="D362" s="63"/>
      <c r="E362" s="63"/>
      <c r="F362" s="63"/>
      <c r="G362" s="62" t="str">
        <f>IF(D362="","",VLOOKUP(D362,'Liste des clubs'!A:B,2,FALSE))</f>
        <v/>
      </c>
      <c r="H362" s="29"/>
      <c r="I362" s="64" t="str">
        <f t="shared" si="9"/>
        <v/>
      </c>
      <c r="J362" s="65" t="str">
        <f t="array" ref="J362">IFERROR(INDEX(I$2:I$700,SMALL(IF(I$2:I$700&lt;&gt;"",ROW(I$2:I$700)-1),ROW(A361))),"")</f>
        <v/>
      </c>
      <c r="K362" s="64" t="str">
        <f t="shared" si="10"/>
        <v/>
      </c>
      <c r="L362" s="66" t="str">
        <f t="array" ref="L362">IFERROR(INDEX(K$2:K$700,SMALL(IF(K$2:K$700&lt;&gt;"",ROW(K$2:K$700)-1),ROW(F361))),"")</f>
        <v/>
      </c>
      <c r="M362" s="64" t="str">
        <f t="shared" si="11"/>
        <v/>
      </c>
      <c r="N362" s="65" t="str">
        <f t="array" ref="N362">IFERROR(INDEX(M$2:M$700,SMALL(IF(M$2:M$700&lt;&gt;"",ROW(M$2:M$700)-1),ROW(G361))),"")</f>
        <v/>
      </c>
      <c r="O362" s="64" t="str">
        <f t="shared" si="12"/>
        <v/>
      </c>
      <c r="P362" s="66" t="str">
        <f t="array" ref="P362">IFERROR(INDEX(O$2:O$700,SMALL(IF(O$2:O$700&lt;&gt;"",ROW(O$2:O$700)-1),ROW(I361))),"")</f>
        <v/>
      </c>
    </row>
    <row r="363" spans="1:16" ht="15.75" customHeight="1" x14ac:dyDescent="0.2">
      <c r="A363" s="62" t="str">
        <f t="shared" si="14"/>
        <v xml:space="preserve"> </v>
      </c>
      <c r="B363" s="63"/>
      <c r="C363" s="63"/>
      <c r="D363" s="63"/>
      <c r="E363" s="63"/>
      <c r="F363" s="63"/>
      <c r="G363" s="62" t="str">
        <f>IF(D363="","",VLOOKUP(D363,'Liste des clubs'!A:B,2,FALSE))</f>
        <v/>
      </c>
      <c r="H363" s="29"/>
      <c r="I363" s="64" t="str">
        <f t="shared" si="9"/>
        <v/>
      </c>
      <c r="J363" s="65" t="str">
        <f t="array" ref="J363">IFERROR(INDEX(I$2:I$700,SMALL(IF(I$2:I$700&lt;&gt;"",ROW(I$2:I$700)-1),ROW(A362))),"")</f>
        <v/>
      </c>
      <c r="K363" s="64" t="str">
        <f t="shared" si="10"/>
        <v/>
      </c>
      <c r="L363" s="66" t="str">
        <f t="array" ref="L363">IFERROR(INDEX(K$2:K$700,SMALL(IF(K$2:K$700&lt;&gt;"",ROW(K$2:K$700)-1),ROW(F362))),"")</f>
        <v/>
      </c>
      <c r="M363" s="64" t="str">
        <f t="shared" si="11"/>
        <v/>
      </c>
      <c r="N363" s="65" t="str">
        <f t="array" ref="N363">IFERROR(INDEX(M$2:M$700,SMALL(IF(M$2:M$700&lt;&gt;"",ROW(M$2:M$700)-1),ROW(G362))),"")</f>
        <v/>
      </c>
      <c r="O363" s="64" t="str">
        <f t="shared" si="12"/>
        <v/>
      </c>
      <c r="P363" s="66" t="str">
        <f t="array" ref="P363">IFERROR(INDEX(O$2:O$700,SMALL(IF(O$2:O$700&lt;&gt;"",ROW(O$2:O$700)-1),ROW(I362))),"")</f>
        <v/>
      </c>
    </row>
    <row r="364" spans="1:16" ht="15.75" customHeight="1" x14ac:dyDescent="0.2">
      <c r="A364" s="62" t="str">
        <f t="shared" si="14"/>
        <v xml:space="preserve"> </v>
      </c>
      <c r="B364" s="63"/>
      <c r="C364" s="63"/>
      <c r="D364" s="63"/>
      <c r="E364" s="63"/>
      <c r="F364" s="63"/>
      <c r="G364" s="62" t="str">
        <f>IF(D364="","",VLOOKUP(D364,'Liste des clubs'!A:B,2,FALSE))</f>
        <v/>
      </c>
      <c r="H364" s="29"/>
      <c r="I364" s="64" t="str">
        <f t="shared" si="9"/>
        <v/>
      </c>
      <c r="J364" s="65" t="str">
        <f t="array" ref="J364">IFERROR(INDEX(I$2:I$700,SMALL(IF(I$2:I$700&lt;&gt;"",ROW(I$2:I$700)-1),ROW(A363))),"")</f>
        <v/>
      </c>
      <c r="K364" s="64" t="str">
        <f t="shared" si="10"/>
        <v/>
      </c>
      <c r="L364" s="66" t="str">
        <f t="array" ref="L364">IFERROR(INDEX(K$2:K$700,SMALL(IF(K$2:K$700&lt;&gt;"",ROW(K$2:K$700)-1),ROW(F363))),"")</f>
        <v/>
      </c>
      <c r="M364" s="64" t="str">
        <f t="shared" si="11"/>
        <v/>
      </c>
      <c r="N364" s="65" t="str">
        <f t="array" ref="N364">IFERROR(INDEX(M$2:M$700,SMALL(IF(M$2:M$700&lt;&gt;"",ROW(M$2:M$700)-1),ROW(G363))),"")</f>
        <v/>
      </c>
      <c r="O364" s="64" t="str">
        <f t="shared" si="12"/>
        <v/>
      </c>
      <c r="P364" s="66" t="str">
        <f t="array" ref="P364">IFERROR(INDEX(O$2:O$700,SMALL(IF(O$2:O$700&lt;&gt;"",ROW(O$2:O$700)-1),ROW(I363))),"")</f>
        <v/>
      </c>
    </row>
    <row r="365" spans="1:16" ht="15.75" customHeight="1" x14ac:dyDescent="0.2">
      <c r="A365" s="62" t="str">
        <f t="shared" si="14"/>
        <v xml:space="preserve"> </v>
      </c>
      <c r="B365" s="63"/>
      <c r="C365" s="63"/>
      <c r="D365" s="63"/>
      <c r="E365" s="63"/>
      <c r="F365" s="63"/>
      <c r="G365" s="62" t="str">
        <f>IF(D365="","",VLOOKUP(D365,'Liste des clubs'!A:B,2,FALSE))</f>
        <v/>
      </c>
      <c r="H365" s="29"/>
      <c r="I365" s="64" t="str">
        <f t="shared" si="9"/>
        <v/>
      </c>
      <c r="J365" s="65" t="str">
        <f t="array" ref="J365">IFERROR(INDEX(I$2:I$700,SMALL(IF(I$2:I$700&lt;&gt;"",ROW(I$2:I$700)-1),ROW(A364))),"")</f>
        <v/>
      </c>
      <c r="K365" s="64" t="str">
        <f t="shared" si="10"/>
        <v/>
      </c>
      <c r="L365" s="66" t="str">
        <f t="array" ref="L365">IFERROR(INDEX(K$2:K$700,SMALL(IF(K$2:K$700&lt;&gt;"",ROW(K$2:K$700)-1),ROW(F364))),"")</f>
        <v/>
      </c>
      <c r="M365" s="64" t="str">
        <f t="shared" si="11"/>
        <v/>
      </c>
      <c r="N365" s="65" t="str">
        <f t="array" ref="N365">IFERROR(INDEX(M$2:M$700,SMALL(IF(M$2:M$700&lt;&gt;"",ROW(M$2:M$700)-1),ROW(G364))),"")</f>
        <v/>
      </c>
      <c r="O365" s="64" t="str">
        <f t="shared" si="12"/>
        <v/>
      </c>
      <c r="P365" s="66" t="str">
        <f t="array" ref="P365">IFERROR(INDEX(O$2:O$700,SMALL(IF(O$2:O$700&lt;&gt;"",ROW(O$2:O$700)-1),ROW(I364))),"")</f>
        <v/>
      </c>
    </row>
    <row r="366" spans="1:16" ht="15.75" customHeight="1" x14ac:dyDescent="0.2">
      <c r="A366" s="62" t="str">
        <f t="shared" si="14"/>
        <v xml:space="preserve"> </v>
      </c>
      <c r="B366" s="63"/>
      <c r="C366" s="63"/>
      <c r="D366" s="63"/>
      <c r="E366" s="63"/>
      <c r="F366" s="63"/>
      <c r="G366" s="62" t="str">
        <f>IF(D366="","",VLOOKUP(D366,'Liste des clubs'!A:B,2,FALSE))</f>
        <v/>
      </c>
      <c r="H366" s="29"/>
      <c r="I366" s="64" t="str">
        <f t="shared" si="9"/>
        <v/>
      </c>
      <c r="J366" s="65" t="str">
        <f t="array" ref="J366">IFERROR(INDEX(I$2:I$700,SMALL(IF(I$2:I$700&lt;&gt;"",ROW(I$2:I$700)-1),ROW(A365))),"")</f>
        <v/>
      </c>
      <c r="K366" s="64" t="str">
        <f t="shared" si="10"/>
        <v/>
      </c>
      <c r="L366" s="66" t="str">
        <f t="array" ref="L366">IFERROR(INDEX(K$2:K$700,SMALL(IF(K$2:K$700&lt;&gt;"",ROW(K$2:K$700)-1),ROW(F365))),"")</f>
        <v/>
      </c>
      <c r="M366" s="64" t="str">
        <f t="shared" si="11"/>
        <v/>
      </c>
      <c r="N366" s="65" t="str">
        <f t="array" ref="N366">IFERROR(INDEX(M$2:M$700,SMALL(IF(M$2:M$700&lt;&gt;"",ROW(M$2:M$700)-1),ROW(G365))),"")</f>
        <v/>
      </c>
      <c r="O366" s="64" t="str">
        <f t="shared" si="12"/>
        <v/>
      </c>
      <c r="P366" s="66" t="str">
        <f t="array" ref="P366">IFERROR(INDEX(O$2:O$700,SMALL(IF(O$2:O$700&lt;&gt;"",ROW(O$2:O$700)-1),ROW(I365))),"")</f>
        <v/>
      </c>
    </row>
    <row r="367" spans="1:16" ht="15.75" customHeight="1" x14ac:dyDescent="0.2">
      <c r="A367" s="62" t="str">
        <f t="shared" si="14"/>
        <v xml:space="preserve"> </v>
      </c>
      <c r="B367" s="63"/>
      <c r="C367" s="63"/>
      <c r="D367" s="63"/>
      <c r="E367" s="63"/>
      <c r="F367" s="63"/>
      <c r="G367" s="62" t="str">
        <f>IF(D367="","",VLOOKUP(D367,'Liste des clubs'!A:B,2,FALSE))</f>
        <v/>
      </c>
      <c r="H367" s="29"/>
      <c r="I367" s="64" t="str">
        <f t="shared" si="9"/>
        <v/>
      </c>
      <c r="J367" s="65" t="str">
        <f t="array" ref="J367">IFERROR(INDEX(I$2:I$700,SMALL(IF(I$2:I$700&lt;&gt;"",ROW(I$2:I$700)-1),ROW(A366))),"")</f>
        <v/>
      </c>
      <c r="K367" s="64" t="str">
        <f t="shared" si="10"/>
        <v/>
      </c>
      <c r="L367" s="66" t="str">
        <f t="array" ref="L367">IFERROR(INDEX(K$2:K$700,SMALL(IF(K$2:K$700&lt;&gt;"",ROW(K$2:K$700)-1),ROW(F366))),"")</f>
        <v/>
      </c>
      <c r="M367" s="64" t="str">
        <f t="shared" si="11"/>
        <v/>
      </c>
      <c r="N367" s="65" t="str">
        <f t="array" ref="N367">IFERROR(INDEX(M$2:M$700,SMALL(IF(M$2:M$700&lt;&gt;"",ROW(M$2:M$700)-1),ROW(G366))),"")</f>
        <v/>
      </c>
      <c r="O367" s="64" t="str">
        <f t="shared" si="12"/>
        <v/>
      </c>
      <c r="P367" s="66" t="str">
        <f t="array" ref="P367">IFERROR(INDEX(O$2:O$700,SMALL(IF(O$2:O$700&lt;&gt;"",ROW(O$2:O$700)-1),ROW(I366))),"")</f>
        <v/>
      </c>
    </row>
    <row r="368" spans="1:16" ht="15.75" customHeight="1" x14ac:dyDescent="0.2">
      <c r="A368" s="62" t="str">
        <f t="shared" si="14"/>
        <v xml:space="preserve"> </v>
      </c>
      <c r="B368" s="63"/>
      <c r="C368" s="63"/>
      <c r="D368" s="63"/>
      <c r="E368" s="63"/>
      <c r="F368" s="63"/>
      <c r="G368" s="62" t="str">
        <f>IF(D368="","",VLOOKUP(D368,'Liste des clubs'!A:B,2,FALSE))</f>
        <v/>
      </c>
      <c r="H368" s="29"/>
      <c r="I368" s="64" t="str">
        <f t="shared" si="9"/>
        <v/>
      </c>
      <c r="J368" s="65" t="str">
        <f t="array" ref="J368">IFERROR(INDEX(I$2:I$700,SMALL(IF(I$2:I$700&lt;&gt;"",ROW(I$2:I$700)-1),ROW(A367))),"")</f>
        <v/>
      </c>
      <c r="K368" s="64" t="str">
        <f t="shared" si="10"/>
        <v/>
      </c>
      <c r="L368" s="66" t="str">
        <f t="array" ref="L368">IFERROR(INDEX(K$2:K$700,SMALL(IF(K$2:K$700&lt;&gt;"",ROW(K$2:K$700)-1),ROW(F367))),"")</f>
        <v/>
      </c>
      <c r="M368" s="64" t="str">
        <f t="shared" si="11"/>
        <v/>
      </c>
      <c r="N368" s="65" t="str">
        <f t="array" ref="N368">IFERROR(INDEX(M$2:M$700,SMALL(IF(M$2:M$700&lt;&gt;"",ROW(M$2:M$700)-1),ROW(G367))),"")</f>
        <v/>
      </c>
      <c r="O368" s="64" t="str">
        <f t="shared" si="12"/>
        <v/>
      </c>
      <c r="P368" s="66" t="str">
        <f t="array" ref="P368">IFERROR(INDEX(O$2:O$700,SMALL(IF(O$2:O$700&lt;&gt;"",ROW(O$2:O$700)-1),ROW(I367))),"")</f>
        <v/>
      </c>
    </row>
    <row r="369" spans="1:16" ht="15.75" customHeight="1" x14ac:dyDescent="0.2">
      <c r="A369" s="62" t="str">
        <f t="shared" si="14"/>
        <v xml:space="preserve"> </v>
      </c>
      <c r="B369" s="63"/>
      <c r="C369" s="63"/>
      <c r="D369" s="63"/>
      <c r="E369" s="63"/>
      <c r="F369" s="63"/>
      <c r="G369" s="62" t="str">
        <f>IF(D369="","",VLOOKUP(D369,'Liste des clubs'!A:B,2,FALSE))</f>
        <v/>
      </c>
      <c r="H369" s="29"/>
      <c r="I369" s="64" t="str">
        <f t="shared" si="9"/>
        <v/>
      </c>
      <c r="J369" s="65" t="str">
        <f t="array" ref="J369">IFERROR(INDEX(I$2:I$700,SMALL(IF(I$2:I$700&lt;&gt;"",ROW(I$2:I$700)-1),ROW(A368))),"")</f>
        <v/>
      </c>
      <c r="K369" s="64" t="str">
        <f t="shared" si="10"/>
        <v/>
      </c>
      <c r="L369" s="66" t="str">
        <f t="array" ref="L369">IFERROR(INDEX(K$2:K$700,SMALL(IF(K$2:K$700&lt;&gt;"",ROW(K$2:K$700)-1),ROW(F368))),"")</f>
        <v/>
      </c>
      <c r="M369" s="64" t="str">
        <f t="shared" si="11"/>
        <v/>
      </c>
      <c r="N369" s="65" t="str">
        <f t="array" ref="N369">IFERROR(INDEX(M$2:M$700,SMALL(IF(M$2:M$700&lt;&gt;"",ROW(M$2:M$700)-1),ROW(G368))),"")</f>
        <v/>
      </c>
      <c r="O369" s="64" t="str">
        <f t="shared" si="12"/>
        <v/>
      </c>
      <c r="P369" s="66" t="str">
        <f t="array" ref="P369">IFERROR(INDEX(O$2:O$700,SMALL(IF(O$2:O$700&lt;&gt;"",ROW(O$2:O$700)-1),ROW(I368))),"")</f>
        <v/>
      </c>
    </row>
    <row r="370" spans="1:16" ht="15.75" customHeight="1" x14ac:dyDescent="0.2">
      <c r="A370" s="62" t="str">
        <f t="shared" si="14"/>
        <v xml:space="preserve"> </v>
      </c>
      <c r="B370" s="63"/>
      <c r="C370" s="63"/>
      <c r="D370" s="63"/>
      <c r="E370" s="63"/>
      <c r="F370" s="63"/>
      <c r="G370" s="62" t="str">
        <f>IF(D370="","",VLOOKUP(D370,'Liste des clubs'!A:B,2,FALSE))</f>
        <v/>
      </c>
      <c r="H370" s="29"/>
      <c r="I370" s="64" t="str">
        <f t="shared" si="9"/>
        <v/>
      </c>
      <c r="J370" s="65" t="str">
        <f t="array" ref="J370">IFERROR(INDEX(I$2:I$700,SMALL(IF(I$2:I$700&lt;&gt;"",ROW(I$2:I$700)-1),ROW(A369))),"")</f>
        <v/>
      </c>
      <c r="K370" s="64" t="str">
        <f t="shared" si="10"/>
        <v/>
      </c>
      <c r="L370" s="66" t="str">
        <f t="array" ref="L370">IFERROR(INDEX(K$2:K$700,SMALL(IF(K$2:K$700&lt;&gt;"",ROW(K$2:K$700)-1),ROW(F369))),"")</f>
        <v/>
      </c>
      <c r="M370" s="64" t="str">
        <f t="shared" si="11"/>
        <v/>
      </c>
      <c r="N370" s="65" t="str">
        <f t="array" ref="N370">IFERROR(INDEX(M$2:M$700,SMALL(IF(M$2:M$700&lt;&gt;"",ROW(M$2:M$700)-1),ROW(G369))),"")</f>
        <v/>
      </c>
      <c r="O370" s="64" t="str">
        <f t="shared" si="12"/>
        <v/>
      </c>
      <c r="P370" s="66" t="str">
        <f t="array" ref="P370">IFERROR(INDEX(O$2:O$700,SMALL(IF(O$2:O$700&lt;&gt;"",ROW(O$2:O$700)-1),ROW(I369))),"")</f>
        <v/>
      </c>
    </row>
    <row r="371" spans="1:16" ht="15.75" customHeight="1" x14ac:dyDescent="0.2">
      <c r="A371" s="62" t="str">
        <f t="shared" si="14"/>
        <v xml:space="preserve"> </v>
      </c>
      <c r="B371" s="63"/>
      <c r="C371" s="63"/>
      <c r="D371" s="63"/>
      <c r="E371" s="63"/>
      <c r="F371" s="63"/>
      <c r="G371" s="62" t="str">
        <f>IF(D371="","",VLOOKUP(D371,'Liste des clubs'!A:B,2,FALSE))</f>
        <v/>
      </c>
      <c r="H371" s="29"/>
      <c r="I371" s="64" t="str">
        <f t="shared" si="9"/>
        <v/>
      </c>
      <c r="J371" s="65" t="str">
        <f t="array" ref="J371">IFERROR(INDEX(I$2:I$700,SMALL(IF(I$2:I$700&lt;&gt;"",ROW(I$2:I$700)-1),ROW(A370))),"")</f>
        <v/>
      </c>
      <c r="K371" s="64" t="str">
        <f t="shared" si="10"/>
        <v/>
      </c>
      <c r="L371" s="66" t="str">
        <f t="array" ref="L371">IFERROR(INDEX(K$2:K$700,SMALL(IF(K$2:K$700&lt;&gt;"",ROW(K$2:K$700)-1),ROW(F370))),"")</f>
        <v/>
      </c>
      <c r="M371" s="64" t="str">
        <f t="shared" si="11"/>
        <v/>
      </c>
      <c r="N371" s="65" t="str">
        <f t="array" ref="N371">IFERROR(INDEX(M$2:M$700,SMALL(IF(M$2:M$700&lt;&gt;"",ROW(M$2:M$700)-1),ROW(G370))),"")</f>
        <v/>
      </c>
      <c r="O371" s="64" t="str">
        <f t="shared" si="12"/>
        <v/>
      </c>
      <c r="P371" s="66" t="str">
        <f t="array" ref="P371">IFERROR(INDEX(O$2:O$700,SMALL(IF(O$2:O$700&lt;&gt;"",ROW(O$2:O$700)-1),ROW(I370))),"")</f>
        <v/>
      </c>
    </row>
    <row r="372" spans="1:16" ht="15.75" customHeight="1" x14ac:dyDescent="0.2">
      <c r="A372" s="62" t="str">
        <f t="shared" si="14"/>
        <v xml:space="preserve"> </v>
      </c>
      <c r="B372" s="63"/>
      <c r="C372" s="63"/>
      <c r="D372" s="63"/>
      <c r="E372" s="63"/>
      <c r="F372" s="63"/>
      <c r="G372" s="62" t="str">
        <f>IF(D372="","",VLOOKUP(D372,'Liste des clubs'!A:B,2,FALSE))</f>
        <v/>
      </c>
      <c r="H372" s="29"/>
      <c r="I372" s="64" t="str">
        <f t="shared" si="9"/>
        <v/>
      </c>
      <c r="J372" s="65" t="str">
        <f t="array" ref="J372">IFERROR(INDEX(I$2:I$700,SMALL(IF(I$2:I$700&lt;&gt;"",ROW(I$2:I$700)-1),ROW(A371))),"")</f>
        <v/>
      </c>
      <c r="K372" s="64" t="str">
        <f t="shared" si="10"/>
        <v/>
      </c>
      <c r="L372" s="66" t="str">
        <f t="array" ref="L372">IFERROR(INDEX(K$2:K$700,SMALL(IF(K$2:K$700&lt;&gt;"",ROW(K$2:K$700)-1),ROW(F371))),"")</f>
        <v/>
      </c>
      <c r="M372" s="64" t="str">
        <f t="shared" si="11"/>
        <v/>
      </c>
      <c r="N372" s="65" t="str">
        <f t="array" ref="N372">IFERROR(INDEX(M$2:M$700,SMALL(IF(M$2:M$700&lt;&gt;"",ROW(M$2:M$700)-1),ROW(G371))),"")</f>
        <v/>
      </c>
      <c r="O372" s="64" t="str">
        <f t="shared" si="12"/>
        <v/>
      </c>
      <c r="P372" s="66" t="str">
        <f t="array" ref="P372">IFERROR(INDEX(O$2:O$700,SMALL(IF(O$2:O$700&lt;&gt;"",ROW(O$2:O$700)-1),ROW(I371))),"")</f>
        <v/>
      </c>
    </row>
    <row r="373" spans="1:16" ht="15.75" customHeight="1" x14ac:dyDescent="0.2">
      <c r="A373" s="62" t="str">
        <f t="shared" si="14"/>
        <v xml:space="preserve"> </v>
      </c>
      <c r="B373" s="63"/>
      <c r="C373" s="63"/>
      <c r="D373" s="63"/>
      <c r="E373" s="63"/>
      <c r="F373" s="63"/>
      <c r="G373" s="62" t="str">
        <f>IF(D373="","",VLOOKUP(D373,'Liste des clubs'!A:B,2,FALSE))</f>
        <v/>
      </c>
      <c r="H373" s="29"/>
      <c r="I373" s="64" t="str">
        <f t="shared" si="9"/>
        <v/>
      </c>
      <c r="J373" s="65" t="str">
        <f t="array" ref="J373">IFERROR(INDEX(I$2:I$700,SMALL(IF(I$2:I$700&lt;&gt;"",ROW(I$2:I$700)-1),ROW(A372))),"")</f>
        <v/>
      </c>
      <c r="K373" s="64" t="str">
        <f t="shared" si="10"/>
        <v/>
      </c>
      <c r="L373" s="66" t="str">
        <f t="array" ref="L373">IFERROR(INDEX(K$2:K$700,SMALL(IF(K$2:K$700&lt;&gt;"",ROW(K$2:K$700)-1),ROW(F372))),"")</f>
        <v/>
      </c>
      <c r="M373" s="64" t="str">
        <f t="shared" si="11"/>
        <v/>
      </c>
      <c r="N373" s="65" t="str">
        <f t="array" ref="N373">IFERROR(INDEX(M$2:M$700,SMALL(IF(M$2:M$700&lt;&gt;"",ROW(M$2:M$700)-1),ROW(G372))),"")</f>
        <v/>
      </c>
      <c r="O373" s="64" t="str">
        <f t="shared" si="12"/>
        <v/>
      </c>
      <c r="P373" s="66" t="str">
        <f t="array" ref="P373">IFERROR(INDEX(O$2:O$700,SMALL(IF(O$2:O$700&lt;&gt;"",ROW(O$2:O$700)-1),ROW(I372))),"")</f>
        <v/>
      </c>
    </row>
    <row r="374" spans="1:16" ht="15.75" customHeight="1" x14ac:dyDescent="0.2">
      <c r="A374" s="62" t="str">
        <f t="shared" si="14"/>
        <v xml:space="preserve"> </v>
      </c>
      <c r="B374" s="63"/>
      <c r="C374" s="63"/>
      <c r="D374" s="63"/>
      <c r="E374" s="63"/>
      <c r="F374" s="63"/>
      <c r="G374" s="62" t="str">
        <f>IF(D374="","",VLOOKUP(D374,'Liste des clubs'!A:B,2,FALSE))</f>
        <v/>
      </c>
      <c r="H374" s="29"/>
      <c r="I374" s="64" t="str">
        <f t="shared" si="9"/>
        <v/>
      </c>
      <c r="J374" s="65" t="str">
        <f t="array" ref="J374">IFERROR(INDEX(I$2:I$700,SMALL(IF(I$2:I$700&lt;&gt;"",ROW(I$2:I$700)-1),ROW(A373))),"")</f>
        <v/>
      </c>
      <c r="K374" s="64" t="str">
        <f t="shared" si="10"/>
        <v/>
      </c>
      <c r="L374" s="66" t="str">
        <f t="array" ref="L374">IFERROR(INDEX(K$2:K$700,SMALL(IF(K$2:K$700&lt;&gt;"",ROW(K$2:K$700)-1),ROW(F373))),"")</f>
        <v/>
      </c>
      <c r="M374" s="64" t="str">
        <f t="shared" si="11"/>
        <v/>
      </c>
      <c r="N374" s="65" t="str">
        <f t="array" ref="N374">IFERROR(INDEX(M$2:M$700,SMALL(IF(M$2:M$700&lt;&gt;"",ROW(M$2:M$700)-1),ROW(G373))),"")</f>
        <v/>
      </c>
      <c r="O374" s="64" t="str">
        <f t="shared" si="12"/>
        <v/>
      </c>
      <c r="P374" s="66" t="str">
        <f t="array" ref="P374">IFERROR(INDEX(O$2:O$700,SMALL(IF(O$2:O$700&lt;&gt;"",ROW(O$2:O$700)-1),ROW(I373))),"")</f>
        <v/>
      </c>
    </row>
    <row r="375" spans="1:16" ht="15.75" customHeight="1" x14ac:dyDescent="0.2">
      <c r="A375" s="62" t="str">
        <f t="shared" si="14"/>
        <v xml:space="preserve"> </v>
      </c>
      <c r="B375" s="63"/>
      <c r="C375" s="63"/>
      <c r="D375" s="63"/>
      <c r="E375" s="63"/>
      <c r="F375" s="63"/>
      <c r="G375" s="62" t="str">
        <f>IF(D375="","",VLOOKUP(D375,'Liste des clubs'!A:B,2,FALSE))</f>
        <v/>
      </c>
      <c r="H375" s="29"/>
      <c r="I375" s="64" t="str">
        <f t="shared" si="9"/>
        <v/>
      </c>
      <c r="J375" s="65" t="str">
        <f t="array" ref="J375">IFERROR(INDEX(I$2:I$700,SMALL(IF(I$2:I$700&lt;&gt;"",ROW(I$2:I$700)-1),ROW(A374))),"")</f>
        <v/>
      </c>
      <c r="K375" s="64" t="str">
        <f t="shared" si="10"/>
        <v/>
      </c>
      <c r="L375" s="66" t="str">
        <f t="array" ref="L375">IFERROR(INDEX(K$2:K$700,SMALL(IF(K$2:K$700&lt;&gt;"",ROW(K$2:K$700)-1),ROW(F374))),"")</f>
        <v/>
      </c>
      <c r="M375" s="64" t="str">
        <f t="shared" si="11"/>
        <v/>
      </c>
      <c r="N375" s="65" t="str">
        <f t="array" ref="N375">IFERROR(INDEX(M$2:M$700,SMALL(IF(M$2:M$700&lt;&gt;"",ROW(M$2:M$700)-1),ROW(G374))),"")</f>
        <v/>
      </c>
      <c r="O375" s="64" t="str">
        <f t="shared" si="12"/>
        <v/>
      </c>
      <c r="P375" s="66" t="str">
        <f t="array" ref="P375">IFERROR(INDEX(O$2:O$700,SMALL(IF(O$2:O$700&lt;&gt;"",ROW(O$2:O$700)-1),ROW(I374))),"")</f>
        <v/>
      </c>
    </row>
    <row r="376" spans="1:16" ht="15.75" customHeight="1" x14ac:dyDescent="0.2">
      <c r="A376" s="62" t="str">
        <f t="shared" si="14"/>
        <v xml:space="preserve"> </v>
      </c>
      <c r="B376" s="63"/>
      <c r="C376" s="63"/>
      <c r="D376" s="63"/>
      <c r="E376" s="63"/>
      <c r="F376" s="63"/>
      <c r="G376" s="62" t="str">
        <f>IF(D376="","",VLOOKUP(D376,'Liste des clubs'!A:B,2,FALSE))</f>
        <v/>
      </c>
      <c r="H376" s="29"/>
      <c r="I376" s="64" t="str">
        <f t="shared" si="9"/>
        <v/>
      </c>
      <c r="J376" s="65" t="str">
        <f t="array" ref="J376">IFERROR(INDEX(I$2:I$700,SMALL(IF(I$2:I$700&lt;&gt;"",ROW(I$2:I$700)-1),ROW(A375))),"")</f>
        <v/>
      </c>
      <c r="K376" s="64" t="str">
        <f t="shared" si="10"/>
        <v/>
      </c>
      <c r="L376" s="66" t="str">
        <f t="array" ref="L376">IFERROR(INDEX(K$2:K$700,SMALL(IF(K$2:K$700&lt;&gt;"",ROW(K$2:K$700)-1),ROW(F375))),"")</f>
        <v/>
      </c>
      <c r="M376" s="64" t="str">
        <f t="shared" si="11"/>
        <v/>
      </c>
      <c r="N376" s="65" t="str">
        <f t="array" ref="N376">IFERROR(INDEX(M$2:M$700,SMALL(IF(M$2:M$700&lt;&gt;"",ROW(M$2:M$700)-1),ROW(G375))),"")</f>
        <v/>
      </c>
      <c r="O376" s="64" t="str">
        <f t="shared" si="12"/>
        <v/>
      </c>
      <c r="P376" s="66" t="str">
        <f t="array" ref="P376">IFERROR(INDEX(O$2:O$700,SMALL(IF(O$2:O$700&lt;&gt;"",ROW(O$2:O$700)-1),ROW(I375))),"")</f>
        <v/>
      </c>
    </row>
    <row r="377" spans="1:16" ht="15.75" customHeight="1" x14ac:dyDescent="0.2">
      <c r="A377" s="62" t="str">
        <f t="shared" si="14"/>
        <v xml:space="preserve"> </v>
      </c>
      <c r="B377" s="63"/>
      <c r="C377" s="63"/>
      <c r="D377" s="63"/>
      <c r="E377" s="63"/>
      <c r="F377" s="63"/>
      <c r="G377" s="62" t="str">
        <f>IF(D377="","",VLOOKUP(D377,'Liste des clubs'!A:B,2,FALSE))</f>
        <v/>
      </c>
      <c r="H377" s="29"/>
      <c r="I377" s="64" t="str">
        <f t="shared" si="9"/>
        <v/>
      </c>
      <c r="J377" s="65" t="str">
        <f t="array" ref="J377">IFERROR(INDEX(I$2:I$700,SMALL(IF(I$2:I$700&lt;&gt;"",ROW(I$2:I$700)-1),ROW(A376))),"")</f>
        <v/>
      </c>
      <c r="K377" s="64" t="str">
        <f t="shared" si="10"/>
        <v/>
      </c>
      <c r="L377" s="66" t="str">
        <f t="array" ref="L377">IFERROR(INDEX(K$2:K$700,SMALL(IF(K$2:K$700&lt;&gt;"",ROW(K$2:K$700)-1),ROW(F376))),"")</f>
        <v/>
      </c>
      <c r="M377" s="64" t="str">
        <f t="shared" si="11"/>
        <v/>
      </c>
      <c r="N377" s="65" t="str">
        <f t="array" ref="N377">IFERROR(INDEX(M$2:M$700,SMALL(IF(M$2:M$700&lt;&gt;"",ROW(M$2:M$700)-1),ROW(G376))),"")</f>
        <v/>
      </c>
      <c r="O377" s="64" t="str">
        <f t="shared" si="12"/>
        <v/>
      </c>
      <c r="P377" s="66" t="str">
        <f t="array" ref="P377">IFERROR(INDEX(O$2:O$700,SMALL(IF(O$2:O$700&lt;&gt;"",ROW(O$2:O$700)-1),ROW(I376))),"")</f>
        <v/>
      </c>
    </row>
    <row r="378" spans="1:16" ht="15.75" customHeight="1" x14ac:dyDescent="0.2">
      <c r="A378" s="62" t="str">
        <f t="shared" si="14"/>
        <v xml:space="preserve"> </v>
      </c>
      <c r="B378" s="63"/>
      <c r="C378" s="63"/>
      <c r="D378" s="63"/>
      <c r="E378" s="63"/>
      <c r="F378" s="63"/>
      <c r="G378" s="62" t="str">
        <f>IF(D378="","",VLOOKUP(D378,'Liste des clubs'!A:B,2,FALSE))</f>
        <v/>
      </c>
      <c r="H378" s="29"/>
      <c r="I378" s="64" t="str">
        <f t="shared" si="9"/>
        <v/>
      </c>
      <c r="J378" s="65" t="str">
        <f t="array" ref="J378">IFERROR(INDEX(I$2:I$700,SMALL(IF(I$2:I$700&lt;&gt;"",ROW(I$2:I$700)-1),ROW(A377))),"")</f>
        <v/>
      </c>
      <c r="K378" s="64" t="str">
        <f t="shared" si="10"/>
        <v/>
      </c>
      <c r="L378" s="66" t="str">
        <f t="array" ref="L378">IFERROR(INDEX(K$2:K$700,SMALL(IF(K$2:K$700&lt;&gt;"",ROW(K$2:K$700)-1),ROW(F377))),"")</f>
        <v/>
      </c>
      <c r="M378" s="64" t="str">
        <f t="shared" si="11"/>
        <v/>
      </c>
      <c r="N378" s="65" t="str">
        <f t="array" ref="N378">IFERROR(INDEX(M$2:M$700,SMALL(IF(M$2:M$700&lt;&gt;"",ROW(M$2:M$700)-1),ROW(G377))),"")</f>
        <v/>
      </c>
      <c r="O378" s="64" t="str">
        <f t="shared" si="12"/>
        <v/>
      </c>
      <c r="P378" s="66" t="str">
        <f t="array" ref="P378">IFERROR(INDEX(O$2:O$700,SMALL(IF(O$2:O$700&lt;&gt;"",ROW(O$2:O$700)-1),ROW(I377))),"")</f>
        <v/>
      </c>
    </row>
    <row r="379" spans="1:16" ht="15.75" customHeight="1" x14ac:dyDescent="0.2">
      <c r="A379" s="62" t="str">
        <f t="shared" si="14"/>
        <v xml:space="preserve"> </v>
      </c>
      <c r="B379" s="63"/>
      <c r="C379" s="63"/>
      <c r="D379" s="63"/>
      <c r="E379" s="63"/>
      <c r="F379" s="63"/>
      <c r="G379" s="62" t="str">
        <f>IF(D379="","",VLOOKUP(D379,'Liste des clubs'!A:B,2,FALSE))</f>
        <v/>
      </c>
      <c r="H379" s="29"/>
      <c r="I379" s="64" t="str">
        <f t="shared" si="9"/>
        <v/>
      </c>
      <c r="J379" s="65" t="str">
        <f t="array" ref="J379">IFERROR(INDEX(I$2:I$700,SMALL(IF(I$2:I$700&lt;&gt;"",ROW(I$2:I$700)-1),ROW(A378))),"")</f>
        <v/>
      </c>
      <c r="K379" s="64" t="str">
        <f t="shared" si="10"/>
        <v/>
      </c>
      <c r="L379" s="66" t="str">
        <f t="array" ref="L379">IFERROR(INDEX(K$2:K$700,SMALL(IF(K$2:K$700&lt;&gt;"",ROW(K$2:K$700)-1),ROW(F378))),"")</f>
        <v/>
      </c>
      <c r="M379" s="64" t="str">
        <f t="shared" si="11"/>
        <v/>
      </c>
      <c r="N379" s="65" t="str">
        <f t="array" ref="N379">IFERROR(INDEX(M$2:M$700,SMALL(IF(M$2:M$700&lt;&gt;"",ROW(M$2:M$700)-1),ROW(G378))),"")</f>
        <v/>
      </c>
      <c r="O379" s="64" t="str">
        <f t="shared" si="12"/>
        <v/>
      </c>
      <c r="P379" s="66" t="str">
        <f t="array" ref="P379">IFERROR(INDEX(O$2:O$700,SMALL(IF(O$2:O$700&lt;&gt;"",ROW(O$2:O$700)-1),ROW(I378))),"")</f>
        <v/>
      </c>
    </row>
    <row r="380" spans="1:16" ht="15.75" customHeight="1" x14ac:dyDescent="0.2">
      <c r="A380" s="62" t="str">
        <f t="shared" si="14"/>
        <v xml:space="preserve"> </v>
      </c>
      <c r="B380" s="63"/>
      <c r="C380" s="63"/>
      <c r="D380" s="63"/>
      <c r="E380" s="63"/>
      <c r="F380" s="63"/>
      <c r="G380" s="62" t="str">
        <f>IF(D380="","",VLOOKUP(D380,'Liste des clubs'!A:B,2,FALSE))</f>
        <v/>
      </c>
      <c r="H380" s="29"/>
      <c r="I380" s="64" t="str">
        <f t="shared" si="9"/>
        <v/>
      </c>
      <c r="J380" s="65" t="str">
        <f t="array" ref="J380">IFERROR(INDEX(I$2:I$700,SMALL(IF(I$2:I$700&lt;&gt;"",ROW(I$2:I$700)-1),ROW(A379))),"")</f>
        <v/>
      </c>
      <c r="K380" s="64" t="str">
        <f t="shared" si="10"/>
        <v/>
      </c>
      <c r="L380" s="66" t="str">
        <f t="array" ref="L380">IFERROR(INDEX(K$2:K$700,SMALL(IF(K$2:K$700&lt;&gt;"",ROW(K$2:K$700)-1),ROW(F379))),"")</f>
        <v/>
      </c>
      <c r="M380" s="64" t="str">
        <f t="shared" si="11"/>
        <v/>
      </c>
      <c r="N380" s="65" t="str">
        <f t="array" ref="N380">IFERROR(INDEX(M$2:M$700,SMALL(IF(M$2:M$700&lt;&gt;"",ROW(M$2:M$700)-1),ROW(G379))),"")</f>
        <v/>
      </c>
      <c r="O380" s="64" t="str">
        <f t="shared" si="12"/>
        <v/>
      </c>
      <c r="P380" s="66" t="str">
        <f t="array" ref="P380">IFERROR(INDEX(O$2:O$700,SMALL(IF(O$2:O$700&lt;&gt;"",ROW(O$2:O$700)-1),ROW(I379))),"")</f>
        <v/>
      </c>
    </row>
    <row r="381" spans="1:16" ht="15.75" customHeight="1" x14ac:dyDescent="0.2">
      <c r="A381" s="62" t="str">
        <f t="shared" si="14"/>
        <v xml:space="preserve"> </v>
      </c>
      <c r="B381" s="63"/>
      <c r="C381" s="63"/>
      <c r="D381" s="63"/>
      <c r="E381" s="63"/>
      <c r="F381" s="63"/>
      <c r="G381" s="62" t="str">
        <f>IF(D381="","",VLOOKUP(D381,'Liste des clubs'!A:B,2,FALSE))</f>
        <v/>
      </c>
      <c r="H381" s="29"/>
      <c r="I381" s="64" t="str">
        <f t="shared" si="9"/>
        <v/>
      </c>
      <c r="J381" s="65" t="str">
        <f t="array" ref="J381">IFERROR(INDEX(I$2:I$700,SMALL(IF(I$2:I$700&lt;&gt;"",ROW(I$2:I$700)-1),ROW(A380))),"")</f>
        <v/>
      </c>
      <c r="K381" s="64" t="str">
        <f t="shared" si="10"/>
        <v/>
      </c>
      <c r="L381" s="66" t="str">
        <f t="array" ref="L381">IFERROR(INDEX(K$2:K$700,SMALL(IF(K$2:K$700&lt;&gt;"",ROW(K$2:K$700)-1),ROW(F380))),"")</f>
        <v/>
      </c>
      <c r="M381" s="64" t="str">
        <f t="shared" si="11"/>
        <v/>
      </c>
      <c r="N381" s="65" t="str">
        <f t="array" ref="N381">IFERROR(INDEX(M$2:M$700,SMALL(IF(M$2:M$700&lt;&gt;"",ROW(M$2:M$700)-1),ROW(G380))),"")</f>
        <v/>
      </c>
      <c r="O381" s="64" t="str">
        <f t="shared" si="12"/>
        <v/>
      </c>
      <c r="P381" s="66" t="str">
        <f t="array" ref="P381">IFERROR(INDEX(O$2:O$700,SMALL(IF(O$2:O$700&lt;&gt;"",ROW(O$2:O$700)-1),ROW(I380))),"")</f>
        <v/>
      </c>
    </row>
    <row r="382" spans="1:16" ht="15.75" customHeight="1" x14ac:dyDescent="0.2">
      <c r="A382" s="62" t="str">
        <f t="shared" si="14"/>
        <v xml:space="preserve"> </v>
      </c>
      <c r="B382" s="63"/>
      <c r="C382" s="63"/>
      <c r="D382" s="63"/>
      <c r="E382" s="63"/>
      <c r="F382" s="63"/>
      <c r="G382" s="62" t="str">
        <f>IF(D382="","",VLOOKUP(D382,'Liste des clubs'!A:B,2,FALSE))</f>
        <v/>
      </c>
      <c r="H382" s="29"/>
      <c r="I382" s="64" t="str">
        <f t="shared" si="9"/>
        <v/>
      </c>
      <c r="J382" s="65" t="str">
        <f t="array" ref="J382">IFERROR(INDEX(I$2:I$700,SMALL(IF(I$2:I$700&lt;&gt;"",ROW(I$2:I$700)-1),ROW(A381))),"")</f>
        <v/>
      </c>
      <c r="K382" s="64" t="str">
        <f t="shared" si="10"/>
        <v/>
      </c>
      <c r="L382" s="66" t="str">
        <f t="array" ref="L382">IFERROR(INDEX(K$2:K$700,SMALL(IF(K$2:K$700&lt;&gt;"",ROW(K$2:K$700)-1),ROW(F381))),"")</f>
        <v/>
      </c>
      <c r="M382" s="64" t="str">
        <f t="shared" si="11"/>
        <v/>
      </c>
      <c r="N382" s="65" t="str">
        <f t="array" ref="N382">IFERROR(INDEX(M$2:M$700,SMALL(IF(M$2:M$700&lt;&gt;"",ROW(M$2:M$700)-1),ROW(G381))),"")</f>
        <v/>
      </c>
      <c r="O382" s="64" t="str">
        <f t="shared" si="12"/>
        <v/>
      </c>
      <c r="P382" s="66" t="str">
        <f t="array" ref="P382">IFERROR(INDEX(O$2:O$700,SMALL(IF(O$2:O$700&lt;&gt;"",ROW(O$2:O$700)-1),ROW(I381))),"")</f>
        <v/>
      </c>
    </row>
    <row r="383" spans="1:16" ht="15.75" customHeight="1" x14ac:dyDescent="0.2">
      <c r="A383" s="62" t="str">
        <f t="shared" si="14"/>
        <v xml:space="preserve"> </v>
      </c>
      <c r="B383" s="63"/>
      <c r="C383" s="63"/>
      <c r="D383" s="63"/>
      <c r="E383" s="63"/>
      <c r="F383" s="63"/>
      <c r="G383" s="62" t="str">
        <f>IF(D383="","",VLOOKUP(D383,'Liste des clubs'!A:B,2,FALSE))</f>
        <v/>
      </c>
      <c r="H383" s="29"/>
      <c r="I383" s="64" t="str">
        <f t="shared" si="9"/>
        <v/>
      </c>
      <c r="J383" s="65" t="str">
        <f t="array" ref="J383">IFERROR(INDEX(I$2:I$700,SMALL(IF(I$2:I$700&lt;&gt;"",ROW(I$2:I$700)-1),ROW(A382))),"")</f>
        <v/>
      </c>
      <c r="K383" s="64" t="str">
        <f t="shared" si="10"/>
        <v/>
      </c>
      <c r="L383" s="66" t="str">
        <f t="array" ref="L383">IFERROR(INDEX(K$2:K$700,SMALL(IF(K$2:K$700&lt;&gt;"",ROW(K$2:K$700)-1),ROW(F382))),"")</f>
        <v/>
      </c>
      <c r="M383" s="64" t="str">
        <f t="shared" si="11"/>
        <v/>
      </c>
      <c r="N383" s="65" t="str">
        <f t="array" ref="N383">IFERROR(INDEX(M$2:M$700,SMALL(IF(M$2:M$700&lt;&gt;"",ROW(M$2:M$700)-1),ROW(G382))),"")</f>
        <v/>
      </c>
      <c r="O383" s="64" t="str">
        <f t="shared" si="12"/>
        <v/>
      </c>
      <c r="P383" s="66" t="str">
        <f t="array" ref="P383">IFERROR(INDEX(O$2:O$700,SMALL(IF(O$2:O$700&lt;&gt;"",ROW(O$2:O$700)-1),ROW(I382))),"")</f>
        <v/>
      </c>
    </row>
    <row r="384" spans="1:16" ht="15.75" customHeight="1" x14ac:dyDescent="0.2">
      <c r="A384" s="62" t="str">
        <f t="shared" si="14"/>
        <v xml:space="preserve"> </v>
      </c>
      <c r="B384" s="63"/>
      <c r="C384" s="63"/>
      <c r="D384" s="63"/>
      <c r="E384" s="63"/>
      <c r="F384" s="63"/>
      <c r="G384" s="62" t="str">
        <f>IF(D384="","",VLOOKUP(D384,'Liste des clubs'!A:B,2,FALSE))</f>
        <v/>
      </c>
      <c r="H384" s="29"/>
      <c r="I384" s="64" t="str">
        <f t="shared" si="9"/>
        <v/>
      </c>
      <c r="J384" s="65" t="str">
        <f t="array" ref="J384">IFERROR(INDEX(I$2:I$700,SMALL(IF(I$2:I$700&lt;&gt;"",ROW(I$2:I$700)-1),ROW(A383))),"")</f>
        <v/>
      </c>
      <c r="K384" s="64" t="str">
        <f t="shared" si="10"/>
        <v/>
      </c>
      <c r="L384" s="66" t="str">
        <f t="array" ref="L384">IFERROR(INDEX(K$2:K$700,SMALL(IF(K$2:K$700&lt;&gt;"",ROW(K$2:K$700)-1),ROW(F383))),"")</f>
        <v/>
      </c>
      <c r="M384" s="64" t="str">
        <f t="shared" si="11"/>
        <v/>
      </c>
      <c r="N384" s="65" t="str">
        <f t="array" ref="N384">IFERROR(INDEX(M$2:M$700,SMALL(IF(M$2:M$700&lt;&gt;"",ROW(M$2:M$700)-1),ROW(G383))),"")</f>
        <v/>
      </c>
      <c r="O384" s="64" t="str">
        <f t="shared" si="12"/>
        <v/>
      </c>
      <c r="P384" s="66" t="str">
        <f t="array" ref="P384">IFERROR(INDEX(O$2:O$700,SMALL(IF(O$2:O$700&lt;&gt;"",ROW(O$2:O$700)-1),ROW(I383))),"")</f>
        <v/>
      </c>
    </row>
    <row r="385" spans="1:16" ht="15.75" customHeight="1" x14ac:dyDescent="0.2">
      <c r="A385" s="62" t="str">
        <f t="shared" si="14"/>
        <v xml:space="preserve"> </v>
      </c>
      <c r="B385" s="63"/>
      <c r="C385" s="63"/>
      <c r="D385" s="63"/>
      <c r="E385" s="63"/>
      <c r="F385" s="63"/>
      <c r="G385" s="62" t="str">
        <f>IF(D385="","",VLOOKUP(D385,'Liste des clubs'!A:B,2,FALSE))</f>
        <v/>
      </c>
      <c r="H385" s="29"/>
      <c r="I385" s="64" t="str">
        <f t="shared" si="9"/>
        <v/>
      </c>
      <c r="J385" s="65" t="str">
        <f t="array" ref="J385">IFERROR(INDEX(I$2:I$700,SMALL(IF(I$2:I$700&lt;&gt;"",ROW(I$2:I$700)-1),ROW(A384))),"")</f>
        <v/>
      </c>
      <c r="K385" s="64" t="str">
        <f t="shared" si="10"/>
        <v/>
      </c>
      <c r="L385" s="66" t="str">
        <f t="array" ref="L385">IFERROR(INDEX(K$2:K$700,SMALL(IF(K$2:K$700&lt;&gt;"",ROW(K$2:K$700)-1),ROW(F384))),"")</f>
        <v/>
      </c>
      <c r="M385" s="64" t="str">
        <f t="shared" si="11"/>
        <v/>
      </c>
      <c r="N385" s="65" t="str">
        <f t="array" ref="N385">IFERROR(INDEX(M$2:M$700,SMALL(IF(M$2:M$700&lt;&gt;"",ROW(M$2:M$700)-1),ROW(G384))),"")</f>
        <v/>
      </c>
      <c r="O385" s="64" t="str">
        <f t="shared" si="12"/>
        <v/>
      </c>
      <c r="P385" s="66" t="str">
        <f t="array" ref="P385">IFERROR(INDEX(O$2:O$700,SMALL(IF(O$2:O$700&lt;&gt;"",ROW(O$2:O$700)-1),ROW(I384))),"")</f>
        <v/>
      </c>
    </row>
    <row r="386" spans="1:16" ht="15.75" customHeight="1" x14ac:dyDescent="0.2">
      <c r="A386" s="62" t="str">
        <f t="shared" si="14"/>
        <v xml:space="preserve"> </v>
      </c>
      <c r="B386" s="63"/>
      <c r="C386" s="63"/>
      <c r="D386" s="63"/>
      <c r="E386" s="63"/>
      <c r="F386" s="63"/>
      <c r="G386" s="62" t="str">
        <f>IF(D386="","",VLOOKUP(D386,'Liste des clubs'!A:B,2,FALSE))</f>
        <v/>
      </c>
      <c r="H386" s="29"/>
      <c r="I386" s="64" t="str">
        <f t="shared" si="9"/>
        <v/>
      </c>
      <c r="J386" s="65" t="str">
        <f t="array" ref="J386">IFERROR(INDEX(I$2:I$700,SMALL(IF(I$2:I$700&lt;&gt;"",ROW(I$2:I$700)-1),ROW(A385))),"")</f>
        <v/>
      </c>
      <c r="K386" s="64" t="str">
        <f t="shared" si="10"/>
        <v/>
      </c>
      <c r="L386" s="66" t="str">
        <f t="array" ref="L386">IFERROR(INDEX(K$2:K$700,SMALL(IF(K$2:K$700&lt;&gt;"",ROW(K$2:K$700)-1),ROW(F385))),"")</f>
        <v/>
      </c>
      <c r="M386" s="64" t="str">
        <f t="shared" si="11"/>
        <v/>
      </c>
      <c r="N386" s="65" t="str">
        <f t="array" ref="N386">IFERROR(INDEX(M$2:M$700,SMALL(IF(M$2:M$700&lt;&gt;"",ROW(M$2:M$700)-1),ROW(G385))),"")</f>
        <v/>
      </c>
      <c r="O386" s="64" t="str">
        <f t="shared" si="12"/>
        <v/>
      </c>
      <c r="P386" s="66" t="str">
        <f t="array" ref="P386">IFERROR(INDEX(O$2:O$700,SMALL(IF(O$2:O$700&lt;&gt;"",ROW(O$2:O$700)-1),ROW(I385))),"")</f>
        <v/>
      </c>
    </row>
    <row r="387" spans="1:16" ht="15.75" customHeight="1" x14ac:dyDescent="0.2">
      <c r="A387" s="62" t="str">
        <f t="shared" ref="A387:A389" si="15">UPPER(B387)&amp;" "&amp;C387</f>
        <v xml:space="preserve"> </v>
      </c>
      <c r="B387" s="63"/>
      <c r="C387" s="63"/>
      <c r="D387" s="63"/>
      <c r="E387" s="63"/>
      <c r="F387" s="63"/>
      <c r="G387" s="62" t="str">
        <f>IF(D387="","",VLOOKUP(D387,'Liste des clubs'!A:B,2,FALSE))</f>
        <v/>
      </c>
      <c r="H387" s="29"/>
      <c r="I387" s="64" t="str">
        <f t="shared" si="9"/>
        <v/>
      </c>
      <c r="J387" s="65" t="str">
        <f t="array" ref="J387">IFERROR(INDEX(I$2:I$700,SMALL(IF(I$2:I$700&lt;&gt;"",ROW(I$2:I$700)-1),ROW(A386))),"")</f>
        <v/>
      </c>
      <c r="K387" s="64" t="str">
        <f t="shared" si="10"/>
        <v/>
      </c>
      <c r="L387" s="66" t="str">
        <f t="array" ref="L387">IFERROR(INDEX(K$2:K$700,SMALL(IF(K$2:K$700&lt;&gt;"",ROW(K$2:K$700)-1),ROW(F386))),"")</f>
        <v/>
      </c>
      <c r="M387" s="64" t="str">
        <f t="shared" si="11"/>
        <v/>
      </c>
      <c r="N387" s="65" t="str">
        <f t="array" ref="N387">IFERROR(INDEX(M$2:M$700,SMALL(IF(M$2:M$700&lt;&gt;"",ROW(M$2:M$700)-1),ROW(G386))),"")</f>
        <v/>
      </c>
      <c r="O387" s="64" t="str">
        <f t="shared" si="12"/>
        <v/>
      </c>
      <c r="P387" s="66" t="str">
        <f t="array" ref="P387">IFERROR(INDEX(O$2:O$700,SMALL(IF(O$2:O$700&lt;&gt;"",ROW(O$2:O$700)-1),ROW(I386))),"")</f>
        <v/>
      </c>
    </row>
    <row r="388" spans="1:16" ht="15.75" customHeight="1" x14ac:dyDescent="0.2">
      <c r="A388" s="62" t="str">
        <f t="shared" si="15"/>
        <v xml:space="preserve"> </v>
      </c>
      <c r="B388" s="63"/>
      <c r="C388" s="63"/>
      <c r="D388" s="63"/>
      <c r="E388" s="63"/>
      <c r="F388" s="63"/>
      <c r="G388" s="62" t="str">
        <f>IF(D388="","",VLOOKUP(D388,'Liste des clubs'!A:B,2,FALSE))</f>
        <v/>
      </c>
      <c r="H388" s="29"/>
      <c r="I388" s="64" t="str">
        <f t="shared" si="9"/>
        <v/>
      </c>
      <c r="J388" s="65" t="str">
        <f t="array" ref="J388">IFERROR(INDEX(I$2:I$700,SMALL(IF(I$2:I$700&lt;&gt;"",ROW(I$2:I$700)-1),ROW(A387))),"")</f>
        <v/>
      </c>
      <c r="K388" s="64" t="str">
        <f t="shared" si="10"/>
        <v/>
      </c>
      <c r="L388" s="66" t="str">
        <f t="array" ref="L388">IFERROR(INDEX(K$2:K$700,SMALL(IF(K$2:K$700&lt;&gt;"",ROW(K$2:K$700)-1),ROW(F387))),"")</f>
        <v/>
      </c>
      <c r="M388" s="64" t="str">
        <f t="shared" si="11"/>
        <v/>
      </c>
      <c r="N388" s="65" t="str">
        <f t="array" ref="N388">IFERROR(INDEX(M$2:M$700,SMALL(IF(M$2:M$700&lt;&gt;"",ROW(M$2:M$700)-1),ROW(G387))),"")</f>
        <v/>
      </c>
      <c r="O388" s="64" t="str">
        <f t="shared" si="12"/>
        <v/>
      </c>
      <c r="P388" s="66" t="str">
        <f t="array" ref="P388">IFERROR(INDEX(O$2:O$700,SMALL(IF(O$2:O$700&lt;&gt;"",ROW(O$2:O$700)-1),ROW(I387))),"")</f>
        <v/>
      </c>
    </row>
    <row r="389" spans="1:16" ht="15.75" customHeight="1" x14ac:dyDescent="0.2">
      <c r="A389" s="62" t="str">
        <f t="shared" si="15"/>
        <v xml:space="preserve"> </v>
      </c>
      <c r="B389" s="63"/>
      <c r="C389" s="63"/>
      <c r="D389" s="63"/>
      <c r="E389" s="63"/>
      <c r="F389" s="63"/>
      <c r="G389" s="62" t="str">
        <f>IF(D389="","",VLOOKUP(D389,'Liste des clubs'!A:B,2,FALSE))</f>
        <v/>
      </c>
      <c r="H389" s="29"/>
      <c r="I389" s="64" t="str">
        <f t="shared" si="9"/>
        <v/>
      </c>
      <c r="J389" s="65" t="str">
        <f t="array" ref="J389">IFERROR(INDEX(I$2:I$700,SMALL(IF(I$2:I$700&lt;&gt;"",ROW(I$2:I$700)-1),ROW(A388))),"")</f>
        <v/>
      </c>
      <c r="K389" s="64" t="str">
        <f t="shared" si="10"/>
        <v/>
      </c>
      <c r="L389" s="66" t="str">
        <f t="array" ref="L389">IFERROR(INDEX(K$2:K$700,SMALL(IF(K$2:K$700&lt;&gt;"",ROW(K$2:K$700)-1),ROW(F388))),"")</f>
        <v/>
      </c>
      <c r="M389" s="64" t="str">
        <f t="shared" si="11"/>
        <v/>
      </c>
      <c r="N389" s="65" t="str">
        <f t="array" ref="N389">IFERROR(INDEX(M$2:M$700,SMALL(IF(M$2:M$700&lt;&gt;"",ROW(M$2:M$700)-1),ROW(G388))),"")</f>
        <v/>
      </c>
      <c r="O389" s="64" t="str">
        <f t="shared" si="12"/>
        <v/>
      </c>
      <c r="P389" s="66" t="str">
        <f t="array" ref="P389">IFERROR(INDEX(O$2:O$700,SMALL(IF(O$2:O$700&lt;&gt;"",ROW(O$2:O$700)-1),ROW(I388))),"")</f>
        <v/>
      </c>
    </row>
    <row r="390" spans="1:16" ht="15.75" customHeight="1" x14ac:dyDescent="0.2">
      <c r="A390" s="62" t="str">
        <f t="shared" ref="A390:A453" si="16">B390&amp;" "&amp;C390</f>
        <v xml:space="preserve"> </v>
      </c>
      <c r="B390" s="63"/>
      <c r="C390" s="63"/>
      <c r="D390" s="63"/>
      <c r="E390" s="63"/>
      <c r="F390" s="63"/>
      <c r="G390" s="62" t="str">
        <f>IF(D390="","",VLOOKUP(D390,'Liste des clubs'!A:B,2,FALSE))</f>
        <v/>
      </c>
      <c r="H390" s="29"/>
      <c r="I390" s="64" t="str">
        <f t="shared" si="9"/>
        <v/>
      </c>
      <c r="J390" s="65" t="str">
        <f t="array" ref="J390">IFERROR(INDEX(I$2:I$700,SMALL(IF(I$2:I$700&lt;&gt;"",ROW(I$2:I$700)-1),ROW(A389))),"")</f>
        <v/>
      </c>
      <c r="K390" s="64" t="str">
        <f t="shared" si="10"/>
        <v/>
      </c>
      <c r="L390" s="66" t="str">
        <f t="array" ref="L390">IFERROR(INDEX(K$2:K$700,SMALL(IF(K$2:K$700&lt;&gt;"",ROW(K$2:K$700)-1),ROW(F389))),"")</f>
        <v/>
      </c>
      <c r="M390" s="64" t="str">
        <f t="shared" si="11"/>
        <v/>
      </c>
      <c r="N390" s="65" t="str">
        <f t="array" ref="N390">IFERROR(INDEX(M$2:M$700,SMALL(IF(M$2:M$700&lt;&gt;"",ROW(M$2:M$700)-1),ROW(G389))),"")</f>
        <v/>
      </c>
      <c r="O390" s="64" t="str">
        <f t="shared" si="12"/>
        <v/>
      </c>
      <c r="P390" s="66" t="str">
        <f t="array" ref="P390">IFERROR(INDEX(O$2:O$700,SMALL(IF(O$2:O$700&lt;&gt;"",ROW(O$2:O$700)-1),ROW(I389))),"")</f>
        <v/>
      </c>
    </row>
    <row r="391" spans="1:16" ht="15.75" customHeight="1" x14ac:dyDescent="0.2">
      <c r="A391" s="62" t="str">
        <f t="shared" si="16"/>
        <v xml:space="preserve"> </v>
      </c>
      <c r="B391" s="63"/>
      <c r="C391" s="63"/>
      <c r="D391" s="63"/>
      <c r="E391" s="63"/>
      <c r="F391" s="63"/>
      <c r="G391" s="62" t="str">
        <f>IF(D391="","",VLOOKUP(D391,'Liste des clubs'!A:B,2,FALSE))</f>
        <v/>
      </c>
      <c r="H391" s="29"/>
      <c r="I391" s="64" t="str">
        <f t="shared" si="9"/>
        <v/>
      </c>
      <c r="J391" s="65" t="str">
        <f t="array" ref="J391">IFERROR(INDEX(I$2:I$700,SMALL(IF(I$2:I$700&lt;&gt;"",ROW(I$2:I$700)-1),ROW(A390))),"")</f>
        <v/>
      </c>
      <c r="K391" s="64" t="str">
        <f t="shared" si="10"/>
        <v/>
      </c>
      <c r="L391" s="66" t="str">
        <f t="array" ref="L391">IFERROR(INDEX(K$2:K$700,SMALL(IF(K$2:K$700&lt;&gt;"",ROW(K$2:K$700)-1),ROW(F390))),"")</f>
        <v/>
      </c>
      <c r="M391" s="64" t="str">
        <f t="shared" si="11"/>
        <v/>
      </c>
      <c r="N391" s="65" t="str">
        <f t="array" ref="N391">IFERROR(INDEX(M$2:M$700,SMALL(IF(M$2:M$700&lt;&gt;"",ROW(M$2:M$700)-1),ROW(G390))),"")</f>
        <v/>
      </c>
      <c r="O391" s="64" t="str">
        <f t="shared" si="12"/>
        <v/>
      </c>
      <c r="P391" s="66" t="str">
        <f t="array" ref="P391">IFERROR(INDEX(O$2:O$700,SMALL(IF(O$2:O$700&lt;&gt;"",ROW(O$2:O$700)-1),ROW(I390))),"")</f>
        <v/>
      </c>
    </row>
    <row r="392" spans="1:16" ht="15.75" customHeight="1" x14ac:dyDescent="0.2">
      <c r="A392" s="62" t="str">
        <f t="shared" si="16"/>
        <v xml:space="preserve"> </v>
      </c>
      <c r="B392" s="63"/>
      <c r="C392" s="63"/>
      <c r="D392" s="63"/>
      <c r="E392" s="63"/>
      <c r="F392" s="63"/>
      <c r="G392" s="62" t="str">
        <f>IF(D392="","",VLOOKUP(D392,'Liste des clubs'!A:B,2,FALSE))</f>
        <v/>
      </c>
      <c r="H392" s="29"/>
      <c r="I392" s="64" t="str">
        <f t="shared" si="9"/>
        <v/>
      </c>
      <c r="J392" s="65" t="str">
        <f t="array" ref="J392">IFERROR(INDEX(I$2:I$700,SMALL(IF(I$2:I$700&lt;&gt;"",ROW(I$2:I$700)-1),ROW(A391))),"")</f>
        <v/>
      </c>
      <c r="K392" s="64" t="str">
        <f t="shared" si="10"/>
        <v/>
      </c>
      <c r="L392" s="66" t="str">
        <f t="array" ref="L392">IFERROR(INDEX(K$2:K$700,SMALL(IF(K$2:K$700&lt;&gt;"",ROW(K$2:K$700)-1),ROW(F391))),"")</f>
        <v/>
      </c>
      <c r="M392" s="64" t="str">
        <f t="shared" si="11"/>
        <v/>
      </c>
      <c r="N392" s="65" t="str">
        <f t="array" ref="N392">IFERROR(INDEX(M$2:M$700,SMALL(IF(M$2:M$700&lt;&gt;"",ROW(M$2:M$700)-1),ROW(G391))),"")</f>
        <v/>
      </c>
      <c r="O392" s="64" t="str">
        <f t="shared" si="12"/>
        <v/>
      </c>
      <c r="P392" s="66" t="str">
        <f t="array" ref="P392">IFERROR(INDEX(O$2:O$700,SMALL(IF(O$2:O$700&lt;&gt;"",ROW(O$2:O$700)-1),ROW(I391))),"")</f>
        <v/>
      </c>
    </row>
    <row r="393" spans="1:16" ht="15.75" customHeight="1" x14ac:dyDescent="0.2">
      <c r="A393" s="62" t="str">
        <f t="shared" si="16"/>
        <v xml:space="preserve"> </v>
      </c>
      <c r="B393" s="63"/>
      <c r="C393" s="63"/>
      <c r="D393" s="63"/>
      <c r="E393" s="63"/>
      <c r="F393" s="63"/>
      <c r="G393" s="62" t="str">
        <f>IF(D393="","",VLOOKUP(D393,'Liste des clubs'!A:B,2,FALSE))</f>
        <v/>
      </c>
      <c r="H393" s="29"/>
      <c r="I393" s="64" t="str">
        <f t="shared" si="9"/>
        <v/>
      </c>
      <c r="J393" s="65" t="str">
        <f t="array" ref="J393">IFERROR(INDEX(I$2:I$700,SMALL(IF(I$2:I$700&lt;&gt;"",ROW(I$2:I$700)-1),ROW(A392))),"")</f>
        <v/>
      </c>
      <c r="K393" s="64" t="str">
        <f t="shared" si="10"/>
        <v/>
      </c>
      <c r="L393" s="66" t="str">
        <f t="array" ref="L393">IFERROR(INDEX(K$2:K$700,SMALL(IF(K$2:K$700&lt;&gt;"",ROW(K$2:K$700)-1),ROW(F392))),"")</f>
        <v/>
      </c>
      <c r="M393" s="64" t="str">
        <f t="shared" si="11"/>
        <v/>
      </c>
      <c r="N393" s="65" t="str">
        <f t="array" ref="N393">IFERROR(INDEX(M$2:M$700,SMALL(IF(M$2:M$700&lt;&gt;"",ROW(M$2:M$700)-1),ROW(G392))),"")</f>
        <v/>
      </c>
      <c r="O393" s="64" t="str">
        <f t="shared" si="12"/>
        <v/>
      </c>
      <c r="P393" s="66" t="str">
        <f t="array" ref="P393">IFERROR(INDEX(O$2:O$700,SMALL(IF(O$2:O$700&lt;&gt;"",ROW(O$2:O$700)-1),ROW(I392))),"")</f>
        <v/>
      </c>
    </row>
    <row r="394" spans="1:16" ht="15.75" customHeight="1" x14ac:dyDescent="0.2">
      <c r="A394" s="62" t="str">
        <f t="shared" si="16"/>
        <v xml:space="preserve"> </v>
      </c>
      <c r="B394" s="63"/>
      <c r="C394" s="63"/>
      <c r="D394" s="63"/>
      <c r="E394" s="63"/>
      <c r="F394" s="63"/>
      <c r="G394" s="62" t="str">
        <f>IF(D394="","",VLOOKUP(D394,'Liste des clubs'!A:B,2,FALSE))</f>
        <v/>
      </c>
      <c r="H394" s="29"/>
      <c r="I394" s="64" t="str">
        <f t="shared" si="9"/>
        <v/>
      </c>
      <c r="J394" s="65" t="str">
        <f t="array" ref="J394">IFERROR(INDEX(I$2:I$700,SMALL(IF(I$2:I$700&lt;&gt;"",ROW(I$2:I$700)-1),ROW(A393))),"")</f>
        <v/>
      </c>
      <c r="K394" s="64" t="str">
        <f t="shared" si="10"/>
        <v/>
      </c>
      <c r="L394" s="66" t="str">
        <f t="array" ref="L394">IFERROR(INDEX(K$2:K$700,SMALL(IF(K$2:K$700&lt;&gt;"",ROW(K$2:K$700)-1),ROW(F393))),"")</f>
        <v/>
      </c>
      <c r="M394" s="64" t="str">
        <f t="shared" si="11"/>
        <v/>
      </c>
      <c r="N394" s="65" t="str">
        <f t="array" ref="N394">IFERROR(INDEX(M$2:M$700,SMALL(IF(M$2:M$700&lt;&gt;"",ROW(M$2:M$700)-1),ROW(G393))),"")</f>
        <v/>
      </c>
      <c r="O394" s="64" t="str">
        <f t="shared" si="12"/>
        <v/>
      </c>
      <c r="P394" s="66" t="str">
        <f t="array" ref="P394">IFERROR(INDEX(O$2:O$700,SMALL(IF(O$2:O$700&lt;&gt;"",ROW(O$2:O$700)-1),ROW(I393))),"")</f>
        <v/>
      </c>
    </row>
    <row r="395" spans="1:16" ht="15.75" customHeight="1" x14ac:dyDescent="0.2">
      <c r="A395" s="62" t="str">
        <f t="shared" si="16"/>
        <v xml:space="preserve"> </v>
      </c>
      <c r="B395" s="63"/>
      <c r="C395" s="63"/>
      <c r="D395" s="63"/>
      <c r="E395" s="63"/>
      <c r="F395" s="63"/>
      <c r="G395" s="62" t="str">
        <f>IF(D395="","",VLOOKUP(D395,'Liste des clubs'!A:B,2,FALSE))</f>
        <v/>
      </c>
      <c r="H395" s="29"/>
      <c r="I395" s="64" t="str">
        <f t="shared" si="9"/>
        <v/>
      </c>
      <c r="J395" s="65" t="str">
        <f t="array" ref="J395">IFERROR(INDEX(I$2:I$700,SMALL(IF(I$2:I$700&lt;&gt;"",ROW(I$2:I$700)-1),ROW(A394))),"")</f>
        <v/>
      </c>
      <c r="K395" s="64" t="str">
        <f t="shared" si="10"/>
        <v/>
      </c>
      <c r="L395" s="66" t="str">
        <f t="array" ref="L395">IFERROR(INDEX(K$2:K$700,SMALL(IF(K$2:K$700&lt;&gt;"",ROW(K$2:K$700)-1),ROW(F394))),"")</f>
        <v/>
      </c>
      <c r="M395" s="64" t="str">
        <f t="shared" si="11"/>
        <v/>
      </c>
      <c r="N395" s="65" t="str">
        <f t="array" ref="N395">IFERROR(INDEX(M$2:M$700,SMALL(IF(M$2:M$700&lt;&gt;"",ROW(M$2:M$700)-1),ROW(G394))),"")</f>
        <v/>
      </c>
      <c r="O395" s="64" t="str">
        <f t="shared" si="12"/>
        <v/>
      </c>
      <c r="P395" s="66" t="str">
        <f t="array" ref="P395">IFERROR(INDEX(O$2:O$700,SMALL(IF(O$2:O$700&lt;&gt;"",ROW(O$2:O$700)-1),ROW(I394))),"")</f>
        <v/>
      </c>
    </row>
    <row r="396" spans="1:16" ht="15.75" customHeight="1" x14ac:dyDescent="0.2">
      <c r="A396" s="62" t="str">
        <f t="shared" si="16"/>
        <v xml:space="preserve"> </v>
      </c>
      <c r="B396" s="63"/>
      <c r="C396" s="63"/>
      <c r="D396" s="63"/>
      <c r="E396" s="63"/>
      <c r="F396" s="63"/>
      <c r="G396" s="62" t="str">
        <f>IF(D396="","",VLOOKUP(D396,'Liste des clubs'!A:B,2,FALSE))</f>
        <v/>
      </c>
      <c r="H396" s="29"/>
      <c r="I396" s="64" t="str">
        <f t="shared" si="9"/>
        <v/>
      </c>
      <c r="J396" s="65" t="str">
        <f t="array" ref="J396">IFERROR(INDEX(I$2:I$700,SMALL(IF(I$2:I$700&lt;&gt;"",ROW(I$2:I$700)-1),ROW(A395))),"")</f>
        <v/>
      </c>
      <c r="K396" s="64" t="str">
        <f t="shared" si="10"/>
        <v/>
      </c>
      <c r="L396" s="66" t="str">
        <f t="array" ref="L396">IFERROR(INDEX(K$2:K$700,SMALL(IF(K$2:K$700&lt;&gt;"",ROW(K$2:K$700)-1),ROW(F395))),"")</f>
        <v/>
      </c>
      <c r="M396" s="64" t="str">
        <f t="shared" si="11"/>
        <v/>
      </c>
      <c r="N396" s="65" t="str">
        <f t="array" ref="N396">IFERROR(INDEX(M$2:M$700,SMALL(IF(M$2:M$700&lt;&gt;"",ROW(M$2:M$700)-1),ROW(G395))),"")</f>
        <v/>
      </c>
      <c r="O396" s="64" t="str">
        <f t="shared" si="12"/>
        <v/>
      </c>
      <c r="P396" s="66" t="str">
        <f t="array" ref="P396">IFERROR(INDEX(O$2:O$700,SMALL(IF(O$2:O$700&lt;&gt;"",ROW(O$2:O$700)-1),ROW(I395))),"")</f>
        <v/>
      </c>
    </row>
    <row r="397" spans="1:16" ht="15.75" customHeight="1" x14ac:dyDescent="0.2">
      <c r="A397" s="62" t="str">
        <f t="shared" si="16"/>
        <v xml:space="preserve"> </v>
      </c>
      <c r="B397" s="63"/>
      <c r="C397" s="63"/>
      <c r="D397" s="63"/>
      <c r="E397" s="63"/>
      <c r="F397" s="63"/>
      <c r="G397" s="62" t="str">
        <f>IF(D397="","",VLOOKUP(D397,'Liste des clubs'!A:B,2,FALSE))</f>
        <v/>
      </c>
      <c r="H397" s="29"/>
      <c r="I397" s="64" t="str">
        <f t="shared" si="9"/>
        <v/>
      </c>
      <c r="J397" s="65" t="str">
        <f t="array" ref="J397">IFERROR(INDEX(I$2:I$700,SMALL(IF(I$2:I$700&lt;&gt;"",ROW(I$2:I$700)-1),ROW(A396))),"")</f>
        <v/>
      </c>
      <c r="K397" s="64" t="str">
        <f t="shared" si="10"/>
        <v/>
      </c>
      <c r="L397" s="66" t="str">
        <f t="array" ref="L397">IFERROR(INDEX(K$2:K$700,SMALL(IF(K$2:K$700&lt;&gt;"",ROW(K$2:K$700)-1),ROW(F396))),"")</f>
        <v/>
      </c>
      <c r="M397" s="64" t="str">
        <f t="shared" si="11"/>
        <v/>
      </c>
      <c r="N397" s="65" t="str">
        <f t="array" ref="N397">IFERROR(INDEX(M$2:M$700,SMALL(IF(M$2:M$700&lt;&gt;"",ROW(M$2:M$700)-1),ROW(G396))),"")</f>
        <v/>
      </c>
      <c r="O397" s="64" t="str">
        <f t="shared" si="12"/>
        <v/>
      </c>
      <c r="P397" s="66" t="str">
        <f t="array" ref="P397">IFERROR(INDEX(O$2:O$700,SMALL(IF(O$2:O$700&lt;&gt;"",ROW(O$2:O$700)-1),ROW(I396))),"")</f>
        <v/>
      </c>
    </row>
    <row r="398" spans="1:16" ht="15.75" customHeight="1" x14ac:dyDescent="0.2">
      <c r="A398" s="62" t="str">
        <f t="shared" si="16"/>
        <v xml:space="preserve"> </v>
      </c>
      <c r="B398" s="63"/>
      <c r="C398" s="63"/>
      <c r="D398" s="63"/>
      <c r="E398" s="63"/>
      <c r="F398" s="63"/>
      <c r="G398" s="62" t="str">
        <f>IF(D398="","",VLOOKUP(D398,'Liste des clubs'!A:B,2,FALSE))</f>
        <v/>
      </c>
      <c r="H398" s="29"/>
      <c r="I398" s="64" t="str">
        <f t="shared" si="9"/>
        <v/>
      </c>
      <c r="J398" s="65" t="str">
        <f t="array" ref="J398">IFERROR(INDEX(I$2:I$700,SMALL(IF(I$2:I$700&lt;&gt;"",ROW(I$2:I$700)-1),ROW(A397))),"")</f>
        <v/>
      </c>
      <c r="K398" s="64" t="str">
        <f t="shared" si="10"/>
        <v/>
      </c>
      <c r="L398" s="66" t="str">
        <f t="array" ref="L398">IFERROR(INDEX(K$2:K$700,SMALL(IF(K$2:K$700&lt;&gt;"",ROW(K$2:K$700)-1),ROW(F397))),"")</f>
        <v/>
      </c>
      <c r="M398" s="64" t="str">
        <f t="shared" si="11"/>
        <v/>
      </c>
      <c r="N398" s="65" t="str">
        <f t="array" ref="N398">IFERROR(INDEX(M$2:M$700,SMALL(IF(M$2:M$700&lt;&gt;"",ROW(M$2:M$700)-1),ROW(G397))),"")</f>
        <v/>
      </c>
      <c r="O398" s="64" t="str">
        <f t="shared" si="12"/>
        <v/>
      </c>
      <c r="P398" s="66" t="str">
        <f t="array" ref="P398">IFERROR(INDEX(O$2:O$700,SMALL(IF(O$2:O$700&lt;&gt;"",ROW(O$2:O$700)-1),ROW(I397))),"")</f>
        <v/>
      </c>
    </row>
    <row r="399" spans="1:16" ht="15.75" customHeight="1" x14ac:dyDescent="0.2">
      <c r="A399" s="62" t="str">
        <f t="shared" si="16"/>
        <v xml:space="preserve"> </v>
      </c>
      <c r="B399" s="63"/>
      <c r="C399" s="63"/>
      <c r="D399" s="63"/>
      <c r="E399" s="63"/>
      <c r="F399" s="63"/>
      <c r="G399" s="62" t="str">
        <f>IF(D399="","",VLOOKUP(D399,'Liste des clubs'!A:B,2,FALSE))</f>
        <v/>
      </c>
      <c r="H399" s="29"/>
      <c r="I399" s="64" t="str">
        <f t="shared" si="9"/>
        <v/>
      </c>
      <c r="J399" s="65" t="str">
        <f t="array" ref="J399">IFERROR(INDEX(I$2:I$700,SMALL(IF(I$2:I$700&lt;&gt;"",ROW(I$2:I$700)-1),ROW(A398))),"")</f>
        <v/>
      </c>
      <c r="K399" s="64" t="str">
        <f t="shared" si="10"/>
        <v/>
      </c>
      <c r="L399" s="66" t="str">
        <f t="array" ref="L399">IFERROR(INDEX(K$2:K$700,SMALL(IF(K$2:K$700&lt;&gt;"",ROW(K$2:K$700)-1),ROW(F398))),"")</f>
        <v/>
      </c>
      <c r="M399" s="64" t="str">
        <f t="shared" si="11"/>
        <v/>
      </c>
      <c r="N399" s="65" t="str">
        <f t="array" ref="N399">IFERROR(INDEX(M$2:M$700,SMALL(IF(M$2:M$700&lt;&gt;"",ROW(M$2:M$700)-1),ROW(G398))),"")</f>
        <v/>
      </c>
      <c r="O399" s="64" t="str">
        <f t="shared" si="12"/>
        <v/>
      </c>
      <c r="P399" s="66" t="str">
        <f t="array" ref="P399">IFERROR(INDEX(O$2:O$700,SMALL(IF(O$2:O$700&lt;&gt;"",ROW(O$2:O$700)-1),ROW(I398))),"")</f>
        <v/>
      </c>
    </row>
    <row r="400" spans="1:16" ht="15.75" customHeight="1" x14ac:dyDescent="0.2">
      <c r="A400" s="62" t="str">
        <f t="shared" si="16"/>
        <v xml:space="preserve"> </v>
      </c>
      <c r="B400" s="63"/>
      <c r="C400" s="63"/>
      <c r="D400" s="63"/>
      <c r="E400" s="63"/>
      <c r="F400" s="63"/>
      <c r="G400" s="62" t="str">
        <f>IF(D400="","",VLOOKUP(D400,'Liste des clubs'!A:B,2,FALSE))</f>
        <v/>
      </c>
      <c r="H400" s="29"/>
      <c r="I400" s="64" t="str">
        <f t="shared" si="9"/>
        <v/>
      </c>
      <c r="J400" s="65" t="str">
        <f t="array" ref="J400">IFERROR(INDEX(I$2:I$700,SMALL(IF(I$2:I$700&lt;&gt;"",ROW(I$2:I$700)-1),ROW(A399))),"")</f>
        <v/>
      </c>
      <c r="K400" s="64" t="str">
        <f t="shared" si="10"/>
        <v/>
      </c>
      <c r="L400" s="66" t="str">
        <f t="array" ref="L400">IFERROR(INDEX(K$2:K$700,SMALL(IF(K$2:K$700&lt;&gt;"",ROW(K$2:K$700)-1),ROW(F399))),"")</f>
        <v/>
      </c>
      <c r="M400" s="64" t="str">
        <f t="shared" si="11"/>
        <v/>
      </c>
      <c r="N400" s="65" t="str">
        <f t="array" ref="N400">IFERROR(INDEX(M$2:M$700,SMALL(IF(M$2:M$700&lt;&gt;"",ROW(M$2:M$700)-1),ROW(G399))),"")</f>
        <v/>
      </c>
      <c r="O400" s="64" t="str">
        <f t="shared" si="12"/>
        <v/>
      </c>
      <c r="P400" s="66" t="str">
        <f t="array" ref="P400">IFERROR(INDEX(O$2:O$700,SMALL(IF(O$2:O$700&lt;&gt;"",ROW(O$2:O$700)-1),ROW(I399))),"")</f>
        <v/>
      </c>
    </row>
    <row r="401" spans="1:16" ht="15.75" customHeight="1" x14ac:dyDescent="0.2">
      <c r="A401" s="62" t="str">
        <f t="shared" si="16"/>
        <v xml:space="preserve"> </v>
      </c>
      <c r="B401" s="63"/>
      <c r="C401" s="63"/>
      <c r="D401" s="63"/>
      <c r="E401" s="63"/>
      <c r="F401" s="63"/>
      <c r="G401" s="62" t="str">
        <f>IF(D401="","",VLOOKUP(D401,'Liste des clubs'!A:B,2,FALSE))</f>
        <v/>
      </c>
      <c r="H401" s="29"/>
      <c r="I401" s="64" t="str">
        <f t="shared" si="9"/>
        <v/>
      </c>
      <c r="J401" s="65" t="str">
        <f t="array" ref="J401">IFERROR(INDEX(I$2:I$700,SMALL(IF(I$2:I$700&lt;&gt;"",ROW(I$2:I$700)-1),ROW(A400))),"")</f>
        <v/>
      </c>
      <c r="K401" s="64" t="str">
        <f t="shared" si="10"/>
        <v/>
      </c>
      <c r="L401" s="66" t="str">
        <f t="array" ref="L401">IFERROR(INDEX(K$2:K$700,SMALL(IF(K$2:K$700&lt;&gt;"",ROW(K$2:K$700)-1),ROW(F400))),"")</f>
        <v/>
      </c>
      <c r="M401" s="64" t="str">
        <f t="shared" si="11"/>
        <v/>
      </c>
      <c r="N401" s="65" t="str">
        <f t="array" ref="N401">IFERROR(INDEX(M$2:M$700,SMALL(IF(M$2:M$700&lt;&gt;"",ROW(M$2:M$700)-1),ROW(G400))),"")</f>
        <v/>
      </c>
      <c r="O401" s="64" t="str">
        <f t="shared" si="12"/>
        <v/>
      </c>
      <c r="P401" s="66" t="str">
        <f t="array" ref="P401">IFERROR(INDEX(O$2:O$700,SMALL(IF(O$2:O$700&lt;&gt;"",ROW(O$2:O$700)-1),ROW(I400))),"")</f>
        <v/>
      </c>
    </row>
    <row r="402" spans="1:16" ht="15.75" customHeight="1" x14ac:dyDescent="0.2">
      <c r="A402" s="62" t="str">
        <f t="shared" si="16"/>
        <v xml:space="preserve"> </v>
      </c>
      <c r="B402" s="63"/>
      <c r="C402" s="63"/>
      <c r="D402" s="63"/>
      <c r="E402" s="63"/>
      <c r="F402" s="63"/>
      <c r="G402" s="62" t="str">
        <f>IF(D402="","",VLOOKUP(D402,'Liste des clubs'!A:B,2,FALSE))</f>
        <v/>
      </c>
      <c r="H402" s="29"/>
      <c r="I402" s="64" t="str">
        <f t="shared" si="9"/>
        <v/>
      </c>
      <c r="J402" s="65" t="str">
        <f t="array" ref="J402">IFERROR(INDEX(I$2:I$700,SMALL(IF(I$2:I$700&lt;&gt;"",ROW(I$2:I$700)-1),ROW(A401))),"")</f>
        <v/>
      </c>
      <c r="K402" s="64" t="str">
        <f t="shared" si="10"/>
        <v/>
      </c>
      <c r="L402" s="66" t="str">
        <f t="array" ref="L402">IFERROR(INDEX(K$2:K$700,SMALL(IF(K$2:K$700&lt;&gt;"",ROW(K$2:K$700)-1),ROW(F401))),"")</f>
        <v/>
      </c>
      <c r="M402" s="64" t="str">
        <f t="shared" si="11"/>
        <v/>
      </c>
      <c r="N402" s="65" t="str">
        <f t="array" ref="N402">IFERROR(INDEX(M$2:M$700,SMALL(IF(M$2:M$700&lt;&gt;"",ROW(M$2:M$700)-1),ROW(G401))),"")</f>
        <v/>
      </c>
      <c r="O402" s="64" t="str">
        <f t="shared" si="12"/>
        <v/>
      </c>
      <c r="P402" s="66" t="str">
        <f t="array" ref="P402">IFERROR(INDEX(O$2:O$700,SMALL(IF(O$2:O$700&lt;&gt;"",ROW(O$2:O$700)-1),ROW(I401))),"")</f>
        <v/>
      </c>
    </row>
    <row r="403" spans="1:16" ht="15.75" customHeight="1" x14ac:dyDescent="0.2">
      <c r="A403" s="62" t="str">
        <f t="shared" si="16"/>
        <v xml:space="preserve"> </v>
      </c>
      <c r="B403" s="63"/>
      <c r="C403" s="63"/>
      <c r="D403" s="63"/>
      <c r="E403" s="63"/>
      <c r="F403" s="63"/>
      <c r="G403" s="62" t="str">
        <f>IF(D403="","",VLOOKUP(D403,'Liste des clubs'!A:B,2,FALSE))</f>
        <v/>
      </c>
      <c r="H403" s="29"/>
      <c r="I403" s="64" t="str">
        <f t="shared" si="9"/>
        <v/>
      </c>
      <c r="J403" s="65" t="str">
        <f t="array" ref="J403">IFERROR(INDEX(I$2:I$700,SMALL(IF(I$2:I$700&lt;&gt;"",ROW(I$2:I$700)-1),ROW(A402))),"")</f>
        <v/>
      </c>
      <c r="K403" s="64" t="str">
        <f t="shared" si="10"/>
        <v/>
      </c>
      <c r="L403" s="66" t="str">
        <f t="array" ref="L403">IFERROR(INDEX(K$2:K$700,SMALL(IF(K$2:K$700&lt;&gt;"",ROW(K$2:K$700)-1),ROW(F402))),"")</f>
        <v/>
      </c>
      <c r="M403" s="64" t="str">
        <f t="shared" si="11"/>
        <v/>
      </c>
      <c r="N403" s="65" t="str">
        <f t="array" ref="N403">IFERROR(INDEX(M$2:M$700,SMALL(IF(M$2:M$700&lt;&gt;"",ROW(M$2:M$700)-1),ROW(G402))),"")</f>
        <v/>
      </c>
      <c r="O403" s="64" t="str">
        <f t="shared" si="12"/>
        <v/>
      </c>
      <c r="P403" s="66" t="str">
        <f t="array" ref="P403">IFERROR(INDEX(O$2:O$700,SMALL(IF(O$2:O$700&lt;&gt;"",ROW(O$2:O$700)-1),ROW(I402))),"")</f>
        <v/>
      </c>
    </row>
    <row r="404" spans="1:16" ht="15.75" customHeight="1" x14ac:dyDescent="0.2">
      <c r="A404" s="62" t="str">
        <f t="shared" si="16"/>
        <v xml:space="preserve"> </v>
      </c>
      <c r="B404" s="63"/>
      <c r="C404" s="63"/>
      <c r="D404" s="63"/>
      <c r="E404" s="63"/>
      <c r="F404" s="63"/>
      <c r="G404" s="62" t="str">
        <f>IF(D404="","",VLOOKUP(D404,'Liste des clubs'!A:B,2,FALSE))</f>
        <v/>
      </c>
      <c r="H404" s="29"/>
      <c r="I404" s="64" t="str">
        <f t="shared" si="9"/>
        <v/>
      </c>
      <c r="J404" s="65" t="str">
        <f t="array" ref="J404">IFERROR(INDEX(I$2:I$700,SMALL(IF(I$2:I$700&lt;&gt;"",ROW(I$2:I$700)-1),ROW(A403))),"")</f>
        <v/>
      </c>
      <c r="K404" s="64" t="str">
        <f t="shared" si="10"/>
        <v/>
      </c>
      <c r="L404" s="66" t="str">
        <f t="array" ref="L404">IFERROR(INDEX(K$2:K$700,SMALL(IF(K$2:K$700&lt;&gt;"",ROW(K$2:K$700)-1),ROW(F403))),"")</f>
        <v/>
      </c>
      <c r="M404" s="64" t="str">
        <f t="shared" si="11"/>
        <v/>
      </c>
      <c r="N404" s="65" t="str">
        <f t="array" ref="N404">IFERROR(INDEX(M$2:M$700,SMALL(IF(M$2:M$700&lt;&gt;"",ROW(M$2:M$700)-1),ROW(G403))),"")</f>
        <v/>
      </c>
      <c r="O404" s="64" t="str">
        <f t="shared" si="12"/>
        <v/>
      </c>
      <c r="P404" s="66" t="str">
        <f t="array" ref="P404">IFERROR(INDEX(O$2:O$700,SMALL(IF(O$2:O$700&lt;&gt;"",ROW(O$2:O$700)-1),ROW(I403))),"")</f>
        <v/>
      </c>
    </row>
    <row r="405" spans="1:16" ht="15.75" customHeight="1" x14ac:dyDescent="0.2">
      <c r="A405" s="62" t="str">
        <f t="shared" si="16"/>
        <v xml:space="preserve"> </v>
      </c>
      <c r="B405" s="63"/>
      <c r="C405" s="63"/>
      <c r="D405" s="63"/>
      <c r="E405" s="63"/>
      <c r="F405" s="63"/>
      <c r="G405" s="62" t="str">
        <f>IF(D405="","",VLOOKUP(D405,'Liste des clubs'!A:B,2,FALSE))</f>
        <v/>
      </c>
      <c r="H405" s="29"/>
      <c r="I405" s="64" t="str">
        <f t="shared" si="9"/>
        <v/>
      </c>
      <c r="J405" s="65" t="str">
        <f t="array" ref="J405">IFERROR(INDEX(I$2:I$700,SMALL(IF(I$2:I$700&lt;&gt;"",ROW(I$2:I$700)-1),ROW(A404))),"")</f>
        <v/>
      </c>
      <c r="K405" s="64" t="str">
        <f t="shared" si="10"/>
        <v/>
      </c>
      <c r="L405" s="66" t="str">
        <f t="array" ref="L405">IFERROR(INDEX(K$2:K$700,SMALL(IF(K$2:K$700&lt;&gt;"",ROW(K$2:K$700)-1),ROW(F404))),"")</f>
        <v/>
      </c>
      <c r="M405" s="64" t="str">
        <f t="shared" si="11"/>
        <v/>
      </c>
      <c r="N405" s="65" t="str">
        <f t="array" ref="N405">IFERROR(INDEX(M$2:M$700,SMALL(IF(M$2:M$700&lt;&gt;"",ROW(M$2:M$700)-1),ROW(G404))),"")</f>
        <v/>
      </c>
      <c r="O405" s="64" t="str">
        <f t="shared" si="12"/>
        <v/>
      </c>
      <c r="P405" s="66" t="str">
        <f t="array" ref="P405">IFERROR(INDEX(O$2:O$700,SMALL(IF(O$2:O$700&lt;&gt;"",ROW(O$2:O$700)-1),ROW(I404))),"")</f>
        <v/>
      </c>
    </row>
    <row r="406" spans="1:16" ht="15.75" customHeight="1" x14ac:dyDescent="0.2">
      <c r="A406" s="62" t="str">
        <f t="shared" si="16"/>
        <v xml:space="preserve"> </v>
      </c>
      <c r="B406" s="63"/>
      <c r="C406" s="63"/>
      <c r="D406" s="63"/>
      <c r="E406" s="63"/>
      <c r="F406" s="63"/>
      <c r="G406" s="62" t="str">
        <f>IF(D406="","",VLOOKUP(D406,'Liste des clubs'!A:B,2,FALSE))</f>
        <v/>
      </c>
      <c r="H406" s="29"/>
      <c r="I406" s="64" t="str">
        <f t="shared" si="9"/>
        <v/>
      </c>
      <c r="J406" s="65" t="str">
        <f t="array" ref="J406">IFERROR(INDEX(I$2:I$700,SMALL(IF(I$2:I$700&lt;&gt;"",ROW(I$2:I$700)-1),ROW(A405))),"")</f>
        <v/>
      </c>
      <c r="K406" s="64" t="str">
        <f t="shared" si="10"/>
        <v/>
      </c>
      <c r="L406" s="66" t="str">
        <f t="array" ref="L406">IFERROR(INDEX(K$2:K$700,SMALL(IF(K$2:K$700&lt;&gt;"",ROW(K$2:K$700)-1),ROW(F405))),"")</f>
        <v/>
      </c>
      <c r="M406" s="64" t="str">
        <f t="shared" si="11"/>
        <v/>
      </c>
      <c r="N406" s="65" t="str">
        <f t="array" ref="N406">IFERROR(INDEX(M$2:M$700,SMALL(IF(M$2:M$700&lt;&gt;"",ROW(M$2:M$700)-1),ROW(G405))),"")</f>
        <v/>
      </c>
      <c r="O406" s="64" t="str">
        <f t="shared" si="12"/>
        <v/>
      </c>
      <c r="P406" s="66" t="str">
        <f t="array" ref="P406">IFERROR(INDEX(O$2:O$700,SMALL(IF(O$2:O$700&lt;&gt;"",ROW(O$2:O$700)-1),ROW(I405))),"")</f>
        <v/>
      </c>
    </row>
    <row r="407" spans="1:16" ht="15.75" customHeight="1" x14ac:dyDescent="0.2">
      <c r="A407" s="62" t="str">
        <f t="shared" si="16"/>
        <v xml:space="preserve"> </v>
      </c>
      <c r="B407" s="63"/>
      <c r="C407" s="63"/>
      <c r="D407" s="63"/>
      <c r="E407" s="63"/>
      <c r="F407" s="63"/>
      <c r="G407" s="62" t="str">
        <f>IF(D407="","",VLOOKUP(D407,'Liste des clubs'!A:B,2,FALSE))</f>
        <v/>
      </c>
      <c r="H407" s="29"/>
      <c r="I407" s="64" t="str">
        <f t="shared" si="9"/>
        <v/>
      </c>
      <c r="J407" s="65" t="str">
        <f t="array" ref="J407">IFERROR(INDEX(I$2:I$700,SMALL(IF(I$2:I$700&lt;&gt;"",ROW(I$2:I$700)-1),ROW(A406))),"")</f>
        <v/>
      </c>
      <c r="K407" s="64" t="str">
        <f t="shared" si="10"/>
        <v/>
      </c>
      <c r="L407" s="66" t="str">
        <f t="array" ref="L407">IFERROR(INDEX(K$2:K$700,SMALL(IF(K$2:K$700&lt;&gt;"",ROW(K$2:K$700)-1),ROW(F406))),"")</f>
        <v/>
      </c>
      <c r="M407" s="64" t="str">
        <f t="shared" si="11"/>
        <v/>
      </c>
      <c r="N407" s="65" t="str">
        <f t="array" ref="N407">IFERROR(INDEX(M$2:M$700,SMALL(IF(M$2:M$700&lt;&gt;"",ROW(M$2:M$700)-1),ROW(G406))),"")</f>
        <v/>
      </c>
      <c r="O407" s="64" t="str">
        <f t="shared" si="12"/>
        <v/>
      </c>
      <c r="P407" s="66" t="str">
        <f t="array" ref="P407">IFERROR(INDEX(O$2:O$700,SMALL(IF(O$2:O$700&lt;&gt;"",ROW(O$2:O$700)-1),ROW(I406))),"")</f>
        <v/>
      </c>
    </row>
    <row r="408" spans="1:16" ht="15.75" customHeight="1" x14ac:dyDescent="0.2">
      <c r="A408" s="62" t="str">
        <f t="shared" si="16"/>
        <v xml:space="preserve"> </v>
      </c>
      <c r="B408" s="63"/>
      <c r="C408" s="63"/>
      <c r="D408" s="63"/>
      <c r="E408" s="63"/>
      <c r="F408" s="63"/>
      <c r="G408" s="62" t="str">
        <f>IF(D408="","",VLOOKUP(D408,'Liste des clubs'!A:B,2,FALSE))</f>
        <v/>
      </c>
      <c r="H408" s="29"/>
      <c r="I408" s="64" t="str">
        <f t="shared" si="9"/>
        <v/>
      </c>
      <c r="J408" s="65" t="str">
        <f t="array" ref="J408">IFERROR(INDEX(I$2:I$700,SMALL(IF(I$2:I$700&lt;&gt;"",ROW(I$2:I$700)-1),ROW(A407))),"")</f>
        <v/>
      </c>
      <c r="K408" s="64" t="str">
        <f t="shared" si="10"/>
        <v/>
      </c>
      <c r="L408" s="66" t="str">
        <f t="array" ref="L408">IFERROR(INDEX(K$2:K$700,SMALL(IF(K$2:K$700&lt;&gt;"",ROW(K$2:K$700)-1),ROW(F407))),"")</f>
        <v/>
      </c>
      <c r="M408" s="64" t="str">
        <f t="shared" si="11"/>
        <v/>
      </c>
      <c r="N408" s="65" t="str">
        <f t="array" ref="N408">IFERROR(INDEX(M$2:M$700,SMALL(IF(M$2:M$700&lt;&gt;"",ROW(M$2:M$700)-1),ROW(G407))),"")</f>
        <v/>
      </c>
      <c r="O408" s="64" t="str">
        <f t="shared" si="12"/>
        <v/>
      </c>
      <c r="P408" s="66" t="str">
        <f t="array" ref="P408">IFERROR(INDEX(O$2:O$700,SMALL(IF(O$2:O$700&lt;&gt;"",ROW(O$2:O$700)-1),ROW(I407))),"")</f>
        <v/>
      </c>
    </row>
    <row r="409" spans="1:16" ht="15.75" customHeight="1" x14ac:dyDescent="0.2">
      <c r="A409" s="62" t="str">
        <f t="shared" si="16"/>
        <v xml:space="preserve"> </v>
      </c>
      <c r="B409" s="63"/>
      <c r="C409" s="63"/>
      <c r="D409" s="63"/>
      <c r="E409" s="63"/>
      <c r="F409" s="63"/>
      <c r="G409" s="62" t="str">
        <f>IF(D409="","",VLOOKUP(D409,'Liste des clubs'!A:B,2,FALSE))</f>
        <v/>
      </c>
      <c r="H409" s="29"/>
      <c r="I409" s="64" t="str">
        <f t="shared" si="9"/>
        <v/>
      </c>
      <c r="J409" s="65" t="str">
        <f t="array" ref="J409">IFERROR(INDEX(I$2:I$700,SMALL(IF(I$2:I$700&lt;&gt;"",ROW(I$2:I$700)-1),ROW(A408))),"")</f>
        <v/>
      </c>
      <c r="K409" s="64" t="str">
        <f t="shared" si="10"/>
        <v/>
      </c>
      <c r="L409" s="66" t="str">
        <f t="array" ref="L409">IFERROR(INDEX(K$2:K$700,SMALL(IF(K$2:K$700&lt;&gt;"",ROW(K$2:K$700)-1),ROW(F408))),"")</f>
        <v/>
      </c>
      <c r="M409" s="64" t="str">
        <f t="shared" si="11"/>
        <v/>
      </c>
      <c r="N409" s="65" t="str">
        <f t="array" ref="N409">IFERROR(INDEX(M$2:M$700,SMALL(IF(M$2:M$700&lt;&gt;"",ROW(M$2:M$700)-1),ROW(G408))),"")</f>
        <v/>
      </c>
      <c r="O409" s="64" t="str">
        <f t="shared" si="12"/>
        <v/>
      </c>
      <c r="P409" s="66" t="str">
        <f t="array" ref="P409">IFERROR(INDEX(O$2:O$700,SMALL(IF(O$2:O$700&lt;&gt;"",ROW(O$2:O$700)-1),ROW(I408))),"")</f>
        <v/>
      </c>
    </row>
    <row r="410" spans="1:16" ht="15.75" customHeight="1" x14ac:dyDescent="0.2">
      <c r="A410" s="62" t="str">
        <f t="shared" si="16"/>
        <v xml:space="preserve"> </v>
      </c>
      <c r="B410" s="63"/>
      <c r="C410" s="63"/>
      <c r="D410" s="63"/>
      <c r="E410" s="63"/>
      <c r="F410" s="63"/>
      <c r="G410" s="62" t="str">
        <f>IF(D410="","",VLOOKUP(D410,'Liste des clubs'!A:B,2,FALSE))</f>
        <v/>
      </c>
      <c r="H410" s="29"/>
      <c r="I410" s="64" t="str">
        <f t="shared" si="9"/>
        <v/>
      </c>
      <c r="J410" s="65" t="str">
        <f t="array" ref="J410">IFERROR(INDEX(I$2:I$700,SMALL(IF(I$2:I$700&lt;&gt;"",ROW(I$2:I$700)-1),ROW(A409))),"")</f>
        <v/>
      </c>
      <c r="K410" s="64" t="str">
        <f t="shared" si="10"/>
        <v/>
      </c>
      <c r="L410" s="66" t="str">
        <f t="array" ref="L410">IFERROR(INDEX(K$2:K$700,SMALL(IF(K$2:K$700&lt;&gt;"",ROW(K$2:K$700)-1),ROW(F409))),"")</f>
        <v/>
      </c>
      <c r="M410" s="64" t="str">
        <f t="shared" si="11"/>
        <v/>
      </c>
      <c r="N410" s="65" t="str">
        <f t="array" ref="N410">IFERROR(INDEX(M$2:M$700,SMALL(IF(M$2:M$700&lt;&gt;"",ROW(M$2:M$700)-1),ROW(G409))),"")</f>
        <v/>
      </c>
      <c r="O410" s="64" t="str">
        <f t="shared" si="12"/>
        <v/>
      </c>
      <c r="P410" s="66" t="str">
        <f t="array" ref="P410">IFERROR(INDEX(O$2:O$700,SMALL(IF(O$2:O$700&lt;&gt;"",ROW(O$2:O$700)-1),ROW(I409))),"")</f>
        <v/>
      </c>
    </row>
    <row r="411" spans="1:16" ht="15.75" customHeight="1" x14ac:dyDescent="0.2">
      <c r="A411" s="62" t="str">
        <f t="shared" si="16"/>
        <v xml:space="preserve"> </v>
      </c>
      <c r="B411" s="63"/>
      <c r="C411" s="63"/>
      <c r="D411" s="63"/>
      <c r="E411" s="63"/>
      <c r="F411" s="63"/>
      <c r="G411" s="62" t="str">
        <f>IF(D411="","",VLOOKUP(D411,'Liste des clubs'!A:B,2,FALSE))</f>
        <v/>
      </c>
      <c r="H411" s="29"/>
      <c r="I411" s="64" t="str">
        <f t="shared" si="9"/>
        <v/>
      </c>
      <c r="J411" s="65" t="str">
        <f t="array" ref="J411">IFERROR(INDEX(I$2:I$700,SMALL(IF(I$2:I$700&lt;&gt;"",ROW(I$2:I$700)-1),ROW(A410))),"")</f>
        <v/>
      </c>
      <c r="K411" s="64" t="str">
        <f t="shared" si="10"/>
        <v/>
      </c>
      <c r="L411" s="66" t="str">
        <f t="array" ref="L411">IFERROR(INDEX(K$2:K$700,SMALL(IF(K$2:K$700&lt;&gt;"",ROW(K$2:K$700)-1),ROW(F410))),"")</f>
        <v/>
      </c>
      <c r="M411" s="64" t="str">
        <f t="shared" si="11"/>
        <v/>
      </c>
      <c r="N411" s="65" t="str">
        <f t="array" ref="N411">IFERROR(INDEX(M$2:M$700,SMALL(IF(M$2:M$700&lt;&gt;"",ROW(M$2:M$700)-1),ROW(G410))),"")</f>
        <v/>
      </c>
      <c r="O411" s="64" t="str">
        <f t="shared" si="12"/>
        <v/>
      </c>
      <c r="P411" s="66" t="str">
        <f t="array" ref="P411">IFERROR(INDEX(O$2:O$700,SMALL(IF(O$2:O$700&lt;&gt;"",ROW(O$2:O$700)-1),ROW(I410))),"")</f>
        <v/>
      </c>
    </row>
    <row r="412" spans="1:16" ht="15.75" customHeight="1" x14ac:dyDescent="0.2">
      <c r="A412" s="62" t="str">
        <f t="shared" si="16"/>
        <v xml:space="preserve"> </v>
      </c>
      <c r="B412" s="63"/>
      <c r="C412" s="63"/>
      <c r="D412" s="63"/>
      <c r="E412" s="63"/>
      <c r="F412" s="63"/>
      <c r="G412" s="62" t="str">
        <f>IF(D412="","",VLOOKUP(D412,'Liste des clubs'!A:B,2,FALSE))</f>
        <v/>
      </c>
      <c r="H412" s="29"/>
      <c r="I412" s="64" t="str">
        <f t="shared" si="9"/>
        <v/>
      </c>
      <c r="J412" s="65" t="str">
        <f t="array" ref="J412">IFERROR(INDEX(I$2:I$700,SMALL(IF(I$2:I$700&lt;&gt;"",ROW(I$2:I$700)-1),ROW(A411))),"")</f>
        <v/>
      </c>
      <c r="K412" s="64" t="str">
        <f t="shared" si="10"/>
        <v/>
      </c>
      <c r="L412" s="66" t="str">
        <f t="array" ref="L412">IFERROR(INDEX(K$2:K$700,SMALL(IF(K$2:K$700&lt;&gt;"",ROW(K$2:K$700)-1),ROW(F411))),"")</f>
        <v/>
      </c>
      <c r="M412" s="64" t="str">
        <f t="shared" si="11"/>
        <v/>
      </c>
      <c r="N412" s="65" t="str">
        <f t="array" ref="N412">IFERROR(INDEX(M$2:M$700,SMALL(IF(M$2:M$700&lt;&gt;"",ROW(M$2:M$700)-1),ROW(G411))),"")</f>
        <v/>
      </c>
      <c r="O412" s="64" t="str">
        <f t="shared" si="12"/>
        <v/>
      </c>
      <c r="P412" s="66" t="str">
        <f t="array" ref="P412">IFERROR(INDEX(O$2:O$700,SMALL(IF(O$2:O$700&lt;&gt;"",ROW(O$2:O$700)-1),ROW(I411))),"")</f>
        <v/>
      </c>
    </row>
    <row r="413" spans="1:16" ht="15.75" customHeight="1" x14ac:dyDescent="0.2">
      <c r="A413" s="62" t="str">
        <f t="shared" si="16"/>
        <v xml:space="preserve"> </v>
      </c>
      <c r="B413" s="63"/>
      <c r="C413" s="63"/>
      <c r="D413" s="63"/>
      <c r="E413" s="63"/>
      <c r="F413" s="63"/>
      <c r="G413" s="62" t="str">
        <f>IF(D413="","",VLOOKUP(D413,'Liste des clubs'!A:B,2,FALSE))</f>
        <v/>
      </c>
      <c r="H413" s="29"/>
      <c r="I413" s="64" t="str">
        <f t="shared" si="9"/>
        <v/>
      </c>
      <c r="J413" s="65" t="str">
        <f t="array" ref="J413">IFERROR(INDEX(I$2:I$700,SMALL(IF(I$2:I$700&lt;&gt;"",ROW(I$2:I$700)-1),ROW(A412))),"")</f>
        <v/>
      </c>
      <c r="K413" s="64" t="str">
        <f t="shared" si="10"/>
        <v/>
      </c>
      <c r="L413" s="66" t="str">
        <f t="array" ref="L413">IFERROR(INDEX(K$2:K$700,SMALL(IF(K$2:K$700&lt;&gt;"",ROW(K$2:K$700)-1),ROW(F412))),"")</f>
        <v/>
      </c>
      <c r="M413" s="64" t="str">
        <f t="shared" si="11"/>
        <v/>
      </c>
      <c r="N413" s="65" t="str">
        <f t="array" ref="N413">IFERROR(INDEX(M$2:M$700,SMALL(IF(M$2:M$700&lt;&gt;"",ROW(M$2:M$700)-1),ROW(G412))),"")</f>
        <v/>
      </c>
      <c r="O413" s="64" t="str">
        <f t="shared" si="12"/>
        <v/>
      </c>
      <c r="P413" s="66" t="str">
        <f t="array" ref="P413">IFERROR(INDEX(O$2:O$700,SMALL(IF(O$2:O$700&lt;&gt;"",ROW(O$2:O$700)-1),ROW(I412))),"")</f>
        <v/>
      </c>
    </row>
    <row r="414" spans="1:16" ht="15.75" customHeight="1" x14ac:dyDescent="0.2">
      <c r="A414" s="62" t="str">
        <f t="shared" si="16"/>
        <v xml:space="preserve"> </v>
      </c>
      <c r="B414" s="63"/>
      <c r="C414" s="63"/>
      <c r="D414" s="63"/>
      <c r="E414" s="63"/>
      <c r="F414" s="63"/>
      <c r="G414" s="62" t="str">
        <f>IF(D414="","",VLOOKUP(D414,'Liste des clubs'!A:B,2,FALSE))</f>
        <v/>
      </c>
      <c r="H414" s="29"/>
      <c r="I414" s="64" t="str">
        <f t="shared" si="9"/>
        <v/>
      </c>
      <c r="J414" s="65" t="str">
        <f t="array" ref="J414">IFERROR(INDEX(I$2:I$700,SMALL(IF(I$2:I$700&lt;&gt;"",ROW(I$2:I$700)-1),ROW(A413))),"")</f>
        <v/>
      </c>
      <c r="K414" s="64" t="str">
        <f t="shared" si="10"/>
        <v/>
      </c>
      <c r="L414" s="66" t="str">
        <f t="array" ref="L414">IFERROR(INDEX(K$2:K$700,SMALL(IF(K$2:K$700&lt;&gt;"",ROW(K$2:K$700)-1),ROW(F413))),"")</f>
        <v/>
      </c>
      <c r="M414" s="64" t="str">
        <f t="shared" si="11"/>
        <v/>
      </c>
      <c r="N414" s="65" t="str">
        <f t="array" ref="N414">IFERROR(INDEX(M$2:M$700,SMALL(IF(M$2:M$700&lt;&gt;"",ROW(M$2:M$700)-1),ROW(G413))),"")</f>
        <v/>
      </c>
      <c r="O414" s="64" t="str">
        <f t="shared" si="12"/>
        <v/>
      </c>
      <c r="P414" s="66" t="str">
        <f t="array" ref="P414">IFERROR(INDEX(O$2:O$700,SMALL(IF(O$2:O$700&lt;&gt;"",ROW(O$2:O$700)-1),ROW(I413))),"")</f>
        <v/>
      </c>
    </row>
    <row r="415" spans="1:16" ht="15.75" customHeight="1" x14ac:dyDescent="0.2">
      <c r="A415" s="62" t="str">
        <f t="shared" si="16"/>
        <v xml:space="preserve"> </v>
      </c>
      <c r="B415" s="63"/>
      <c r="C415" s="63"/>
      <c r="D415" s="63"/>
      <c r="E415" s="63"/>
      <c r="F415" s="63"/>
      <c r="G415" s="62" t="str">
        <f>IF(D415="","",VLOOKUP(D415,'Liste des clubs'!A:B,2,FALSE))</f>
        <v/>
      </c>
      <c r="H415" s="29"/>
      <c r="I415" s="64" t="str">
        <f t="shared" si="9"/>
        <v/>
      </c>
      <c r="J415" s="65" t="str">
        <f t="array" ref="J415">IFERROR(INDEX(I$2:I$700,SMALL(IF(I$2:I$700&lt;&gt;"",ROW(I$2:I$700)-1),ROW(A414))),"")</f>
        <v/>
      </c>
      <c r="K415" s="64" t="str">
        <f t="shared" si="10"/>
        <v/>
      </c>
      <c r="L415" s="66" t="str">
        <f t="array" ref="L415">IFERROR(INDEX(K$2:K$700,SMALL(IF(K$2:K$700&lt;&gt;"",ROW(K$2:K$700)-1),ROW(F414))),"")</f>
        <v/>
      </c>
      <c r="M415" s="64" t="str">
        <f t="shared" si="11"/>
        <v/>
      </c>
      <c r="N415" s="65" t="str">
        <f t="array" ref="N415">IFERROR(INDEX(M$2:M$700,SMALL(IF(M$2:M$700&lt;&gt;"",ROW(M$2:M$700)-1),ROW(G414))),"")</f>
        <v/>
      </c>
      <c r="O415" s="64" t="str">
        <f t="shared" si="12"/>
        <v/>
      </c>
      <c r="P415" s="66" t="str">
        <f t="array" ref="P415">IFERROR(INDEX(O$2:O$700,SMALL(IF(O$2:O$700&lt;&gt;"",ROW(O$2:O$700)-1),ROW(I414))),"")</f>
        <v/>
      </c>
    </row>
    <row r="416" spans="1:16" ht="15.75" customHeight="1" x14ac:dyDescent="0.2">
      <c r="A416" s="62" t="str">
        <f t="shared" si="16"/>
        <v xml:space="preserve"> </v>
      </c>
      <c r="B416" s="63"/>
      <c r="C416" s="63"/>
      <c r="D416" s="63"/>
      <c r="E416" s="63"/>
      <c r="F416" s="63"/>
      <c r="G416" s="62" t="str">
        <f>IF(D416="","",VLOOKUP(D416,'Liste des clubs'!A:B,2,FALSE))</f>
        <v/>
      </c>
      <c r="H416" s="29"/>
      <c r="I416" s="64" t="str">
        <f t="shared" si="9"/>
        <v/>
      </c>
      <c r="J416" s="65" t="str">
        <f t="array" ref="J416">IFERROR(INDEX(I$2:I$700,SMALL(IF(I$2:I$700&lt;&gt;"",ROW(I$2:I$700)-1),ROW(A415))),"")</f>
        <v/>
      </c>
      <c r="K416" s="64" t="str">
        <f t="shared" si="10"/>
        <v/>
      </c>
      <c r="L416" s="66" t="str">
        <f t="array" ref="L416">IFERROR(INDEX(K$2:K$700,SMALL(IF(K$2:K$700&lt;&gt;"",ROW(K$2:K$700)-1),ROW(F415))),"")</f>
        <v/>
      </c>
      <c r="M416" s="64" t="str">
        <f t="shared" si="11"/>
        <v/>
      </c>
      <c r="N416" s="65" t="str">
        <f t="array" ref="N416">IFERROR(INDEX(M$2:M$700,SMALL(IF(M$2:M$700&lt;&gt;"",ROW(M$2:M$700)-1),ROW(G415))),"")</f>
        <v/>
      </c>
      <c r="O416" s="64" t="str">
        <f t="shared" si="12"/>
        <v/>
      </c>
      <c r="P416" s="66" t="str">
        <f t="array" ref="P416">IFERROR(INDEX(O$2:O$700,SMALL(IF(O$2:O$700&lt;&gt;"",ROW(O$2:O$700)-1),ROW(I415))),"")</f>
        <v/>
      </c>
    </row>
    <row r="417" spans="1:16" ht="15.75" customHeight="1" x14ac:dyDescent="0.2">
      <c r="A417" s="62" t="str">
        <f t="shared" si="16"/>
        <v xml:space="preserve"> </v>
      </c>
      <c r="B417" s="63"/>
      <c r="C417" s="63"/>
      <c r="D417" s="63"/>
      <c r="E417" s="63"/>
      <c r="F417" s="63"/>
      <c r="G417" s="62" t="str">
        <f>IF(D417="","",VLOOKUP(D417,'Liste des clubs'!A:B,2,FALSE))</f>
        <v/>
      </c>
      <c r="H417" s="29"/>
      <c r="I417" s="64" t="str">
        <f t="shared" si="9"/>
        <v/>
      </c>
      <c r="J417" s="65" t="str">
        <f t="array" ref="J417">IFERROR(INDEX(I$2:I$700,SMALL(IF(I$2:I$700&lt;&gt;"",ROW(I$2:I$700)-1),ROW(A416))),"")</f>
        <v/>
      </c>
      <c r="K417" s="64" t="str">
        <f t="shared" si="10"/>
        <v/>
      </c>
      <c r="L417" s="66" t="str">
        <f t="array" ref="L417">IFERROR(INDEX(K$2:K$700,SMALL(IF(K$2:K$700&lt;&gt;"",ROW(K$2:K$700)-1),ROW(F416))),"")</f>
        <v/>
      </c>
      <c r="M417" s="64" t="str">
        <f t="shared" si="11"/>
        <v/>
      </c>
      <c r="N417" s="65" t="str">
        <f t="array" ref="N417">IFERROR(INDEX(M$2:M$700,SMALL(IF(M$2:M$700&lt;&gt;"",ROW(M$2:M$700)-1),ROW(G416))),"")</f>
        <v/>
      </c>
      <c r="O417" s="64" t="str">
        <f t="shared" si="12"/>
        <v/>
      </c>
      <c r="P417" s="66" t="str">
        <f t="array" ref="P417">IFERROR(INDEX(O$2:O$700,SMALL(IF(O$2:O$700&lt;&gt;"",ROW(O$2:O$700)-1),ROW(I416))),"")</f>
        <v/>
      </c>
    </row>
    <row r="418" spans="1:16" ht="15.75" customHeight="1" x14ac:dyDescent="0.2">
      <c r="A418" s="62" t="str">
        <f t="shared" si="16"/>
        <v xml:space="preserve"> </v>
      </c>
      <c r="B418" s="63"/>
      <c r="C418" s="63"/>
      <c r="D418" s="63"/>
      <c r="E418" s="63"/>
      <c r="F418" s="63"/>
      <c r="G418" s="62" t="str">
        <f>IF(D418="","",VLOOKUP(D418,'Liste des clubs'!A:B,2,FALSE))</f>
        <v/>
      </c>
      <c r="H418" s="29"/>
      <c r="I418" s="64" t="str">
        <f t="shared" si="9"/>
        <v/>
      </c>
      <c r="J418" s="65" t="str">
        <f t="array" ref="J418">IFERROR(INDEX(I$2:I$700,SMALL(IF(I$2:I$700&lt;&gt;"",ROW(I$2:I$700)-1),ROW(A417))),"")</f>
        <v/>
      </c>
      <c r="K418" s="64" t="str">
        <f t="shared" si="10"/>
        <v/>
      </c>
      <c r="L418" s="66" t="str">
        <f t="array" ref="L418">IFERROR(INDEX(K$2:K$700,SMALL(IF(K$2:K$700&lt;&gt;"",ROW(K$2:K$700)-1),ROW(F417))),"")</f>
        <v/>
      </c>
      <c r="M418" s="64" t="str">
        <f t="shared" si="11"/>
        <v/>
      </c>
      <c r="N418" s="65" t="str">
        <f t="array" ref="N418">IFERROR(INDEX(M$2:M$700,SMALL(IF(M$2:M$700&lt;&gt;"",ROW(M$2:M$700)-1),ROW(G417))),"")</f>
        <v/>
      </c>
      <c r="O418" s="64" t="str">
        <f t="shared" si="12"/>
        <v/>
      </c>
      <c r="P418" s="66" t="str">
        <f t="array" ref="P418">IFERROR(INDEX(O$2:O$700,SMALL(IF(O$2:O$700&lt;&gt;"",ROW(O$2:O$700)-1),ROW(I417))),"")</f>
        <v/>
      </c>
    </row>
    <row r="419" spans="1:16" ht="15.75" customHeight="1" x14ac:dyDescent="0.2">
      <c r="A419" s="62" t="str">
        <f t="shared" si="16"/>
        <v xml:space="preserve"> </v>
      </c>
      <c r="B419" s="63"/>
      <c r="C419" s="63"/>
      <c r="D419" s="63"/>
      <c r="E419" s="63"/>
      <c r="F419" s="63"/>
      <c r="G419" s="62" t="str">
        <f>IF(D419="","",VLOOKUP(D419,'Liste des clubs'!A:B,2,FALSE))</f>
        <v/>
      </c>
      <c r="H419" s="29"/>
      <c r="I419" s="64" t="str">
        <f t="shared" si="9"/>
        <v/>
      </c>
      <c r="J419" s="65" t="str">
        <f t="array" ref="J419">IFERROR(INDEX(I$2:I$700,SMALL(IF(I$2:I$700&lt;&gt;"",ROW(I$2:I$700)-1),ROW(A418))),"")</f>
        <v/>
      </c>
      <c r="K419" s="64" t="str">
        <f t="shared" si="10"/>
        <v/>
      </c>
      <c r="L419" s="66" t="str">
        <f t="array" ref="L419">IFERROR(INDEX(K$2:K$700,SMALL(IF(K$2:K$700&lt;&gt;"",ROW(K$2:K$700)-1),ROW(F418))),"")</f>
        <v/>
      </c>
      <c r="M419" s="64" t="str">
        <f t="shared" si="11"/>
        <v/>
      </c>
      <c r="N419" s="65" t="str">
        <f t="array" ref="N419">IFERROR(INDEX(M$2:M$700,SMALL(IF(M$2:M$700&lt;&gt;"",ROW(M$2:M$700)-1),ROW(G418))),"")</f>
        <v/>
      </c>
      <c r="O419" s="64" t="str">
        <f t="shared" si="12"/>
        <v/>
      </c>
      <c r="P419" s="66" t="str">
        <f t="array" ref="P419">IFERROR(INDEX(O$2:O$700,SMALL(IF(O$2:O$700&lt;&gt;"",ROW(O$2:O$700)-1),ROW(I418))),"")</f>
        <v/>
      </c>
    </row>
    <row r="420" spans="1:16" ht="15.75" customHeight="1" x14ac:dyDescent="0.2">
      <c r="A420" s="62" t="str">
        <f t="shared" si="16"/>
        <v xml:space="preserve"> </v>
      </c>
      <c r="B420" s="63"/>
      <c r="C420" s="63"/>
      <c r="D420" s="63"/>
      <c r="E420" s="63"/>
      <c r="F420" s="63"/>
      <c r="G420" s="62" t="str">
        <f>IF(D420="","",VLOOKUP(D420,'Liste des clubs'!A:B,2,FALSE))</f>
        <v/>
      </c>
      <c r="H420" s="29"/>
      <c r="I420" s="64" t="str">
        <f t="shared" si="9"/>
        <v/>
      </c>
      <c r="J420" s="65" t="str">
        <f t="array" ref="J420">IFERROR(INDEX(I$2:I$700,SMALL(IF(I$2:I$700&lt;&gt;"",ROW(I$2:I$700)-1),ROW(A419))),"")</f>
        <v/>
      </c>
      <c r="K420" s="64" t="str">
        <f t="shared" si="10"/>
        <v/>
      </c>
      <c r="L420" s="66" t="str">
        <f t="array" ref="L420">IFERROR(INDEX(K$2:K$700,SMALL(IF(K$2:K$700&lt;&gt;"",ROW(K$2:K$700)-1),ROW(F419))),"")</f>
        <v/>
      </c>
      <c r="M420" s="64" t="str">
        <f t="shared" si="11"/>
        <v/>
      </c>
      <c r="N420" s="65" t="str">
        <f t="array" ref="N420">IFERROR(INDEX(M$2:M$700,SMALL(IF(M$2:M$700&lt;&gt;"",ROW(M$2:M$700)-1),ROW(G419))),"")</f>
        <v/>
      </c>
      <c r="O420" s="64" t="str">
        <f t="shared" si="12"/>
        <v/>
      </c>
      <c r="P420" s="66" t="str">
        <f t="array" ref="P420">IFERROR(INDEX(O$2:O$700,SMALL(IF(O$2:O$700&lt;&gt;"",ROW(O$2:O$700)-1),ROW(I419))),"")</f>
        <v/>
      </c>
    </row>
    <row r="421" spans="1:16" ht="15.75" customHeight="1" x14ac:dyDescent="0.2">
      <c r="A421" s="62" t="str">
        <f t="shared" si="16"/>
        <v xml:space="preserve"> </v>
      </c>
      <c r="B421" s="63"/>
      <c r="C421" s="63"/>
      <c r="D421" s="63"/>
      <c r="E421" s="63"/>
      <c r="F421" s="63"/>
      <c r="G421" s="62" t="str">
        <f>IF(D421="","",VLOOKUP(D421,'Liste des clubs'!A:B,2,FALSE))</f>
        <v/>
      </c>
      <c r="H421" s="29"/>
      <c r="I421" s="64" t="str">
        <f t="shared" si="9"/>
        <v/>
      </c>
      <c r="J421" s="65" t="str">
        <f t="array" ref="J421">IFERROR(INDEX(I$2:I$700,SMALL(IF(I$2:I$700&lt;&gt;"",ROW(I$2:I$700)-1),ROW(A420))),"")</f>
        <v/>
      </c>
      <c r="K421" s="64" t="str">
        <f t="shared" si="10"/>
        <v/>
      </c>
      <c r="L421" s="66" t="str">
        <f t="array" ref="L421">IFERROR(INDEX(K$2:K$700,SMALL(IF(K$2:K$700&lt;&gt;"",ROW(K$2:K$700)-1),ROW(F420))),"")</f>
        <v/>
      </c>
      <c r="M421" s="64" t="str">
        <f t="shared" si="11"/>
        <v/>
      </c>
      <c r="N421" s="65" t="str">
        <f t="array" ref="N421">IFERROR(INDEX(M$2:M$700,SMALL(IF(M$2:M$700&lt;&gt;"",ROW(M$2:M$700)-1),ROW(G420))),"")</f>
        <v/>
      </c>
      <c r="O421" s="64" t="str">
        <f t="shared" si="12"/>
        <v/>
      </c>
      <c r="P421" s="66" t="str">
        <f t="array" ref="P421">IFERROR(INDEX(O$2:O$700,SMALL(IF(O$2:O$700&lt;&gt;"",ROW(O$2:O$700)-1),ROW(I420))),"")</f>
        <v/>
      </c>
    </row>
    <row r="422" spans="1:16" ht="15.75" customHeight="1" x14ac:dyDescent="0.2">
      <c r="A422" s="62" t="str">
        <f t="shared" si="16"/>
        <v xml:space="preserve"> </v>
      </c>
      <c r="B422" s="63"/>
      <c r="C422" s="63"/>
      <c r="D422" s="63"/>
      <c r="E422" s="63"/>
      <c r="F422" s="63"/>
      <c r="G422" s="62" t="str">
        <f>IF(D422="","",VLOOKUP(D422,'Liste des clubs'!A:B,2,FALSE))</f>
        <v/>
      </c>
      <c r="H422" s="29"/>
      <c r="I422" s="64" t="str">
        <f t="shared" si="9"/>
        <v/>
      </c>
      <c r="J422" s="65" t="str">
        <f t="array" ref="J422">IFERROR(INDEX(I$2:I$700,SMALL(IF(I$2:I$700&lt;&gt;"",ROW(I$2:I$700)-1),ROW(A421))),"")</f>
        <v/>
      </c>
      <c r="K422" s="64" t="str">
        <f t="shared" si="10"/>
        <v/>
      </c>
      <c r="L422" s="66" t="str">
        <f t="array" ref="L422">IFERROR(INDEX(K$2:K$700,SMALL(IF(K$2:K$700&lt;&gt;"",ROW(K$2:K$700)-1),ROW(F421))),"")</f>
        <v/>
      </c>
      <c r="M422" s="64" t="str">
        <f t="shared" si="11"/>
        <v/>
      </c>
      <c r="N422" s="65" t="str">
        <f t="array" ref="N422">IFERROR(INDEX(M$2:M$700,SMALL(IF(M$2:M$700&lt;&gt;"",ROW(M$2:M$700)-1),ROW(G421))),"")</f>
        <v/>
      </c>
      <c r="O422" s="64" t="str">
        <f t="shared" si="12"/>
        <v/>
      </c>
      <c r="P422" s="66" t="str">
        <f t="array" ref="P422">IFERROR(INDEX(O$2:O$700,SMALL(IF(O$2:O$700&lt;&gt;"",ROW(O$2:O$700)-1),ROW(I421))),"")</f>
        <v/>
      </c>
    </row>
    <row r="423" spans="1:16" ht="15.75" customHeight="1" x14ac:dyDescent="0.2">
      <c r="A423" s="62" t="str">
        <f t="shared" si="16"/>
        <v xml:space="preserve"> </v>
      </c>
      <c r="B423" s="63"/>
      <c r="C423" s="63"/>
      <c r="D423" s="63"/>
      <c r="E423" s="63"/>
      <c r="F423" s="63"/>
      <c r="G423" s="62" t="str">
        <f>IF(D423="","",VLOOKUP(D423,'Liste des clubs'!A:B,2,FALSE))</f>
        <v/>
      </c>
      <c r="H423" s="29"/>
      <c r="I423" s="64" t="str">
        <f t="shared" si="9"/>
        <v/>
      </c>
      <c r="J423" s="65" t="str">
        <f t="array" ref="J423">IFERROR(INDEX(I$2:I$700,SMALL(IF(I$2:I$700&lt;&gt;"",ROW(I$2:I$700)-1),ROW(A422))),"")</f>
        <v/>
      </c>
      <c r="K423" s="64" t="str">
        <f t="shared" si="10"/>
        <v/>
      </c>
      <c r="L423" s="66" t="str">
        <f t="array" ref="L423">IFERROR(INDEX(K$2:K$700,SMALL(IF(K$2:K$700&lt;&gt;"",ROW(K$2:K$700)-1),ROW(F422))),"")</f>
        <v/>
      </c>
      <c r="M423" s="64" t="str">
        <f t="shared" si="11"/>
        <v/>
      </c>
      <c r="N423" s="65" t="str">
        <f t="array" ref="N423">IFERROR(INDEX(M$2:M$700,SMALL(IF(M$2:M$700&lt;&gt;"",ROW(M$2:M$700)-1),ROW(G422))),"")</f>
        <v/>
      </c>
      <c r="O423" s="64" t="str">
        <f t="shared" si="12"/>
        <v/>
      </c>
      <c r="P423" s="66" t="str">
        <f t="array" ref="P423">IFERROR(INDEX(O$2:O$700,SMALL(IF(O$2:O$700&lt;&gt;"",ROW(O$2:O$700)-1),ROW(I422))),"")</f>
        <v/>
      </c>
    </row>
    <row r="424" spans="1:16" ht="15.75" customHeight="1" x14ac:dyDescent="0.2">
      <c r="A424" s="62" t="str">
        <f t="shared" si="16"/>
        <v xml:space="preserve"> </v>
      </c>
      <c r="B424" s="63"/>
      <c r="C424" s="63"/>
      <c r="D424" s="63"/>
      <c r="E424" s="63"/>
      <c r="F424" s="63"/>
      <c r="G424" s="62" t="str">
        <f>IF(D424="","",VLOOKUP(D424,'Liste des clubs'!A:B,2,FALSE))</f>
        <v/>
      </c>
      <c r="H424" s="29"/>
      <c r="I424" s="64" t="str">
        <f t="shared" si="9"/>
        <v/>
      </c>
      <c r="J424" s="65" t="str">
        <f t="array" ref="J424">IFERROR(INDEX(I$2:I$700,SMALL(IF(I$2:I$700&lt;&gt;"",ROW(I$2:I$700)-1),ROW(A423))),"")</f>
        <v/>
      </c>
      <c r="K424" s="64" t="str">
        <f t="shared" si="10"/>
        <v/>
      </c>
      <c r="L424" s="66" t="str">
        <f t="array" ref="L424">IFERROR(INDEX(K$2:K$700,SMALL(IF(K$2:K$700&lt;&gt;"",ROW(K$2:K$700)-1),ROW(F423))),"")</f>
        <v/>
      </c>
      <c r="M424" s="64" t="str">
        <f t="shared" si="11"/>
        <v/>
      </c>
      <c r="N424" s="65" t="str">
        <f t="array" ref="N424">IFERROR(INDEX(M$2:M$700,SMALL(IF(M$2:M$700&lt;&gt;"",ROW(M$2:M$700)-1),ROW(G423))),"")</f>
        <v/>
      </c>
      <c r="O424" s="64" t="str">
        <f t="shared" si="12"/>
        <v/>
      </c>
      <c r="P424" s="66" t="str">
        <f t="array" ref="P424">IFERROR(INDEX(O$2:O$700,SMALL(IF(O$2:O$700&lt;&gt;"",ROW(O$2:O$700)-1),ROW(I423))),"")</f>
        <v/>
      </c>
    </row>
    <row r="425" spans="1:16" ht="15.75" customHeight="1" x14ac:dyDescent="0.2">
      <c r="A425" s="62" t="str">
        <f t="shared" si="16"/>
        <v xml:space="preserve"> </v>
      </c>
      <c r="B425" s="63"/>
      <c r="C425" s="63"/>
      <c r="D425" s="63"/>
      <c r="E425" s="63"/>
      <c r="F425" s="63"/>
      <c r="G425" s="62" t="str">
        <f>IF(D425="","",VLOOKUP(D425,'Liste des clubs'!A:B,2,FALSE))</f>
        <v/>
      </c>
      <c r="H425" s="29"/>
      <c r="I425" s="64" t="str">
        <f t="shared" si="9"/>
        <v/>
      </c>
      <c r="J425" s="65" t="str">
        <f t="array" ref="J425">IFERROR(INDEX(I$2:I$700,SMALL(IF(I$2:I$700&lt;&gt;"",ROW(I$2:I$700)-1),ROW(A424))),"")</f>
        <v/>
      </c>
      <c r="K425" s="64" t="str">
        <f t="shared" si="10"/>
        <v/>
      </c>
      <c r="L425" s="66" t="str">
        <f t="array" ref="L425">IFERROR(INDEX(K$2:K$700,SMALL(IF(K$2:K$700&lt;&gt;"",ROW(K$2:K$700)-1),ROW(F424))),"")</f>
        <v/>
      </c>
      <c r="M425" s="64" t="str">
        <f t="shared" si="11"/>
        <v/>
      </c>
      <c r="N425" s="65" t="str">
        <f t="array" ref="N425">IFERROR(INDEX(M$2:M$700,SMALL(IF(M$2:M$700&lt;&gt;"",ROW(M$2:M$700)-1),ROW(G424))),"")</f>
        <v/>
      </c>
      <c r="O425" s="64" t="str">
        <f t="shared" si="12"/>
        <v/>
      </c>
      <c r="P425" s="66" t="str">
        <f t="array" ref="P425">IFERROR(INDEX(O$2:O$700,SMALL(IF(O$2:O$700&lt;&gt;"",ROW(O$2:O$700)-1),ROW(I424))),"")</f>
        <v/>
      </c>
    </row>
    <row r="426" spans="1:16" ht="15.75" customHeight="1" x14ac:dyDescent="0.2">
      <c r="A426" s="62" t="str">
        <f t="shared" si="16"/>
        <v xml:space="preserve"> </v>
      </c>
      <c r="B426" s="63"/>
      <c r="C426" s="63"/>
      <c r="D426" s="63"/>
      <c r="E426" s="63"/>
      <c r="F426" s="63"/>
      <c r="G426" s="62" t="str">
        <f>IF(D426="","",VLOOKUP(D426,'Liste des clubs'!A:B,2,FALSE))</f>
        <v/>
      </c>
      <c r="H426" s="29"/>
      <c r="I426" s="64" t="str">
        <f t="shared" si="9"/>
        <v/>
      </c>
      <c r="J426" s="65" t="str">
        <f t="array" ref="J426">IFERROR(INDEX(I$2:I$700,SMALL(IF(I$2:I$700&lt;&gt;"",ROW(I$2:I$700)-1),ROW(A425))),"")</f>
        <v/>
      </c>
      <c r="K426" s="64" t="str">
        <f t="shared" si="10"/>
        <v/>
      </c>
      <c r="L426" s="66" t="str">
        <f t="array" ref="L426">IFERROR(INDEX(K$2:K$700,SMALL(IF(K$2:K$700&lt;&gt;"",ROW(K$2:K$700)-1),ROW(F425))),"")</f>
        <v/>
      </c>
      <c r="M426" s="64" t="str">
        <f t="shared" si="11"/>
        <v/>
      </c>
      <c r="N426" s="65" t="str">
        <f t="array" ref="N426">IFERROR(INDEX(M$2:M$700,SMALL(IF(M$2:M$700&lt;&gt;"",ROW(M$2:M$700)-1),ROW(G425))),"")</f>
        <v/>
      </c>
      <c r="O426" s="64" t="str">
        <f t="shared" si="12"/>
        <v/>
      </c>
      <c r="P426" s="66" t="str">
        <f t="array" ref="P426">IFERROR(INDEX(O$2:O$700,SMALL(IF(O$2:O$700&lt;&gt;"",ROW(O$2:O$700)-1),ROW(I425))),"")</f>
        <v/>
      </c>
    </row>
    <row r="427" spans="1:16" ht="15.75" customHeight="1" x14ac:dyDescent="0.2">
      <c r="A427" s="62" t="str">
        <f t="shared" si="16"/>
        <v xml:space="preserve"> </v>
      </c>
      <c r="B427" s="63"/>
      <c r="C427" s="63"/>
      <c r="D427" s="63"/>
      <c r="E427" s="63"/>
      <c r="F427" s="63"/>
      <c r="G427" s="62" t="str">
        <f>IF(D427="","",VLOOKUP(D427,'Liste des clubs'!A:B,2,FALSE))</f>
        <v/>
      </c>
      <c r="H427" s="29"/>
      <c r="I427" s="64" t="str">
        <f t="shared" si="9"/>
        <v/>
      </c>
      <c r="J427" s="65" t="str">
        <f t="array" ref="J427">IFERROR(INDEX(I$2:I$700,SMALL(IF(I$2:I$700&lt;&gt;"",ROW(I$2:I$700)-1),ROW(A426))),"")</f>
        <v/>
      </c>
      <c r="K427" s="64" t="str">
        <f t="shared" si="10"/>
        <v/>
      </c>
      <c r="L427" s="66" t="str">
        <f t="array" ref="L427">IFERROR(INDEX(K$2:K$700,SMALL(IF(K$2:K$700&lt;&gt;"",ROW(K$2:K$700)-1),ROW(F426))),"")</f>
        <v/>
      </c>
      <c r="M427" s="64" t="str">
        <f t="shared" si="11"/>
        <v/>
      </c>
      <c r="N427" s="65" t="str">
        <f t="array" ref="N427">IFERROR(INDEX(M$2:M$700,SMALL(IF(M$2:M$700&lt;&gt;"",ROW(M$2:M$700)-1),ROW(G426))),"")</f>
        <v/>
      </c>
      <c r="O427" s="64" t="str">
        <f t="shared" si="12"/>
        <v/>
      </c>
      <c r="P427" s="66" t="str">
        <f t="array" ref="P427">IFERROR(INDEX(O$2:O$700,SMALL(IF(O$2:O$700&lt;&gt;"",ROW(O$2:O$700)-1),ROW(I426))),"")</f>
        <v/>
      </c>
    </row>
    <row r="428" spans="1:16" ht="15.75" customHeight="1" x14ac:dyDescent="0.2">
      <c r="A428" s="62" t="str">
        <f t="shared" si="16"/>
        <v xml:space="preserve"> </v>
      </c>
      <c r="B428" s="63"/>
      <c r="C428" s="63"/>
      <c r="D428" s="63"/>
      <c r="E428" s="63"/>
      <c r="F428" s="63"/>
      <c r="G428" s="62" t="str">
        <f>IF(D428="","",VLOOKUP(D428,'Liste des clubs'!A:B,2,FALSE))</f>
        <v/>
      </c>
      <c r="H428" s="29"/>
      <c r="I428" s="64" t="str">
        <f t="shared" si="9"/>
        <v/>
      </c>
      <c r="J428" s="65" t="str">
        <f t="array" ref="J428">IFERROR(INDEX(I$2:I$700,SMALL(IF(I$2:I$700&lt;&gt;"",ROW(I$2:I$700)-1),ROW(A427))),"")</f>
        <v/>
      </c>
      <c r="K428" s="64" t="str">
        <f t="shared" si="10"/>
        <v/>
      </c>
      <c r="L428" s="66" t="str">
        <f t="array" ref="L428">IFERROR(INDEX(K$2:K$700,SMALL(IF(K$2:K$700&lt;&gt;"",ROW(K$2:K$700)-1),ROW(F427))),"")</f>
        <v/>
      </c>
      <c r="M428" s="64" t="str">
        <f t="shared" si="11"/>
        <v/>
      </c>
      <c r="N428" s="65" t="str">
        <f t="array" ref="N428">IFERROR(INDEX(M$2:M$700,SMALL(IF(M$2:M$700&lt;&gt;"",ROW(M$2:M$700)-1),ROW(G427))),"")</f>
        <v/>
      </c>
      <c r="O428" s="64" t="str">
        <f t="shared" si="12"/>
        <v/>
      </c>
      <c r="P428" s="66" t="str">
        <f t="array" ref="P428">IFERROR(INDEX(O$2:O$700,SMALL(IF(O$2:O$700&lt;&gt;"",ROW(O$2:O$700)-1),ROW(I427))),"")</f>
        <v/>
      </c>
    </row>
    <row r="429" spans="1:16" ht="15.75" customHeight="1" x14ac:dyDescent="0.2">
      <c r="A429" s="62" t="str">
        <f t="shared" si="16"/>
        <v xml:space="preserve"> </v>
      </c>
      <c r="B429" s="63"/>
      <c r="C429" s="63"/>
      <c r="D429" s="63"/>
      <c r="E429" s="63"/>
      <c r="F429" s="63"/>
      <c r="G429" s="62" t="str">
        <f>IF(D429="","",VLOOKUP(D429,'Liste des clubs'!A:B,2,FALSE))</f>
        <v/>
      </c>
      <c r="H429" s="29"/>
      <c r="I429" s="64" t="str">
        <f t="shared" si="9"/>
        <v/>
      </c>
      <c r="J429" s="65" t="str">
        <f t="array" ref="J429">IFERROR(INDEX(I$2:I$700,SMALL(IF(I$2:I$700&lt;&gt;"",ROW(I$2:I$700)-1),ROW(A428))),"")</f>
        <v/>
      </c>
      <c r="K429" s="64" t="str">
        <f t="shared" si="10"/>
        <v/>
      </c>
      <c r="L429" s="66" t="str">
        <f t="array" ref="L429">IFERROR(INDEX(K$2:K$700,SMALL(IF(K$2:K$700&lt;&gt;"",ROW(K$2:K$700)-1),ROW(F428))),"")</f>
        <v/>
      </c>
      <c r="M429" s="64" t="str">
        <f t="shared" si="11"/>
        <v/>
      </c>
      <c r="N429" s="65" t="str">
        <f t="array" ref="N429">IFERROR(INDEX(M$2:M$700,SMALL(IF(M$2:M$700&lt;&gt;"",ROW(M$2:M$700)-1),ROW(G428))),"")</f>
        <v/>
      </c>
      <c r="O429" s="64" t="str">
        <f t="shared" si="12"/>
        <v/>
      </c>
      <c r="P429" s="66" t="str">
        <f t="array" ref="P429">IFERROR(INDEX(O$2:O$700,SMALL(IF(O$2:O$700&lt;&gt;"",ROW(O$2:O$700)-1),ROW(I428))),"")</f>
        <v/>
      </c>
    </row>
    <row r="430" spans="1:16" ht="15.75" customHeight="1" x14ac:dyDescent="0.2">
      <c r="A430" s="62" t="str">
        <f t="shared" si="16"/>
        <v xml:space="preserve"> </v>
      </c>
      <c r="B430" s="63"/>
      <c r="C430" s="63"/>
      <c r="D430" s="63"/>
      <c r="E430" s="63"/>
      <c r="F430" s="63"/>
      <c r="G430" s="62" t="str">
        <f>IF(D430="","",VLOOKUP(D430,'Liste des clubs'!A:B,2,FALSE))</f>
        <v/>
      </c>
      <c r="H430" s="29"/>
      <c r="I430" s="64" t="str">
        <f t="shared" si="9"/>
        <v/>
      </c>
      <c r="J430" s="65" t="str">
        <f t="array" ref="J430">IFERROR(INDEX(I$2:I$700,SMALL(IF(I$2:I$700&lt;&gt;"",ROW(I$2:I$700)-1),ROW(A429))),"")</f>
        <v/>
      </c>
      <c r="K430" s="64" t="str">
        <f t="shared" si="10"/>
        <v/>
      </c>
      <c r="L430" s="66" t="str">
        <f t="array" ref="L430">IFERROR(INDEX(K$2:K$700,SMALL(IF(K$2:K$700&lt;&gt;"",ROW(K$2:K$700)-1),ROW(F429))),"")</f>
        <v/>
      </c>
      <c r="M430" s="64" t="str">
        <f t="shared" si="11"/>
        <v/>
      </c>
      <c r="N430" s="65" t="str">
        <f t="array" ref="N430">IFERROR(INDEX(M$2:M$700,SMALL(IF(M$2:M$700&lt;&gt;"",ROW(M$2:M$700)-1),ROW(G429))),"")</f>
        <v/>
      </c>
      <c r="O430" s="64" t="str">
        <f t="shared" si="12"/>
        <v/>
      </c>
      <c r="P430" s="66" t="str">
        <f t="array" ref="P430">IFERROR(INDEX(O$2:O$700,SMALL(IF(O$2:O$700&lt;&gt;"",ROW(O$2:O$700)-1),ROW(I429))),"")</f>
        <v/>
      </c>
    </row>
    <row r="431" spans="1:16" ht="15.75" customHeight="1" x14ac:dyDescent="0.2">
      <c r="A431" s="62" t="str">
        <f t="shared" si="16"/>
        <v xml:space="preserve"> </v>
      </c>
      <c r="B431" s="63"/>
      <c r="C431" s="63"/>
      <c r="D431" s="63"/>
      <c r="E431" s="63"/>
      <c r="F431" s="63"/>
      <c r="G431" s="62" t="str">
        <f>IF(D431="","",VLOOKUP(D431,'Liste des clubs'!A:B,2,FALSE))</f>
        <v/>
      </c>
      <c r="H431" s="29"/>
      <c r="I431" s="64" t="str">
        <f t="shared" si="9"/>
        <v/>
      </c>
      <c r="J431" s="65" t="str">
        <f t="array" ref="J431">IFERROR(INDEX(I$2:I$700,SMALL(IF(I$2:I$700&lt;&gt;"",ROW(I$2:I$700)-1),ROW(A430))),"")</f>
        <v/>
      </c>
      <c r="K431" s="64" t="str">
        <f t="shared" si="10"/>
        <v/>
      </c>
      <c r="L431" s="66" t="str">
        <f t="array" ref="L431">IFERROR(INDEX(K$2:K$700,SMALL(IF(K$2:K$700&lt;&gt;"",ROW(K$2:K$700)-1),ROW(F430))),"")</f>
        <v/>
      </c>
      <c r="M431" s="64" t="str">
        <f t="shared" si="11"/>
        <v/>
      </c>
      <c r="N431" s="65" t="str">
        <f t="array" ref="N431">IFERROR(INDEX(M$2:M$700,SMALL(IF(M$2:M$700&lt;&gt;"",ROW(M$2:M$700)-1),ROW(G430))),"")</f>
        <v/>
      </c>
      <c r="O431" s="64" t="str">
        <f t="shared" si="12"/>
        <v/>
      </c>
      <c r="P431" s="66" t="str">
        <f t="array" ref="P431">IFERROR(INDEX(O$2:O$700,SMALL(IF(O$2:O$700&lt;&gt;"",ROW(O$2:O$700)-1),ROW(I430))),"")</f>
        <v/>
      </c>
    </row>
    <row r="432" spans="1:16" ht="15.75" customHeight="1" x14ac:dyDescent="0.2">
      <c r="A432" s="62" t="str">
        <f t="shared" si="16"/>
        <v xml:space="preserve"> </v>
      </c>
      <c r="B432" s="63"/>
      <c r="C432" s="63"/>
      <c r="D432" s="63"/>
      <c r="E432" s="63"/>
      <c r="F432" s="63"/>
      <c r="G432" s="62" t="str">
        <f>IF(D432="","",VLOOKUP(D432,'Liste des clubs'!A:B,2,FALSE))</f>
        <v/>
      </c>
      <c r="H432" s="29"/>
      <c r="I432" s="64" t="str">
        <f t="shared" si="9"/>
        <v/>
      </c>
      <c r="J432" s="65" t="str">
        <f t="array" ref="J432">IFERROR(INDEX(I$2:I$700,SMALL(IF(I$2:I$700&lt;&gt;"",ROW(I$2:I$700)-1),ROW(A431))),"")</f>
        <v/>
      </c>
      <c r="K432" s="64" t="str">
        <f t="shared" si="10"/>
        <v/>
      </c>
      <c r="L432" s="66" t="str">
        <f t="array" ref="L432">IFERROR(INDEX(K$2:K$700,SMALL(IF(K$2:K$700&lt;&gt;"",ROW(K$2:K$700)-1),ROW(F431))),"")</f>
        <v/>
      </c>
      <c r="M432" s="64" t="str">
        <f t="shared" si="11"/>
        <v/>
      </c>
      <c r="N432" s="65" t="str">
        <f t="array" ref="N432">IFERROR(INDEX(M$2:M$700,SMALL(IF(M$2:M$700&lt;&gt;"",ROW(M$2:M$700)-1),ROW(G431))),"")</f>
        <v/>
      </c>
      <c r="O432" s="64" t="str">
        <f t="shared" si="12"/>
        <v/>
      </c>
      <c r="P432" s="66" t="str">
        <f t="array" ref="P432">IFERROR(INDEX(O$2:O$700,SMALL(IF(O$2:O$700&lt;&gt;"",ROW(O$2:O$700)-1),ROW(I431))),"")</f>
        <v/>
      </c>
    </row>
    <row r="433" spans="1:16" ht="15.75" customHeight="1" x14ac:dyDescent="0.2">
      <c r="A433" s="62" t="str">
        <f t="shared" si="16"/>
        <v xml:space="preserve"> </v>
      </c>
      <c r="B433" s="63"/>
      <c r="C433" s="63"/>
      <c r="D433" s="63"/>
      <c r="E433" s="63"/>
      <c r="F433" s="63"/>
      <c r="G433" s="62" t="str">
        <f>IF(D433="","",VLOOKUP(D433,'Liste des clubs'!A:B,2,FALSE))</f>
        <v/>
      </c>
      <c r="H433" s="29"/>
      <c r="I433" s="64" t="str">
        <f t="shared" si="9"/>
        <v/>
      </c>
      <c r="J433" s="65" t="str">
        <f t="array" ref="J433">IFERROR(INDEX(I$2:I$700,SMALL(IF(I$2:I$700&lt;&gt;"",ROW(I$2:I$700)-1),ROW(A432))),"")</f>
        <v/>
      </c>
      <c r="K433" s="64" t="str">
        <f t="shared" si="10"/>
        <v/>
      </c>
      <c r="L433" s="66" t="str">
        <f t="array" ref="L433">IFERROR(INDEX(K$2:K$700,SMALL(IF(K$2:K$700&lt;&gt;"",ROW(K$2:K$700)-1),ROW(F432))),"")</f>
        <v/>
      </c>
      <c r="M433" s="64" t="str">
        <f t="shared" si="11"/>
        <v/>
      </c>
      <c r="N433" s="65" t="str">
        <f t="array" ref="N433">IFERROR(INDEX(M$2:M$700,SMALL(IF(M$2:M$700&lt;&gt;"",ROW(M$2:M$700)-1),ROW(G432))),"")</f>
        <v/>
      </c>
      <c r="O433" s="64" t="str">
        <f t="shared" si="12"/>
        <v/>
      </c>
      <c r="P433" s="66" t="str">
        <f t="array" ref="P433">IFERROR(INDEX(O$2:O$700,SMALL(IF(O$2:O$700&lt;&gt;"",ROW(O$2:O$700)-1),ROW(I432))),"")</f>
        <v/>
      </c>
    </row>
    <row r="434" spans="1:16" ht="15.75" customHeight="1" x14ac:dyDescent="0.2">
      <c r="A434" s="62" t="str">
        <f t="shared" si="16"/>
        <v xml:space="preserve"> </v>
      </c>
      <c r="B434" s="63"/>
      <c r="C434" s="63"/>
      <c r="D434" s="63"/>
      <c r="E434" s="63"/>
      <c r="F434" s="63"/>
      <c r="G434" s="62" t="str">
        <f>IF(D434="","",VLOOKUP(D434,'Liste des clubs'!A:B,2,FALSE))</f>
        <v/>
      </c>
      <c r="H434" s="29"/>
      <c r="I434" s="64" t="str">
        <f t="shared" si="9"/>
        <v/>
      </c>
      <c r="J434" s="65" t="str">
        <f t="array" ref="J434">IFERROR(INDEX(I$2:I$700,SMALL(IF(I$2:I$700&lt;&gt;"",ROW(I$2:I$700)-1),ROW(A433))),"")</f>
        <v/>
      </c>
      <c r="K434" s="64" t="str">
        <f t="shared" si="10"/>
        <v/>
      </c>
      <c r="L434" s="66" t="str">
        <f t="array" ref="L434">IFERROR(INDEX(K$2:K$700,SMALL(IF(K$2:K$700&lt;&gt;"",ROW(K$2:K$700)-1),ROW(F433))),"")</f>
        <v/>
      </c>
      <c r="M434" s="64" t="str">
        <f t="shared" si="11"/>
        <v/>
      </c>
      <c r="N434" s="65" t="str">
        <f t="array" ref="N434">IFERROR(INDEX(M$2:M$700,SMALL(IF(M$2:M$700&lt;&gt;"",ROW(M$2:M$700)-1),ROW(G433))),"")</f>
        <v/>
      </c>
      <c r="O434" s="64" t="str">
        <f t="shared" si="12"/>
        <v/>
      </c>
      <c r="P434" s="66" t="str">
        <f t="array" ref="P434">IFERROR(INDEX(O$2:O$700,SMALL(IF(O$2:O$700&lt;&gt;"",ROW(O$2:O$700)-1),ROW(I433))),"")</f>
        <v/>
      </c>
    </row>
    <row r="435" spans="1:16" ht="15.75" customHeight="1" x14ac:dyDescent="0.2">
      <c r="A435" s="62" t="str">
        <f t="shared" si="16"/>
        <v xml:space="preserve"> </v>
      </c>
      <c r="B435" s="63"/>
      <c r="C435" s="63"/>
      <c r="D435" s="63"/>
      <c r="E435" s="63"/>
      <c r="F435" s="63"/>
      <c r="G435" s="62" t="str">
        <f>IF(D435="","",VLOOKUP(D435,'Liste des clubs'!A:B,2,FALSE))</f>
        <v/>
      </c>
      <c r="H435" s="29"/>
      <c r="I435" s="64" t="str">
        <f t="shared" si="9"/>
        <v/>
      </c>
      <c r="J435" s="65" t="str">
        <f t="array" ref="J435">IFERROR(INDEX(I$2:I$700,SMALL(IF(I$2:I$700&lt;&gt;"",ROW(I$2:I$700)-1),ROW(A434))),"")</f>
        <v/>
      </c>
      <c r="K435" s="64" t="str">
        <f t="shared" si="10"/>
        <v/>
      </c>
      <c r="L435" s="66" t="str">
        <f t="array" ref="L435">IFERROR(INDEX(K$2:K$700,SMALL(IF(K$2:K$700&lt;&gt;"",ROW(K$2:K$700)-1),ROW(F434))),"")</f>
        <v/>
      </c>
      <c r="M435" s="64" t="str">
        <f t="shared" si="11"/>
        <v/>
      </c>
      <c r="N435" s="65" t="str">
        <f t="array" ref="N435">IFERROR(INDEX(M$2:M$700,SMALL(IF(M$2:M$700&lt;&gt;"",ROW(M$2:M$700)-1),ROW(G434))),"")</f>
        <v/>
      </c>
      <c r="O435" s="64" t="str">
        <f t="shared" si="12"/>
        <v/>
      </c>
      <c r="P435" s="66" t="str">
        <f t="array" ref="P435">IFERROR(INDEX(O$2:O$700,SMALL(IF(O$2:O$700&lt;&gt;"",ROW(O$2:O$700)-1),ROW(I434))),"")</f>
        <v/>
      </c>
    </row>
    <row r="436" spans="1:16" ht="15.75" customHeight="1" x14ac:dyDescent="0.2">
      <c r="A436" s="62" t="str">
        <f t="shared" si="16"/>
        <v xml:space="preserve"> </v>
      </c>
      <c r="B436" s="63"/>
      <c r="C436" s="63"/>
      <c r="D436" s="63"/>
      <c r="E436" s="63"/>
      <c r="F436" s="63"/>
      <c r="G436" s="62" t="str">
        <f>IF(D436="","",VLOOKUP(D436,'Liste des clubs'!A:B,2,FALSE))</f>
        <v/>
      </c>
      <c r="H436" s="29"/>
      <c r="I436" s="64" t="str">
        <f t="shared" si="9"/>
        <v/>
      </c>
      <c r="J436" s="65" t="str">
        <f t="array" ref="J436">IFERROR(INDEX(I$2:I$700,SMALL(IF(I$2:I$700&lt;&gt;"",ROW(I$2:I$700)-1),ROW(A435))),"")</f>
        <v/>
      </c>
      <c r="K436" s="64" t="str">
        <f t="shared" si="10"/>
        <v/>
      </c>
      <c r="L436" s="66" t="str">
        <f t="array" ref="L436">IFERROR(INDEX(K$2:K$700,SMALL(IF(K$2:K$700&lt;&gt;"",ROW(K$2:K$700)-1),ROW(F435))),"")</f>
        <v/>
      </c>
      <c r="M436" s="64" t="str">
        <f t="shared" si="11"/>
        <v/>
      </c>
      <c r="N436" s="65" t="str">
        <f t="array" ref="N436">IFERROR(INDEX(M$2:M$700,SMALL(IF(M$2:M$700&lt;&gt;"",ROW(M$2:M$700)-1),ROW(G435))),"")</f>
        <v/>
      </c>
      <c r="O436" s="64" t="str">
        <f t="shared" si="12"/>
        <v/>
      </c>
      <c r="P436" s="66" t="str">
        <f t="array" ref="P436">IFERROR(INDEX(O$2:O$700,SMALL(IF(O$2:O$700&lt;&gt;"",ROW(O$2:O$700)-1),ROW(I435))),"")</f>
        <v/>
      </c>
    </row>
    <row r="437" spans="1:16" ht="15.75" customHeight="1" x14ac:dyDescent="0.2">
      <c r="A437" s="62" t="str">
        <f t="shared" si="16"/>
        <v xml:space="preserve"> </v>
      </c>
      <c r="B437" s="63"/>
      <c r="C437" s="63"/>
      <c r="D437" s="63"/>
      <c r="E437" s="63"/>
      <c r="F437" s="63"/>
      <c r="G437" s="62" t="str">
        <f>IF(D437="","",VLOOKUP(D437,'Liste des clubs'!A:B,2,FALSE))</f>
        <v/>
      </c>
      <c r="H437" s="29"/>
      <c r="I437" s="64" t="str">
        <f t="shared" si="9"/>
        <v/>
      </c>
      <c r="J437" s="65" t="str">
        <f t="array" ref="J437">IFERROR(INDEX(I$2:I$700,SMALL(IF(I$2:I$700&lt;&gt;"",ROW(I$2:I$700)-1),ROW(A436))),"")</f>
        <v/>
      </c>
      <c r="K437" s="64" t="str">
        <f t="shared" si="10"/>
        <v/>
      </c>
      <c r="L437" s="66" t="str">
        <f t="array" ref="L437">IFERROR(INDEX(K$2:K$700,SMALL(IF(K$2:K$700&lt;&gt;"",ROW(K$2:K$700)-1),ROW(F436))),"")</f>
        <v/>
      </c>
      <c r="M437" s="64" t="str">
        <f t="shared" si="11"/>
        <v/>
      </c>
      <c r="N437" s="65" t="str">
        <f t="array" ref="N437">IFERROR(INDEX(M$2:M$700,SMALL(IF(M$2:M$700&lt;&gt;"",ROW(M$2:M$700)-1),ROW(G436))),"")</f>
        <v/>
      </c>
      <c r="O437" s="64" t="str">
        <f t="shared" si="12"/>
        <v/>
      </c>
      <c r="P437" s="66" t="str">
        <f t="array" ref="P437">IFERROR(INDEX(O$2:O$700,SMALL(IF(O$2:O$700&lt;&gt;"",ROW(O$2:O$700)-1),ROW(I436))),"")</f>
        <v/>
      </c>
    </row>
    <row r="438" spans="1:16" ht="15.75" customHeight="1" x14ac:dyDescent="0.2">
      <c r="A438" s="62" t="str">
        <f t="shared" si="16"/>
        <v xml:space="preserve"> </v>
      </c>
      <c r="B438" s="63"/>
      <c r="C438" s="63"/>
      <c r="D438" s="63"/>
      <c r="E438" s="63"/>
      <c r="F438" s="63"/>
      <c r="G438" s="62" t="str">
        <f>IF(D438="","",VLOOKUP(D438,'Liste des clubs'!A:B,2,FALSE))</f>
        <v/>
      </c>
      <c r="H438" s="29"/>
      <c r="I438" s="64" t="str">
        <f t="shared" si="9"/>
        <v/>
      </c>
      <c r="J438" s="65" t="str">
        <f t="array" ref="J438">IFERROR(INDEX(I$2:I$700,SMALL(IF(I$2:I$700&lt;&gt;"",ROW(I$2:I$700)-1),ROW(A437))),"")</f>
        <v/>
      </c>
      <c r="K438" s="64" t="str">
        <f t="shared" si="10"/>
        <v/>
      </c>
      <c r="L438" s="66" t="str">
        <f t="array" ref="L438">IFERROR(INDEX(K$2:K$700,SMALL(IF(K$2:K$700&lt;&gt;"",ROW(K$2:K$700)-1),ROW(F437))),"")</f>
        <v/>
      </c>
      <c r="M438" s="64" t="str">
        <f t="shared" si="11"/>
        <v/>
      </c>
      <c r="N438" s="65" t="str">
        <f t="array" ref="N438">IFERROR(INDEX(M$2:M$700,SMALL(IF(M$2:M$700&lt;&gt;"",ROW(M$2:M$700)-1),ROW(G437))),"")</f>
        <v/>
      </c>
      <c r="O438" s="64" t="str">
        <f t="shared" si="12"/>
        <v/>
      </c>
      <c r="P438" s="66" t="str">
        <f t="array" ref="P438">IFERROR(INDEX(O$2:O$700,SMALL(IF(O$2:O$700&lt;&gt;"",ROW(O$2:O$700)-1),ROW(I437))),"")</f>
        <v/>
      </c>
    </row>
    <row r="439" spans="1:16" ht="15.75" customHeight="1" x14ac:dyDescent="0.2">
      <c r="A439" s="62" t="str">
        <f t="shared" si="16"/>
        <v xml:space="preserve"> </v>
      </c>
      <c r="B439" s="63"/>
      <c r="C439" s="63"/>
      <c r="D439" s="63"/>
      <c r="E439" s="63"/>
      <c r="F439" s="63"/>
      <c r="G439" s="62" t="str">
        <f>IF(D439="","",VLOOKUP(D439,'Liste des clubs'!A:B,2,FALSE))</f>
        <v/>
      </c>
      <c r="H439" s="29"/>
      <c r="I439" s="64" t="str">
        <f t="shared" si="9"/>
        <v/>
      </c>
      <c r="J439" s="65" t="str">
        <f t="array" ref="J439">IFERROR(INDEX(I$2:I$700,SMALL(IF(I$2:I$700&lt;&gt;"",ROW(I$2:I$700)-1),ROW(A438))),"")</f>
        <v/>
      </c>
      <c r="K439" s="64" t="str">
        <f t="shared" si="10"/>
        <v/>
      </c>
      <c r="L439" s="66" t="str">
        <f t="array" ref="L439">IFERROR(INDEX(K$2:K$700,SMALL(IF(K$2:K$700&lt;&gt;"",ROW(K$2:K$700)-1),ROW(F438))),"")</f>
        <v/>
      </c>
      <c r="M439" s="64" t="str">
        <f t="shared" si="11"/>
        <v/>
      </c>
      <c r="N439" s="65" t="str">
        <f t="array" ref="N439">IFERROR(INDEX(M$2:M$700,SMALL(IF(M$2:M$700&lt;&gt;"",ROW(M$2:M$700)-1),ROW(G438))),"")</f>
        <v/>
      </c>
      <c r="O439" s="64" t="str">
        <f t="shared" si="12"/>
        <v/>
      </c>
      <c r="P439" s="66" t="str">
        <f t="array" ref="P439">IFERROR(INDEX(O$2:O$700,SMALL(IF(O$2:O$700&lt;&gt;"",ROW(O$2:O$700)-1),ROW(I438))),"")</f>
        <v/>
      </c>
    </row>
    <row r="440" spans="1:16" ht="15.75" customHeight="1" x14ac:dyDescent="0.2">
      <c r="A440" s="62" t="str">
        <f t="shared" si="16"/>
        <v xml:space="preserve"> </v>
      </c>
      <c r="B440" s="63"/>
      <c r="C440" s="63"/>
      <c r="D440" s="63"/>
      <c r="E440" s="63"/>
      <c r="F440" s="63"/>
      <c r="G440" s="62" t="str">
        <f>IF(D440="","",VLOOKUP(D440,'Liste des clubs'!A:B,2,FALSE))</f>
        <v/>
      </c>
      <c r="H440" s="29"/>
      <c r="I440" s="64" t="str">
        <f t="shared" si="9"/>
        <v/>
      </c>
      <c r="J440" s="65" t="str">
        <f t="array" ref="J440">IFERROR(INDEX(I$2:I$700,SMALL(IF(I$2:I$700&lt;&gt;"",ROW(I$2:I$700)-1),ROW(A439))),"")</f>
        <v/>
      </c>
      <c r="K440" s="64" t="str">
        <f t="shared" si="10"/>
        <v/>
      </c>
      <c r="L440" s="66" t="str">
        <f t="array" ref="L440">IFERROR(INDEX(K$2:K$700,SMALL(IF(K$2:K$700&lt;&gt;"",ROW(K$2:K$700)-1),ROW(F439))),"")</f>
        <v/>
      </c>
      <c r="M440" s="64" t="str">
        <f t="shared" si="11"/>
        <v/>
      </c>
      <c r="N440" s="65" t="str">
        <f t="array" ref="N440">IFERROR(INDEX(M$2:M$700,SMALL(IF(M$2:M$700&lt;&gt;"",ROW(M$2:M$700)-1),ROW(G439))),"")</f>
        <v/>
      </c>
      <c r="O440" s="64" t="str">
        <f t="shared" si="12"/>
        <v/>
      </c>
      <c r="P440" s="66" t="str">
        <f t="array" ref="P440">IFERROR(INDEX(O$2:O$700,SMALL(IF(O$2:O$700&lt;&gt;"",ROW(O$2:O$700)-1),ROW(I439))),"")</f>
        <v/>
      </c>
    </row>
    <row r="441" spans="1:16" ht="15.75" customHeight="1" x14ac:dyDescent="0.2">
      <c r="A441" s="62" t="str">
        <f t="shared" si="16"/>
        <v xml:space="preserve"> </v>
      </c>
      <c r="B441" s="63"/>
      <c r="C441" s="63"/>
      <c r="D441" s="63"/>
      <c r="E441" s="63"/>
      <c r="F441" s="63"/>
      <c r="G441" s="62" t="str">
        <f>IF(D441="","",VLOOKUP(D441,'Liste des clubs'!A:B,2,FALSE))</f>
        <v/>
      </c>
      <c r="H441" s="29"/>
      <c r="I441" s="64" t="str">
        <f t="shared" si="9"/>
        <v/>
      </c>
      <c r="J441" s="65" t="str">
        <f t="array" ref="J441">IFERROR(INDEX(I$2:I$700,SMALL(IF(I$2:I$700&lt;&gt;"",ROW(I$2:I$700)-1),ROW(A440))),"")</f>
        <v/>
      </c>
      <c r="K441" s="64" t="str">
        <f t="shared" si="10"/>
        <v/>
      </c>
      <c r="L441" s="66" t="str">
        <f t="array" ref="L441">IFERROR(INDEX(K$2:K$700,SMALL(IF(K$2:K$700&lt;&gt;"",ROW(K$2:K$700)-1),ROW(F440))),"")</f>
        <v/>
      </c>
      <c r="M441" s="64" t="str">
        <f t="shared" si="11"/>
        <v/>
      </c>
      <c r="N441" s="65" t="str">
        <f t="array" ref="N441">IFERROR(INDEX(M$2:M$700,SMALL(IF(M$2:M$700&lt;&gt;"",ROW(M$2:M$700)-1),ROW(G440))),"")</f>
        <v/>
      </c>
      <c r="O441" s="64" t="str">
        <f t="shared" si="12"/>
        <v/>
      </c>
      <c r="P441" s="66" t="str">
        <f t="array" ref="P441">IFERROR(INDEX(O$2:O$700,SMALL(IF(O$2:O$700&lt;&gt;"",ROW(O$2:O$700)-1),ROW(I440))),"")</f>
        <v/>
      </c>
    </row>
    <row r="442" spans="1:16" ht="15.75" customHeight="1" x14ac:dyDescent="0.2">
      <c r="A442" s="62" t="str">
        <f t="shared" si="16"/>
        <v xml:space="preserve"> </v>
      </c>
      <c r="B442" s="63"/>
      <c r="C442" s="63"/>
      <c r="D442" s="63"/>
      <c r="E442" s="63"/>
      <c r="F442" s="63"/>
      <c r="G442" s="62" t="str">
        <f>IF(D442="","",VLOOKUP(D442,'Liste des clubs'!A:B,2,FALSE))</f>
        <v/>
      </c>
      <c r="H442" s="29"/>
      <c r="I442" s="64" t="str">
        <f t="shared" si="9"/>
        <v/>
      </c>
      <c r="J442" s="65" t="str">
        <f t="array" ref="J442">IFERROR(INDEX(I$2:I$700,SMALL(IF(I$2:I$700&lt;&gt;"",ROW(I$2:I$700)-1),ROW(A441))),"")</f>
        <v/>
      </c>
      <c r="K442" s="64" t="str">
        <f t="shared" si="10"/>
        <v/>
      </c>
      <c r="L442" s="66" t="str">
        <f t="array" ref="L442">IFERROR(INDEX(K$2:K$700,SMALL(IF(K$2:K$700&lt;&gt;"",ROW(K$2:K$700)-1),ROW(F441))),"")</f>
        <v/>
      </c>
      <c r="M442" s="64" t="str">
        <f t="shared" si="11"/>
        <v/>
      </c>
      <c r="N442" s="65" t="str">
        <f t="array" ref="N442">IFERROR(INDEX(M$2:M$700,SMALL(IF(M$2:M$700&lt;&gt;"",ROW(M$2:M$700)-1),ROW(G441))),"")</f>
        <v/>
      </c>
      <c r="O442" s="64" t="str">
        <f t="shared" si="12"/>
        <v/>
      </c>
      <c r="P442" s="66" t="str">
        <f t="array" ref="P442">IFERROR(INDEX(O$2:O$700,SMALL(IF(O$2:O$700&lt;&gt;"",ROW(O$2:O$700)-1),ROW(I441))),"")</f>
        <v/>
      </c>
    </row>
    <row r="443" spans="1:16" ht="15.75" customHeight="1" x14ac:dyDescent="0.2">
      <c r="A443" s="62" t="str">
        <f t="shared" si="16"/>
        <v xml:space="preserve"> </v>
      </c>
      <c r="B443" s="63"/>
      <c r="C443" s="63"/>
      <c r="D443" s="63"/>
      <c r="E443" s="63"/>
      <c r="F443" s="63"/>
      <c r="G443" s="62" t="str">
        <f>IF(D443="","",VLOOKUP(D443,'Liste des clubs'!A:B,2,FALSE))</f>
        <v/>
      </c>
      <c r="H443" s="29"/>
      <c r="I443" s="64" t="str">
        <f t="shared" si="9"/>
        <v/>
      </c>
      <c r="J443" s="65" t="str">
        <f t="array" ref="J443">IFERROR(INDEX(I$2:I$700,SMALL(IF(I$2:I$700&lt;&gt;"",ROW(I$2:I$700)-1),ROW(A442))),"")</f>
        <v/>
      </c>
      <c r="K443" s="64" t="str">
        <f t="shared" si="10"/>
        <v/>
      </c>
      <c r="L443" s="66" t="str">
        <f t="array" ref="L443">IFERROR(INDEX(K$2:K$700,SMALL(IF(K$2:K$700&lt;&gt;"",ROW(K$2:K$700)-1),ROW(F442))),"")</f>
        <v/>
      </c>
      <c r="M443" s="64" t="str">
        <f t="shared" si="11"/>
        <v/>
      </c>
      <c r="N443" s="65" t="str">
        <f t="array" ref="N443">IFERROR(INDEX(M$2:M$700,SMALL(IF(M$2:M$700&lt;&gt;"",ROW(M$2:M$700)-1),ROW(G442))),"")</f>
        <v/>
      </c>
      <c r="O443" s="64" t="str">
        <f t="shared" si="12"/>
        <v/>
      </c>
      <c r="P443" s="66" t="str">
        <f t="array" ref="P443">IFERROR(INDEX(O$2:O$700,SMALL(IF(O$2:O$700&lt;&gt;"",ROW(O$2:O$700)-1),ROW(I442))),"")</f>
        <v/>
      </c>
    </row>
    <row r="444" spans="1:16" ht="15.75" customHeight="1" x14ac:dyDescent="0.2">
      <c r="A444" s="62" t="str">
        <f t="shared" si="16"/>
        <v xml:space="preserve"> </v>
      </c>
      <c r="B444" s="63"/>
      <c r="C444" s="63"/>
      <c r="D444" s="63"/>
      <c r="E444" s="63"/>
      <c r="F444" s="63"/>
      <c r="G444" s="62" t="str">
        <f>IF(D444="","",VLOOKUP(D444,'Liste des clubs'!A:B,2,FALSE))</f>
        <v/>
      </c>
      <c r="H444" s="29"/>
      <c r="I444" s="64" t="str">
        <f t="shared" si="9"/>
        <v/>
      </c>
      <c r="J444" s="65" t="str">
        <f t="array" ref="J444">IFERROR(INDEX(I$2:I$700,SMALL(IF(I$2:I$700&lt;&gt;"",ROW(I$2:I$700)-1),ROW(A443))),"")</f>
        <v/>
      </c>
      <c r="K444" s="64" t="str">
        <f t="shared" si="10"/>
        <v/>
      </c>
      <c r="L444" s="66" t="str">
        <f t="array" ref="L444">IFERROR(INDEX(K$2:K$700,SMALL(IF(K$2:K$700&lt;&gt;"",ROW(K$2:K$700)-1),ROW(F443))),"")</f>
        <v/>
      </c>
      <c r="M444" s="64" t="str">
        <f t="shared" si="11"/>
        <v/>
      </c>
      <c r="N444" s="65" t="str">
        <f t="array" ref="N444">IFERROR(INDEX(M$2:M$700,SMALL(IF(M$2:M$700&lt;&gt;"",ROW(M$2:M$700)-1),ROW(G443))),"")</f>
        <v/>
      </c>
      <c r="O444" s="64" t="str">
        <f t="shared" si="12"/>
        <v/>
      </c>
      <c r="P444" s="66" t="str">
        <f t="array" ref="P444">IFERROR(INDEX(O$2:O$700,SMALL(IF(O$2:O$700&lt;&gt;"",ROW(O$2:O$700)-1),ROW(I443))),"")</f>
        <v/>
      </c>
    </row>
    <row r="445" spans="1:16" ht="15.75" customHeight="1" x14ac:dyDescent="0.2">
      <c r="A445" s="62" t="str">
        <f t="shared" si="16"/>
        <v xml:space="preserve"> </v>
      </c>
      <c r="B445" s="63"/>
      <c r="C445" s="63"/>
      <c r="D445" s="63"/>
      <c r="E445" s="63"/>
      <c r="F445" s="63"/>
      <c r="G445" s="62" t="str">
        <f>IF(D445="","",VLOOKUP(D445,'Liste des clubs'!A:B,2,FALSE))</f>
        <v/>
      </c>
      <c r="H445" s="29"/>
      <c r="I445" s="64" t="str">
        <f t="shared" si="9"/>
        <v/>
      </c>
      <c r="J445" s="65" t="str">
        <f t="array" ref="J445">IFERROR(INDEX(I$2:I$700,SMALL(IF(I$2:I$700&lt;&gt;"",ROW(I$2:I$700)-1),ROW(A444))),"")</f>
        <v/>
      </c>
      <c r="K445" s="64" t="str">
        <f t="shared" si="10"/>
        <v/>
      </c>
      <c r="L445" s="66" t="str">
        <f t="array" ref="L445">IFERROR(INDEX(K$2:K$700,SMALL(IF(K$2:K$700&lt;&gt;"",ROW(K$2:K$700)-1),ROW(F444))),"")</f>
        <v/>
      </c>
      <c r="M445" s="64" t="str">
        <f t="shared" si="11"/>
        <v/>
      </c>
      <c r="N445" s="65" t="str">
        <f t="array" ref="N445">IFERROR(INDEX(M$2:M$700,SMALL(IF(M$2:M$700&lt;&gt;"",ROW(M$2:M$700)-1),ROW(G444))),"")</f>
        <v/>
      </c>
      <c r="O445" s="64" t="str">
        <f t="shared" si="12"/>
        <v/>
      </c>
      <c r="P445" s="66" t="str">
        <f t="array" ref="P445">IFERROR(INDEX(O$2:O$700,SMALL(IF(O$2:O$700&lt;&gt;"",ROW(O$2:O$700)-1),ROW(I444))),"")</f>
        <v/>
      </c>
    </row>
    <row r="446" spans="1:16" ht="15.75" customHeight="1" x14ac:dyDescent="0.2">
      <c r="A446" s="62" t="str">
        <f t="shared" si="16"/>
        <v xml:space="preserve"> </v>
      </c>
      <c r="B446" s="63"/>
      <c r="C446" s="63"/>
      <c r="D446" s="63"/>
      <c r="E446" s="63"/>
      <c r="F446" s="63"/>
      <c r="G446" s="62" t="str">
        <f>IF(D446="","",VLOOKUP(D446,'Liste des clubs'!A:B,2,FALSE))</f>
        <v/>
      </c>
      <c r="H446" s="29"/>
      <c r="I446" s="64" t="str">
        <f t="shared" si="9"/>
        <v/>
      </c>
      <c r="J446" s="65" t="str">
        <f t="array" ref="J446">IFERROR(INDEX(I$2:I$700,SMALL(IF(I$2:I$700&lt;&gt;"",ROW(I$2:I$700)-1),ROW(A445))),"")</f>
        <v/>
      </c>
      <c r="K446" s="64" t="str">
        <f t="shared" si="10"/>
        <v/>
      </c>
      <c r="L446" s="66" t="str">
        <f t="array" ref="L446">IFERROR(INDEX(K$2:K$700,SMALL(IF(K$2:K$700&lt;&gt;"",ROW(K$2:K$700)-1),ROW(F445))),"")</f>
        <v/>
      </c>
      <c r="M446" s="64" t="str">
        <f t="shared" si="11"/>
        <v/>
      </c>
      <c r="N446" s="65" t="str">
        <f t="array" ref="N446">IFERROR(INDEX(M$2:M$700,SMALL(IF(M$2:M$700&lt;&gt;"",ROW(M$2:M$700)-1),ROW(G445))),"")</f>
        <v/>
      </c>
      <c r="O446" s="64" t="str">
        <f t="shared" si="12"/>
        <v/>
      </c>
      <c r="P446" s="66" t="str">
        <f t="array" ref="P446">IFERROR(INDEX(O$2:O$700,SMALL(IF(O$2:O$700&lt;&gt;"",ROW(O$2:O$700)-1),ROW(I445))),"")</f>
        <v/>
      </c>
    </row>
    <row r="447" spans="1:16" ht="15.75" customHeight="1" x14ac:dyDescent="0.2">
      <c r="A447" s="62" t="str">
        <f t="shared" si="16"/>
        <v xml:space="preserve"> </v>
      </c>
      <c r="B447" s="63"/>
      <c r="C447" s="63"/>
      <c r="D447" s="63"/>
      <c r="E447" s="63"/>
      <c r="F447" s="63"/>
      <c r="G447" s="62" t="str">
        <f>IF(D447="","",VLOOKUP(D447,'Liste des clubs'!A:B,2,FALSE))</f>
        <v/>
      </c>
      <c r="H447" s="29"/>
      <c r="I447" s="64" t="str">
        <f t="shared" si="9"/>
        <v/>
      </c>
      <c r="J447" s="65" t="str">
        <f t="array" ref="J447">IFERROR(INDEX(I$2:I$700,SMALL(IF(I$2:I$700&lt;&gt;"",ROW(I$2:I$700)-1),ROW(A446))),"")</f>
        <v/>
      </c>
      <c r="K447" s="64" t="str">
        <f t="shared" si="10"/>
        <v/>
      </c>
      <c r="L447" s="66" t="str">
        <f t="array" ref="L447">IFERROR(INDEX(K$2:K$700,SMALL(IF(K$2:K$700&lt;&gt;"",ROW(K$2:K$700)-1),ROW(F446))),"")</f>
        <v/>
      </c>
      <c r="M447" s="64" t="str">
        <f t="shared" si="11"/>
        <v/>
      </c>
      <c r="N447" s="65" t="str">
        <f t="array" ref="N447">IFERROR(INDEX(M$2:M$700,SMALL(IF(M$2:M$700&lt;&gt;"",ROW(M$2:M$700)-1),ROW(G446))),"")</f>
        <v/>
      </c>
      <c r="O447" s="64" t="str">
        <f t="shared" si="12"/>
        <v/>
      </c>
      <c r="P447" s="66" t="str">
        <f t="array" ref="P447">IFERROR(INDEX(O$2:O$700,SMALL(IF(O$2:O$700&lt;&gt;"",ROW(O$2:O$700)-1),ROW(I446))),"")</f>
        <v/>
      </c>
    </row>
    <row r="448" spans="1:16" ht="15.75" customHeight="1" x14ac:dyDescent="0.2">
      <c r="A448" s="62" t="str">
        <f t="shared" si="16"/>
        <v xml:space="preserve"> </v>
      </c>
      <c r="B448" s="63"/>
      <c r="C448" s="63"/>
      <c r="D448" s="63"/>
      <c r="E448" s="63"/>
      <c r="F448" s="63"/>
      <c r="G448" s="62" t="str">
        <f>IF(D448="","",VLOOKUP(D448,'Liste des clubs'!A:B,2,FALSE))</f>
        <v/>
      </c>
      <c r="H448" s="29"/>
      <c r="I448" s="64" t="str">
        <f t="shared" si="9"/>
        <v/>
      </c>
      <c r="J448" s="65" t="str">
        <f t="array" ref="J448">IFERROR(INDEX(I$2:I$700,SMALL(IF(I$2:I$700&lt;&gt;"",ROW(I$2:I$700)-1),ROW(A447))),"")</f>
        <v/>
      </c>
      <c r="K448" s="64" t="str">
        <f t="shared" si="10"/>
        <v/>
      </c>
      <c r="L448" s="66" t="str">
        <f t="array" ref="L448">IFERROR(INDEX(K$2:K$700,SMALL(IF(K$2:K$700&lt;&gt;"",ROW(K$2:K$700)-1),ROW(F447))),"")</f>
        <v/>
      </c>
      <c r="M448" s="64" t="str">
        <f t="shared" si="11"/>
        <v/>
      </c>
      <c r="N448" s="65" t="str">
        <f t="array" ref="N448">IFERROR(INDEX(M$2:M$700,SMALL(IF(M$2:M$700&lt;&gt;"",ROW(M$2:M$700)-1),ROW(G447))),"")</f>
        <v/>
      </c>
      <c r="O448" s="64" t="str">
        <f t="shared" si="12"/>
        <v/>
      </c>
      <c r="P448" s="66" t="str">
        <f t="array" ref="P448">IFERROR(INDEX(O$2:O$700,SMALL(IF(O$2:O$700&lt;&gt;"",ROW(O$2:O$700)-1),ROW(I447))),"")</f>
        <v/>
      </c>
    </row>
    <row r="449" spans="1:16" ht="15.75" customHeight="1" x14ac:dyDescent="0.2">
      <c r="A449" s="62" t="str">
        <f t="shared" si="16"/>
        <v xml:space="preserve"> </v>
      </c>
      <c r="B449" s="63"/>
      <c r="C449" s="63"/>
      <c r="D449" s="63"/>
      <c r="E449" s="63"/>
      <c r="F449" s="63"/>
      <c r="G449" s="62" t="str">
        <f>IF(D449="","",VLOOKUP(D449,'Liste des clubs'!A:B,2,FALSE))</f>
        <v/>
      </c>
      <c r="H449" s="29"/>
      <c r="I449" s="64" t="str">
        <f t="shared" si="9"/>
        <v/>
      </c>
      <c r="J449" s="65" t="str">
        <f t="array" ref="J449">IFERROR(INDEX(I$2:I$700,SMALL(IF(I$2:I$700&lt;&gt;"",ROW(I$2:I$700)-1),ROW(A448))),"")</f>
        <v/>
      </c>
      <c r="K449" s="64" t="str">
        <f t="shared" si="10"/>
        <v/>
      </c>
      <c r="L449" s="66" t="str">
        <f t="array" ref="L449">IFERROR(INDEX(K$2:K$700,SMALL(IF(K$2:K$700&lt;&gt;"",ROW(K$2:K$700)-1),ROW(F448))),"")</f>
        <v/>
      </c>
      <c r="M449" s="64" t="str">
        <f t="shared" si="11"/>
        <v/>
      </c>
      <c r="N449" s="65" t="str">
        <f t="array" ref="N449">IFERROR(INDEX(M$2:M$700,SMALL(IF(M$2:M$700&lt;&gt;"",ROW(M$2:M$700)-1),ROW(G448))),"")</f>
        <v/>
      </c>
      <c r="O449" s="64" t="str">
        <f t="shared" si="12"/>
        <v/>
      </c>
      <c r="P449" s="66" t="str">
        <f t="array" ref="P449">IFERROR(INDEX(O$2:O$700,SMALL(IF(O$2:O$700&lt;&gt;"",ROW(O$2:O$700)-1),ROW(I448))),"")</f>
        <v/>
      </c>
    </row>
    <row r="450" spans="1:16" ht="15.75" customHeight="1" x14ac:dyDescent="0.2">
      <c r="A450" s="62" t="str">
        <f t="shared" si="16"/>
        <v xml:space="preserve"> </v>
      </c>
      <c r="B450" s="63"/>
      <c r="C450" s="63"/>
      <c r="D450" s="63"/>
      <c r="E450" s="63"/>
      <c r="F450" s="63"/>
      <c r="G450" s="62" t="str">
        <f>IF(D450="","",VLOOKUP(D450,'Liste des clubs'!A:B,2,FALSE))</f>
        <v/>
      </c>
      <c r="H450" s="29"/>
      <c r="I450" s="64" t="str">
        <f t="shared" si="9"/>
        <v/>
      </c>
      <c r="J450" s="65" t="str">
        <f t="array" ref="J450">IFERROR(INDEX(I$2:I$700,SMALL(IF(I$2:I$700&lt;&gt;"",ROW(I$2:I$700)-1),ROW(A449))),"")</f>
        <v/>
      </c>
      <c r="K450" s="64" t="str">
        <f t="shared" si="10"/>
        <v/>
      </c>
      <c r="L450" s="66" t="str">
        <f t="array" ref="L450">IFERROR(INDEX(K$2:K$700,SMALL(IF(K$2:K$700&lt;&gt;"",ROW(K$2:K$700)-1),ROW(F449))),"")</f>
        <v/>
      </c>
      <c r="M450" s="64" t="str">
        <f t="shared" si="11"/>
        <v/>
      </c>
      <c r="N450" s="65" t="str">
        <f t="array" ref="N450">IFERROR(INDEX(M$2:M$700,SMALL(IF(M$2:M$700&lt;&gt;"",ROW(M$2:M$700)-1),ROW(G449))),"")</f>
        <v/>
      </c>
      <c r="O450" s="64" t="str">
        <f t="shared" si="12"/>
        <v/>
      </c>
      <c r="P450" s="66" t="str">
        <f t="array" ref="P450">IFERROR(INDEX(O$2:O$700,SMALL(IF(O$2:O$700&lt;&gt;"",ROW(O$2:O$700)-1),ROW(I449))),"")</f>
        <v/>
      </c>
    </row>
    <row r="451" spans="1:16" ht="15.75" customHeight="1" x14ac:dyDescent="0.2">
      <c r="A451" s="62" t="str">
        <f t="shared" si="16"/>
        <v xml:space="preserve"> </v>
      </c>
      <c r="B451" s="63"/>
      <c r="C451" s="63"/>
      <c r="D451" s="63"/>
      <c r="E451" s="63"/>
      <c r="F451" s="63"/>
      <c r="G451" s="62" t="str">
        <f>IF(D451="","",VLOOKUP(D451,'Liste des clubs'!A:B,2,FALSE))</f>
        <v/>
      </c>
      <c r="H451" s="29"/>
      <c r="I451" s="64" t="str">
        <f t="shared" si="9"/>
        <v/>
      </c>
      <c r="J451" s="65" t="str">
        <f t="array" ref="J451">IFERROR(INDEX(I$2:I$700,SMALL(IF(I$2:I$700&lt;&gt;"",ROW(I$2:I$700)-1),ROW(A450))),"")</f>
        <v/>
      </c>
      <c r="K451" s="64" t="str">
        <f t="shared" si="10"/>
        <v/>
      </c>
      <c r="L451" s="66" t="str">
        <f t="array" ref="L451">IFERROR(INDEX(K$2:K$700,SMALL(IF(K$2:K$700&lt;&gt;"",ROW(K$2:K$700)-1),ROW(F450))),"")</f>
        <v/>
      </c>
      <c r="M451" s="64" t="str">
        <f t="shared" si="11"/>
        <v/>
      </c>
      <c r="N451" s="65" t="str">
        <f t="array" ref="N451">IFERROR(INDEX(M$2:M$700,SMALL(IF(M$2:M$700&lt;&gt;"",ROW(M$2:M$700)-1),ROW(G450))),"")</f>
        <v/>
      </c>
      <c r="O451" s="64" t="str">
        <f t="shared" si="12"/>
        <v/>
      </c>
      <c r="P451" s="66" t="str">
        <f t="array" ref="P451">IFERROR(INDEX(O$2:O$700,SMALL(IF(O$2:O$700&lt;&gt;"",ROW(O$2:O$700)-1),ROW(I450))),"")</f>
        <v/>
      </c>
    </row>
    <row r="452" spans="1:16" ht="15.75" customHeight="1" x14ac:dyDescent="0.2">
      <c r="A452" s="62" t="str">
        <f t="shared" si="16"/>
        <v xml:space="preserve"> </v>
      </c>
      <c r="B452" s="63"/>
      <c r="C452" s="63"/>
      <c r="D452" s="63"/>
      <c r="E452" s="63"/>
      <c r="F452" s="63"/>
      <c r="G452" s="62" t="str">
        <f>IF(D452="","",VLOOKUP(D452,'Liste des clubs'!A:B,2,FALSE))</f>
        <v/>
      </c>
      <c r="H452" s="29"/>
      <c r="I452" s="64" t="str">
        <f t="shared" si="9"/>
        <v/>
      </c>
      <c r="J452" s="65" t="str">
        <f t="array" ref="J452">IFERROR(INDEX(I$2:I$700,SMALL(IF(I$2:I$700&lt;&gt;"",ROW(I$2:I$700)-1),ROW(A451))),"")</f>
        <v/>
      </c>
      <c r="K452" s="64" t="str">
        <f t="shared" si="10"/>
        <v/>
      </c>
      <c r="L452" s="66" t="str">
        <f t="array" ref="L452">IFERROR(INDEX(K$2:K$700,SMALL(IF(K$2:K$700&lt;&gt;"",ROW(K$2:K$700)-1),ROW(F451))),"")</f>
        <v/>
      </c>
      <c r="M452" s="64" t="str">
        <f t="shared" si="11"/>
        <v/>
      </c>
      <c r="N452" s="65" t="str">
        <f t="array" ref="N452">IFERROR(INDEX(M$2:M$700,SMALL(IF(M$2:M$700&lt;&gt;"",ROW(M$2:M$700)-1),ROW(G451))),"")</f>
        <v/>
      </c>
      <c r="O452" s="64" t="str">
        <f t="shared" si="12"/>
        <v/>
      </c>
      <c r="P452" s="66" t="str">
        <f t="array" ref="P452">IFERROR(INDEX(O$2:O$700,SMALL(IF(O$2:O$700&lt;&gt;"",ROW(O$2:O$700)-1),ROW(I451))),"")</f>
        <v/>
      </c>
    </row>
    <row r="453" spans="1:16" ht="15.75" customHeight="1" x14ac:dyDescent="0.2">
      <c r="A453" s="62" t="str">
        <f t="shared" si="16"/>
        <v xml:space="preserve"> </v>
      </c>
      <c r="B453" s="63"/>
      <c r="C453" s="63"/>
      <c r="D453" s="63"/>
      <c r="E453" s="63"/>
      <c r="F453" s="63"/>
      <c r="G453" s="62" t="str">
        <f>IF(D453="","",VLOOKUP(D453,'Liste des clubs'!A:B,2,FALSE))</f>
        <v/>
      </c>
      <c r="H453" s="29"/>
      <c r="I453" s="64" t="str">
        <f t="shared" si="9"/>
        <v/>
      </c>
      <c r="J453" s="65" t="str">
        <f t="array" ref="J453">IFERROR(INDEX(I$2:I$700,SMALL(IF(I$2:I$700&lt;&gt;"",ROW(I$2:I$700)-1),ROW(A452))),"")</f>
        <v/>
      </c>
      <c r="K453" s="64" t="str">
        <f t="shared" si="10"/>
        <v/>
      </c>
      <c r="L453" s="66" t="str">
        <f t="array" ref="L453">IFERROR(INDEX(K$2:K$700,SMALL(IF(K$2:K$700&lt;&gt;"",ROW(K$2:K$700)-1),ROW(F452))),"")</f>
        <v/>
      </c>
      <c r="M453" s="64" t="str">
        <f t="shared" si="11"/>
        <v/>
      </c>
      <c r="N453" s="65" t="str">
        <f t="array" ref="N453">IFERROR(INDEX(M$2:M$700,SMALL(IF(M$2:M$700&lt;&gt;"",ROW(M$2:M$700)-1),ROW(G452))),"")</f>
        <v/>
      </c>
      <c r="O453" s="64" t="str">
        <f t="shared" si="12"/>
        <v/>
      </c>
      <c r="P453" s="66" t="str">
        <f t="array" ref="P453">IFERROR(INDEX(O$2:O$700,SMALL(IF(O$2:O$700&lt;&gt;"",ROW(O$2:O$700)-1),ROW(I452))),"")</f>
        <v/>
      </c>
    </row>
    <row r="454" spans="1:16" ht="15.75" customHeight="1" x14ac:dyDescent="0.2">
      <c r="A454" s="62" t="str">
        <f t="shared" ref="A454:A517" si="17">B454&amp;" "&amp;C454</f>
        <v xml:space="preserve"> </v>
      </c>
      <c r="B454" s="63"/>
      <c r="C454" s="63"/>
      <c r="D454" s="63"/>
      <c r="E454" s="63"/>
      <c r="F454" s="63"/>
      <c r="G454" s="62" t="str">
        <f>IF(D454="","",VLOOKUP(D454,'Liste des clubs'!A:B,2,FALSE))</f>
        <v/>
      </c>
      <c r="H454" s="29"/>
      <c r="I454" s="64" t="str">
        <f t="shared" si="9"/>
        <v/>
      </c>
      <c r="J454" s="65" t="str">
        <f t="array" ref="J454">IFERROR(INDEX(I$2:I$700,SMALL(IF(I$2:I$700&lt;&gt;"",ROW(I$2:I$700)-1),ROW(A453))),"")</f>
        <v/>
      </c>
      <c r="K454" s="64" t="str">
        <f t="shared" si="10"/>
        <v/>
      </c>
      <c r="L454" s="66" t="str">
        <f t="array" ref="L454">IFERROR(INDEX(K$2:K$700,SMALL(IF(K$2:K$700&lt;&gt;"",ROW(K$2:K$700)-1),ROW(F453))),"")</f>
        <v/>
      </c>
      <c r="M454" s="64" t="str">
        <f t="shared" si="11"/>
        <v/>
      </c>
      <c r="N454" s="65" t="str">
        <f t="array" ref="N454">IFERROR(INDEX(M$2:M$700,SMALL(IF(M$2:M$700&lt;&gt;"",ROW(M$2:M$700)-1),ROW(G453))),"")</f>
        <v/>
      </c>
      <c r="O454" s="64" t="str">
        <f t="shared" si="12"/>
        <v/>
      </c>
      <c r="P454" s="66" t="str">
        <f t="array" ref="P454">IFERROR(INDEX(O$2:O$700,SMALL(IF(O$2:O$700&lt;&gt;"",ROW(O$2:O$700)-1),ROW(I453))),"")</f>
        <v/>
      </c>
    </row>
    <row r="455" spans="1:16" ht="15.75" customHeight="1" x14ac:dyDescent="0.2">
      <c r="A455" s="62" t="str">
        <f t="shared" si="17"/>
        <v xml:space="preserve"> </v>
      </c>
      <c r="B455" s="63"/>
      <c r="C455" s="63"/>
      <c r="D455" s="63"/>
      <c r="E455" s="63"/>
      <c r="F455" s="63"/>
      <c r="G455" s="62" t="str">
        <f>IF(D455="","",VLOOKUP(D455,'Liste des clubs'!A:B,2,FALSE))</f>
        <v/>
      </c>
      <c r="H455" s="29"/>
      <c r="I455" s="64" t="str">
        <f t="shared" si="9"/>
        <v/>
      </c>
      <c r="J455" s="65" t="str">
        <f t="array" ref="J455">IFERROR(INDEX(I$2:I$700,SMALL(IF(I$2:I$700&lt;&gt;"",ROW(I$2:I$700)-1),ROW(A454))),"")</f>
        <v/>
      </c>
      <c r="K455" s="64" t="str">
        <f t="shared" si="10"/>
        <v/>
      </c>
      <c r="L455" s="66" t="str">
        <f t="array" ref="L455">IFERROR(INDEX(K$2:K$700,SMALL(IF(K$2:K$700&lt;&gt;"",ROW(K$2:K$700)-1),ROW(F454))),"")</f>
        <v/>
      </c>
      <c r="M455" s="64" t="str">
        <f t="shared" si="11"/>
        <v/>
      </c>
      <c r="N455" s="65" t="str">
        <f t="array" ref="N455">IFERROR(INDEX(M$2:M$700,SMALL(IF(M$2:M$700&lt;&gt;"",ROW(M$2:M$700)-1),ROW(G454))),"")</f>
        <v/>
      </c>
      <c r="O455" s="64" t="str">
        <f t="shared" si="12"/>
        <v/>
      </c>
      <c r="P455" s="66" t="str">
        <f t="array" ref="P455">IFERROR(INDEX(O$2:O$700,SMALL(IF(O$2:O$700&lt;&gt;"",ROW(O$2:O$700)-1),ROW(I454))),"")</f>
        <v/>
      </c>
    </row>
    <row r="456" spans="1:16" ht="15.75" customHeight="1" x14ac:dyDescent="0.2">
      <c r="A456" s="62" t="str">
        <f t="shared" si="17"/>
        <v xml:space="preserve"> </v>
      </c>
      <c r="B456" s="63"/>
      <c r="C456" s="63"/>
      <c r="D456" s="63"/>
      <c r="E456" s="63"/>
      <c r="F456" s="63"/>
      <c r="G456" s="62" t="str">
        <f>IF(D456="","",VLOOKUP(D456,'Liste des clubs'!A:B,2,FALSE))</f>
        <v/>
      </c>
      <c r="H456" s="29"/>
      <c r="I456" s="64" t="str">
        <f t="shared" si="9"/>
        <v/>
      </c>
      <c r="J456" s="65" t="str">
        <f t="array" ref="J456">IFERROR(INDEX(I$2:I$700,SMALL(IF(I$2:I$700&lt;&gt;"",ROW(I$2:I$700)-1),ROW(A455))),"")</f>
        <v/>
      </c>
      <c r="K456" s="64" t="str">
        <f t="shared" si="10"/>
        <v/>
      </c>
      <c r="L456" s="66" t="str">
        <f t="array" ref="L456">IFERROR(INDEX(K$2:K$700,SMALL(IF(K$2:K$700&lt;&gt;"",ROW(K$2:K$700)-1),ROW(F455))),"")</f>
        <v/>
      </c>
      <c r="M456" s="64" t="str">
        <f t="shared" si="11"/>
        <v/>
      </c>
      <c r="N456" s="65" t="str">
        <f t="array" ref="N456">IFERROR(INDEX(M$2:M$700,SMALL(IF(M$2:M$700&lt;&gt;"",ROW(M$2:M$700)-1),ROW(G455))),"")</f>
        <v/>
      </c>
      <c r="O456" s="64" t="str">
        <f t="shared" si="12"/>
        <v/>
      </c>
      <c r="P456" s="66" t="str">
        <f t="array" ref="P456">IFERROR(INDEX(O$2:O$700,SMALL(IF(O$2:O$700&lt;&gt;"",ROW(O$2:O$700)-1),ROW(I455))),"")</f>
        <v/>
      </c>
    </row>
    <row r="457" spans="1:16" ht="15.75" customHeight="1" x14ac:dyDescent="0.2">
      <c r="A457" s="62" t="str">
        <f t="shared" si="17"/>
        <v xml:space="preserve"> </v>
      </c>
      <c r="B457" s="63"/>
      <c r="C457" s="63"/>
      <c r="D457" s="63"/>
      <c r="E457" s="63"/>
      <c r="F457" s="63"/>
      <c r="G457" s="62" t="str">
        <f>IF(D457="","",VLOOKUP(D457,'Liste des clubs'!A:B,2,FALSE))</f>
        <v/>
      </c>
      <c r="H457" s="29"/>
      <c r="I457" s="64" t="str">
        <f t="shared" si="9"/>
        <v/>
      </c>
      <c r="J457" s="65" t="str">
        <f t="array" ref="J457">IFERROR(INDEX(I$2:I$700,SMALL(IF(I$2:I$700&lt;&gt;"",ROW(I$2:I$700)-1),ROW(A456))),"")</f>
        <v/>
      </c>
      <c r="K457" s="64" t="str">
        <f t="shared" si="10"/>
        <v/>
      </c>
      <c r="L457" s="66" t="str">
        <f t="array" ref="L457">IFERROR(INDEX(K$2:K$700,SMALL(IF(K$2:K$700&lt;&gt;"",ROW(K$2:K$700)-1),ROW(F456))),"")</f>
        <v/>
      </c>
      <c r="M457" s="64" t="str">
        <f t="shared" si="11"/>
        <v/>
      </c>
      <c r="N457" s="65" t="str">
        <f t="array" ref="N457">IFERROR(INDEX(M$2:M$700,SMALL(IF(M$2:M$700&lt;&gt;"",ROW(M$2:M$700)-1),ROW(G456))),"")</f>
        <v/>
      </c>
      <c r="O457" s="64" t="str">
        <f t="shared" si="12"/>
        <v/>
      </c>
      <c r="P457" s="66" t="str">
        <f t="array" ref="P457">IFERROR(INDEX(O$2:O$700,SMALL(IF(O$2:O$700&lt;&gt;"",ROW(O$2:O$700)-1),ROW(I456))),"")</f>
        <v/>
      </c>
    </row>
    <row r="458" spans="1:16" ht="15.75" customHeight="1" x14ac:dyDescent="0.2">
      <c r="A458" s="62" t="str">
        <f t="shared" si="17"/>
        <v xml:space="preserve"> </v>
      </c>
      <c r="B458" s="63"/>
      <c r="C458" s="63"/>
      <c r="D458" s="63"/>
      <c r="E458" s="63"/>
      <c r="F458" s="63"/>
      <c r="G458" s="62" t="str">
        <f>IF(D458="","",VLOOKUP(D458,'Liste des clubs'!A:B,2,FALSE))</f>
        <v/>
      </c>
      <c r="H458" s="29"/>
      <c r="I458" s="64" t="str">
        <f t="shared" si="9"/>
        <v/>
      </c>
      <c r="J458" s="65" t="str">
        <f t="array" ref="J458">IFERROR(INDEX(I$2:I$700,SMALL(IF(I$2:I$700&lt;&gt;"",ROW(I$2:I$700)-1),ROW(A457))),"")</f>
        <v/>
      </c>
      <c r="K458" s="64" t="str">
        <f t="shared" si="10"/>
        <v/>
      </c>
      <c r="L458" s="66" t="str">
        <f t="array" ref="L458">IFERROR(INDEX(K$2:K$700,SMALL(IF(K$2:K$700&lt;&gt;"",ROW(K$2:K$700)-1),ROW(F457))),"")</f>
        <v/>
      </c>
      <c r="M458" s="64" t="str">
        <f t="shared" si="11"/>
        <v/>
      </c>
      <c r="N458" s="65" t="str">
        <f t="array" ref="N458">IFERROR(INDEX(M$2:M$700,SMALL(IF(M$2:M$700&lt;&gt;"",ROW(M$2:M$700)-1),ROW(G457))),"")</f>
        <v/>
      </c>
      <c r="O458" s="64" t="str">
        <f t="shared" si="12"/>
        <v/>
      </c>
      <c r="P458" s="66" t="str">
        <f t="array" ref="P458">IFERROR(INDEX(O$2:O$700,SMALL(IF(O$2:O$700&lt;&gt;"",ROW(O$2:O$700)-1),ROW(I457))),"")</f>
        <v/>
      </c>
    </row>
    <row r="459" spans="1:16" ht="15.75" customHeight="1" x14ac:dyDescent="0.2">
      <c r="A459" s="62" t="str">
        <f t="shared" si="17"/>
        <v xml:space="preserve"> </v>
      </c>
      <c r="B459" s="63"/>
      <c r="C459" s="63"/>
      <c r="D459" s="63"/>
      <c r="E459" s="63"/>
      <c r="F459" s="63"/>
      <c r="G459" s="62" t="str">
        <f>IF(D459="","",VLOOKUP(D459,'Liste des clubs'!A:B,2,FALSE))</f>
        <v/>
      </c>
      <c r="H459" s="29"/>
      <c r="I459" s="64" t="str">
        <f t="shared" si="9"/>
        <v/>
      </c>
      <c r="J459" s="65" t="str">
        <f t="array" ref="J459">IFERROR(INDEX(I$2:I$700,SMALL(IF(I$2:I$700&lt;&gt;"",ROW(I$2:I$700)-1),ROW(A458))),"")</f>
        <v/>
      </c>
      <c r="K459" s="64" t="str">
        <f t="shared" si="10"/>
        <v/>
      </c>
      <c r="L459" s="66" t="str">
        <f t="array" ref="L459">IFERROR(INDEX(K$2:K$700,SMALL(IF(K$2:K$700&lt;&gt;"",ROW(K$2:K$700)-1),ROW(F458))),"")</f>
        <v/>
      </c>
      <c r="M459" s="64" t="str">
        <f t="shared" si="11"/>
        <v/>
      </c>
      <c r="N459" s="65" t="str">
        <f t="array" ref="N459">IFERROR(INDEX(M$2:M$700,SMALL(IF(M$2:M$700&lt;&gt;"",ROW(M$2:M$700)-1),ROW(G458))),"")</f>
        <v/>
      </c>
      <c r="O459" s="64" t="str">
        <f t="shared" si="12"/>
        <v/>
      </c>
      <c r="P459" s="66" t="str">
        <f t="array" ref="P459">IFERROR(INDEX(O$2:O$700,SMALL(IF(O$2:O$700&lt;&gt;"",ROW(O$2:O$700)-1),ROW(I458))),"")</f>
        <v/>
      </c>
    </row>
    <row r="460" spans="1:16" ht="15.75" customHeight="1" x14ac:dyDescent="0.2">
      <c r="A460" s="62" t="str">
        <f t="shared" si="17"/>
        <v xml:space="preserve"> </v>
      </c>
      <c r="B460" s="63"/>
      <c r="C460" s="63"/>
      <c r="D460" s="63"/>
      <c r="E460" s="63"/>
      <c r="F460" s="63"/>
      <c r="G460" s="62" t="str">
        <f>IF(D460="","",VLOOKUP(D460,'Liste des clubs'!A:B,2,FALSE))</f>
        <v/>
      </c>
      <c r="H460" s="29"/>
      <c r="I460" s="64" t="str">
        <f t="shared" si="9"/>
        <v/>
      </c>
      <c r="J460" s="65" t="str">
        <f t="array" ref="J460">IFERROR(INDEX(I$2:I$700,SMALL(IF(I$2:I$700&lt;&gt;"",ROW(I$2:I$700)-1),ROW(A459))),"")</f>
        <v/>
      </c>
      <c r="K460" s="64" t="str">
        <f t="shared" si="10"/>
        <v/>
      </c>
      <c r="L460" s="66" t="str">
        <f t="array" ref="L460">IFERROR(INDEX(K$2:K$700,SMALL(IF(K$2:K$700&lt;&gt;"",ROW(K$2:K$700)-1),ROW(F459))),"")</f>
        <v/>
      </c>
      <c r="M460" s="64" t="str">
        <f t="shared" si="11"/>
        <v/>
      </c>
      <c r="N460" s="65" t="str">
        <f t="array" ref="N460">IFERROR(INDEX(M$2:M$700,SMALL(IF(M$2:M$700&lt;&gt;"",ROW(M$2:M$700)-1),ROW(G459))),"")</f>
        <v/>
      </c>
      <c r="O460" s="64" t="str">
        <f t="shared" si="12"/>
        <v/>
      </c>
      <c r="P460" s="66" t="str">
        <f t="array" ref="P460">IFERROR(INDEX(O$2:O$700,SMALL(IF(O$2:O$700&lt;&gt;"",ROW(O$2:O$700)-1),ROW(I459))),"")</f>
        <v/>
      </c>
    </row>
    <row r="461" spans="1:16" ht="15.75" customHeight="1" x14ac:dyDescent="0.2">
      <c r="A461" s="62" t="str">
        <f t="shared" si="17"/>
        <v xml:space="preserve"> </v>
      </c>
      <c r="B461" s="63"/>
      <c r="C461" s="63"/>
      <c r="D461" s="63"/>
      <c r="E461" s="63"/>
      <c r="F461" s="63"/>
      <c r="G461" s="62" t="str">
        <f>IF(D461="","",VLOOKUP(D461,'Liste des clubs'!A:B,2,FALSE))</f>
        <v/>
      </c>
      <c r="H461" s="29"/>
      <c r="I461" s="64" t="str">
        <f t="shared" si="9"/>
        <v/>
      </c>
      <c r="J461" s="65" t="str">
        <f t="array" ref="J461">IFERROR(INDEX(I$2:I$700,SMALL(IF(I$2:I$700&lt;&gt;"",ROW(I$2:I$700)-1),ROW(A460))),"")</f>
        <v/>
      </c>
      <c r="K461" s="64" t="str">
        <f t="shared" si="10"/>
        <v/>
      </c>
      <c r="L461" s="66" t="str">
        <f t="array" ref="L461">IFERROR(INDEX(K$2:K$700,SMALL(IF(K$2:K$700&lt;&gt;"",ROW(K$2:K$700)-1),ROW(F460))),"")</f>
        <v/>
      </c>
      <c r="M461" s="64" t="str">
        <f t="shared" si="11"/>
        <v/>
      </c>
      <c r="N461" s="65" t="str">
        <f t="array" ref="N461">IFERROR(INDEX(M$2:M$700,SMALL(IF(M$2:M$700&lt;&gt;"",ROW(M$2:M$700)-1),ROW(G460))),"")</f>
        <v/>
      </c>
      <c r="O461" s="64" t="str">
        <f t="shared" si="12"/>
        <v/>
      </c>
      <c r="P461" s="66" t="str">
        <f t="array" ref="P461">IFERROR(INDEX(O$2:O$700,SMALL(IF(O$2:O$700&lt;&gt;"",ROW(O$2:O$700)-1),ROW(I460))),"")</f>
        <v/>
      </c>
    </row>
    <row r="462" spans="1:16" ht="15.75" customHeight="1" x14ac:dyDescent="0.2">
      <c r="A462" s="62" t="str">
        <f t="shared" si="17"/>
        <v xml:space="preserve"> </v>
      </c>
      <c r="B462" s="63"/>
      <c r="C462" s="63"/>
      <c r="D462" s="63"/>
      <c r="E462" s="63"/>
      <c r="F462" s="63"/>
      <c r="G462" s="62" t="str">
        <f>IF(D462="","",VLOOKUP(D462,'Liste des clubs'!A:B,2,FALSE))</f>
        <v/>
      </c>
      <c r="H462" s="29"/>
      <c r="I462" s="64" t="str">
        <f t="shared" si="9"/>
        <v/>
      </c>
      <c r="J462" s="65" t="str">
        <f t="array" ref="J462">IFERROR(INDEX(I$2:I$700,SMALL(IF(I$2:I$700&lt;&gt;"",ROW(I$2:I$700)-1),ROW(A461))),"")</f>
        <v/>
      </c>
      <c r="K462" s="64" t="str">
        <f t="shared" si="10"/>
        <v/>
      </c>
      <c r="L462" s="66" t="str">
        <f t="array" ref="L462">IFERROR(INDEX(K$2:K$700,SMALL(IF(K$2:K$700&lt;&gt;"",ROW(K$2:K$700)-1),ROW(F461))),"")</f>
        <v/>
      </c>
      <c r="M462" s="64" t="str">
        <f t="shared" si="11"/>
        <v/>
      </c>
      <c r="N462" s="65" t="str">
        <f t="array" ref="N462">IFERROR(INDEX(M$2:M$700,SMALL(IF(M$2:M$700&lt;&gt;"",ROW(M$2:M$700)-1),ROW(G461))),"")</f>
        <v/>
      </c>
      <c r="O462" s="64" t="str">
        <f t="shared" si="12"/>
        <v/>
      </c>
      <c r="P462" s="66" t="str">
        <f t="array" ref="P462">IFERROR(INDEX(O$2:O$700,SMALL(IF(O$2:O$700&lt;&gt;"",ROW(O$2:O$700)-1),ROW(I461))),"")</f>
        <v/>
      </c>
    </row>
    <row r="463" spans="1:16" ht="15.75" customHeight="1" x14ac:dyDescent="0.2">
      <c r="A463" s="62" t="str">
        <f t="shared" si="17"/>
        <v xml:space="preserve"> </v>
      </c>
      <c r="B463" s="63"/>
      <c r="C463" s="63"/>
      <c r="D463" s="63"/>
      <c r="E463" s="63"/>
      <c r="F463" s="63"/>
      <c r="G463" s="62" t="str">
        <f>IF(D463="","",VLOOKUP(D463,'Liste des clubs'!A:B,2,FALSE))</f>
        <v/>
      </c>
      <c r="H463" s="29"/>
      <c r="I463" s="64" t="str">
        <f t="shared" si="9"/>
        <v/>
      </c>
      <c r="J463" s="65" t="str">
        <f t="array" ref="J463">IFERROR(INDEX(I$2:I$700,SMALL(IF(I$2:I$700&lt;&gt;"",ROW(I$2:I$700)-1),ROW(A462))),"")</f>
        <v/>
      </c>
      <c r="K463" s="64" t="str">
        <f t="shared" si="10"/>
        <v/>
      </c>
      <c r="L463" s="66" t="str">
        <f t="array" ref="L463">IFERROR(INDEX(K$2:K$700,SMALL(IF(K$2:K$700&lt;&gt;"",ROW(K$2:K$700)-1),ROW(F462))),"")</f>
        <v/>
      </c>
      <c r="M463" s="64" t="str">
        <f t="shared" si="11"/>
        <v/>
      </c>
      <c r="N463" s="65" t="str">
        <f t="array" ref="N463">IFERROR(INDEX(M$2:M$700,SMALL(IF(M$2:M$700&lt;&gt;"",ROW(M$2:M$700)-1),ROW(G462))),"")</f>
        <v/>
      </c>
      <c r="O463" s="64" t="str">
        <f t="shared" si="12"/>
        <v/>
      </c>
      <c r="P463" s="66" t="str">
        <f t="array" ref="P463">IFERROR(INDEX(O$2:O$700,SMALL(IF(O$2:O$700&lt;&gt;"",ROW(O$2:O$700)-1),ROW(I462))),"")</f>
        <v/>
      </c>
    </row>
    <row r="464" spans="1:16" ht="15.75" customHeight="1" x14ac:dyDescent="0.2">
      <c r="A464" s="62" t="str">
        <f t="shared" si="17"/>
        <v xml:space="preserve"> </v>
      </c>
      <c r="B464" s="63"/>
      <c r="C464" s="63"/>
      <c r="D464" s="63"/>
      <c r="E464" s="63"/>
      <c r="F464" s="63"/>
      <c r="G464" s="62" t="str">
        <f>IF(D464="","",VLOOKUP(D464,'Liste des clubs'!A:B,2,FALSE))</f>
        <v/>
      </c>
      <c r="H464" s="29"/>
      <c r="I464" s="64" t="str">
        <f t="shared" si="9"/>
        <v/>
      </c>
      <c r="J464" s="65" t="str">
        <f t="array" ref="J464">IFERROR(INDEX(I$2:I$700,SMALL(IF(I$2:I$700&lt;&gt;"",ROW(I$2:I$700)-1),ROW(A463))),"")</f>
        <v/>
      </c>
      <c r="K464" s="64" t="str">
        <f t="shared" si="10"/>
        <v/>
      </c>
      <c r="L464" s="66" t="str">
        <f t="array" ref="L464">IFERROR(INDEX(K$2:K$700,SMALL(IF(K$2:K$700&lt;&gt;"",ROW(K$2:K$700)-1),ROW(F463))),"")</f>
        <v/>
      </c>
      <c r="M464" s="64" t="str">
        <f t="shared" si="11"/>
        <v/>
      </c>
      <c r="N464" s="65" t="str">
        <f t="array" ref="N464">IFERROR(INDEX(M$2:M$700,SMALL(IF(M$2:M$700&lt;&gt;"",ROW(M$2:M$700)-1),ROW(G463))),"")</f>
        <v/>
      </c>
      <c r="O464" s="64" t="str">
        <f t="shared" si="12"/>
        <v/>
      </c>
      <c r="P464" s="66" t="str">
        <f t="array" ref="P464">IFERROR(INDEX(O$2:O$700,SMALL(IF(O$2:O$700&lt;&gt;"",ROW(O$2:O$700)-1),ROW(I463))),"")</f>
        <v/>
      </c>
    </row>
    <row r="465" spans="1:16" ht="15.75" customHeight="1" x14ac:dyDescent="0.2">
      <c r="A465" s="62" t="str">
        <f t="shared" si="17"/>
        <v xml:space="preserve"> </v>
      </c>
      <c r="B465" s="63"/>
      <c r="C465" s="63"/>
      <c r="D465" s="63"/>
      <c r="E465" s="63"/>
      <c r="F465" s="63"/>
      <c r="G465" s="62" t="str">
        <f>IF(D465="","",VLOOKUP(D465,'Liste des clubs'!A:B,2,FALSE))</f>
        <v/>
      </c>
      <c r="H465" s="29"/>
      <c r="I465" s="64" t="str">
        <f t="shared" si="9"/>
        <v/>
      </c>
      <c r="J465" s="65" t="str">
        <f t="array" ref="J465">IFERROR(INDEX(I$2:I$700,SMALL(IF(I$2:I$700&lt;&gt;"",ROW(I$2:I$700)-1),ROW(A464))),"")</f>
        <v/>
      </c>
      <c r="K465" s="64" t="str">
        <f t="shared" si="10"/>
        <v/>
      </c>
      <c r="L465" s="66" t="str">
        <f t="array" ref="L465">IFERROR(INDEX(K$2:K$700,SMALL(IF(K$2:K$700&lt;&gt;"",ROW(K$2:K$700)-1),ROW(F464))),"")</f>
        <v/>
      </c>
      <c r="M465" s="64" t="str">
        <f t="shared" si="11"/>
        <v/>
      </c>
      <c r="N465" s="65" t="str">
        <f t="array" ref="N465">IFERROR(INDEX(M$2:M$700,SMALL(IF(M$2:M$700&lt;&gt;"",ROW(M$2:M$700)-1),ROW(G464))),"")</f>
        <v/>
      </c>
      <c r="O465" s="64" t="str">
        <f t="shared" si="12"/>
        <v/>
      </c>
      <c r="P465" s="66" t="str">
        <f t="array" ref="P465">IFERROR(INDEX(O$2:O$700,SMALL(IF(O$2:O$700&lt;&gt;"",ROW(O$2:O$700)-1),ROW(I464))),"")</f>
        <v/>
      </c>
    </row>
    <row r="466" spans="1:16" ht="15.75" customHeight="1" x14ac:dyDescent="0.2">
      <c r="A466" s="62" t="str">
        <f t="shared" si="17"/>
        <v xml:space="preserve"> </v>
      </c>
      <c r="B466" s="63"/>
      <c r="C466" s="63"/>
      <c r="D466" s="63"/>
      <c r="E466" s="63"/>
      <c r="F466" s="63"/>
      <c r="G466" s="62" t="str">
        <f>IF(D466="","",VLOOKUP(D466,'Liste des clubs'!A:B,2,FALSE))</f>
        <v/>
      </c>
      <c r="H466" s="29"/>
      <c r="I466" s="64" t="str">
        <f t="shared" ref="I466:I529" si="18">IF($H466=I$1,$A466,"")</f>
        <v/>
      </c>
      <c r="J466" s="65" t="str">
        <f t="array" ref="J466">IFERROR(INDEX(I$2:I$700,SMALL(IF(I$2:I$700&lt;&gt;"",ROW(I$2:I$700)-1),ROW(A465))),"")</f>
        <v/>
      </c>
      <c r="K466" s="64" t="str">
        <f t="shared" ref="K466:K529" si="19">IF($H466=K$1,$A466,"")</f>
        <v/>
      </c>
      <c r="L466" s="66" t="str">
        <f t="array" ref="L466">IFERROR(INDEX(K$2:K$700,SMALL(IF(K$2:K$700&lt;&gt;"",ROW(K$2:K$700)-1),ROW(F465))),"")</f>
        <v/>
      </c>
      <c r="M466" s="64" t="str">
        <f t="shared" ref="M466:M529" si="20">IF($H466=M$1,$A466,"")</f>
        <v/>
      </c>
      <c r="N466" s="65" t="str">
        <f t="array" ref="N466">IFERROR(INDEX(M$2:M$700,SMALL(IF(M$2:M$700&lt;&gt;"",ROW(M$2:M$700)-1),ROW(G465))),"")</f>
        <v/>
      </c>
      <c r="O466" s="64" t="str">
        <f t="shared" ref="O466:O529" si="21">IF($H466=O$1,$A466,"")</f>
        <v/>
      </c>
      <c r="P466" s="66" t="str">
        <f t="array" ref="P466">IFERROR(INDEX(O$2:O$700,SMALL(IF(O$2:O$700&lt;&gt;"",ROW(O$2:O$700)-1),ROW(I465))),"")</f>
        <v/>
      </c>
    </row>
    <row r="467" spans="1:16" ht="15.75" customHeight="1" x14ac:dyDescent="0.2">
      <c r="A467" s="62" t="str">
        <f t="shared" si="17"/>
        <v xml:space="preserve"> </v>
      </c>
      <c r="B467" s="63"/>
      <c r="C467" s="63"/>
      <c r="D467" s="63"/>
      <c r="E467" s="63"/>
      <c r="F467" s="63"/>
      <c r="G467" s="62" t="str">
        <f>IF(D467="","",VLOOKUP(D467,'Liste des clubs'!A:B,2,FALSE))</f>
        <v/>
      </c>
      <c r="H467" s="29"/>
      <c r="I467" s="64" t="str">
        <f t="shared" si="18"/>
        <v/>
      </c>
      <c r="J467" s="65" t="str">
        <f t="array" ref="J467">IFERROR(INDEX(I$2:I$700,SMALL(IF(I$2:I$700&lt;&gt;"",ROW(I$2:I$700)-1),ROW(A466))),"")</f>
        <v/>
      </c>
      <c r="K467" s="64" t="str">
        <f t="shared" si="19"/>
        <v/>
      </c>
      <c r="L467" s="66" t="str">
        <f t="array" ref="L467">IFERROR(INDEX(K$2:K$700,SMALL(IF(K$2:K$700&lt;&gt;"",ROW(K$2:K$700)-1),ROW(F466))),"")</f>
        <v/>
      </c>
      <c r="M467" s="64" t="str">
        <f t="shared" si="20"/>
        <v/>
      </c>
      <c r="N467" s="65" t="str">
        <f t="array" ref="N467">IFERROR(INDEX(M$2:M$700,SMALL(IF(M$2:M$700&lt;&gt;"",ROW(M$2:M$700)-1),ROW(G466))),"")</f>
        <v/>
      </c>
      <c r="O467" s="64" t="str">
        <f t="shared" si="21"/>
        <v/>
      </c>
      <c r="P467" s="66" t="str">
        <f t="array" ref="P467">IFERROR(INDEX(O$2:O$700,SMALL(IF(O$2:O$700&lt;&gt;"",ROW(O$2:O$700)-1),ROW(I466))),"")</f>
        <v/>
      </c>
    </row>
    <row r="468" spans="1:16" ht="15.75" customHeight="1" x14ac:dyDescent="0.2">
      <c r="A468" s="62" t="str">
        <f t="shared" si="17"/>
        <v xml:space="preserve"> </v>
      </c>
      <c r="B468" s="63"/>
      <c r="C468" s="63"/>
      <c r="D468" s="63"/>
      <c r="E468" s="63"/>
      <c r="F468" s="63"/>
      <c r="G468" s="62" t="str">
        <f>IF(D468="","",VLOOKUP(D468,'Liste des clubs'!A:B,2,FALSE))</f>
        <v/>
      </c>
      <c r="H468" s="29"/>
      <c r="I468" s="64" t="str">
        <f t="shared" si="18"/>
        <v/>
      </c>
      <c r="J468" s="65" t="str">
        <f t="array" ref="J468">IFERROR(INDEX(I$2:I$700,SMALL(IF(I$2:I$700&lt;&gt;"",ROW(I$2:I$700)-1),ROW(A467))),"")</f>
        <v/>
      </c>
      <c r="K468" s="64" t="str">
        <f t="shared" si="19"/>
        <v/>
      </c>
      <c r="L468" s="66" t="str">
        <f t="array" ref="L468">IFERROR(INDEX(K$2:K$700,SMALL(IF(K$2:K$700&lt;&gt;"",ROW(K$2:K$700)-1),ROW(F467))),"")</f>
        <v/>
      </c>
      <c r="M468" s="64" t="str">
        <f t="shared" si="20"/>
        <v/>
      </c>
      <c r="N468" s="65" t="str">
        <f t="array" ref="N468">IFERROR(INDEX(M$2:M$700,SMALL(IF(M$2:M$700&lt;&gt;"",ROW(M$2:M$700)-1),ROW(G467))),"")</f>
        <v/>
      </c>
      <c r="O468" s="64" t="str">
        <f t="shared" si="21"/>
        <v/>
      </c>
      <c r="P468" s="66" t="str">
        <f t="array" ref="P468">IFERROR(INDEX(O$2:O$700,SMALL(IF(O$2:O$700&lt;&gt;"",ROW(O$2:O$700)-1),ROW(I467))),"")</f>
        <v/>
      </c>
    </row>
    <row r="469" spans="1:16" ht="15.75" customHeight="1" x14ac:dyDescent="0.2">
      <c r="A469" s="62" t="str">
        <f t="shared" si="17"/>
        <v xml:space="preserve"> </v>
      </c>
      <c r="B469" s="63"/>
      <c r="C469" s="63"/>
      <c r="D469" s="63"/>
      <c r="E469" s="63"/>
      <c r="F469" s="63"/>
      <c r="G469" s="62" t="str">
        <f>IF(D469="","",VLOOKUP(D469,'Liste des clubs'!A:B,2,FALSE))</f>
        <v/>
      </c>
      <c r="H469" s="29"/>
      <c r="I469" s="64" t="str">
        <f t="shared" si="18"/>
        <v/>
      </c>
      <c r="J469" s="65" t="str">
        <f t="array" ref="J469">IFERROR(INDEX(I$2:I$700,SMALL(IF(I$2:I$700&lt;&gt;"",ROW(I$2:I$700)-1),ROW(A468))),"")</f>
        <v/>
      </c>
      <c r="K469" s="64" t="str">
        <f t="shared" si="19"/>
        <v/>
      </c>
      <c r="L469" s="66" t="str">
        <f t="array" ref="L469">IFERROR(INDEX(K$2:K$700,SMALL(IF(K$2:K$700&lt;&gt;"",ROW(K$2:K$700)-1),ROW(F468))),"")</f>
        <v/>
      </c>
      <c r="M469" s="64" t="str">
        <f t="shared" si="20"/>
        <v/>
      </c>
      <c r="N469" s="65" t="str">
        <f t="array" ref="N469">IFERROR(INDEX(M$2:M$700,SMALL(IF(M$2:M$700&lt;&gt;"",ROW(M$2:M$700)-1),ROW(G468))),"")</f>
        <v/>
      </c>
      <c r="O469" s="64" t="str">
        <f t="shared" si="21"/>
        <v/>
      </c>
      <c r="P469" s="66" t="str">
        <f t="array" ref="P469">IFERROR(INDEX(O$2:O$700,SMALL(IF(O$2:O$700&lt;&gt;"",ROW(O$2:O$700)-1),ROW(I468))),"")</f>
        <v/>
      </c>
    </row>
    <row r="470" spans="1:16" ht="15.75" customHeight="1" x14ac:dyDescent="0.2">
      <c r="A470" s="62" t="str">
        <f t="shared" si="17"/>
        <v xml:space="preserve"> </v>
      </c>
      <c r="B470" s="63"/>
      <c r="C470" s="63"/>
      <c r="D470" s="63"/>
      <c r="E470" s="63"/>
      <c r="F470" s="63"/>
      <c r="G470" s="62" t="str">
        <f>IF(D470="","",VLOOKUP(D470,'Liste des clubs'!A:B,2,FALSE))</f>
        <v/>
      </c>
      <c r="H470" s="29"/>
      <c r="I470" s="64" t="str">
        <f t="shared" si="18"/>
        <v/>
      </c>
      <c r="J470" s="65" t="str">
        <f t="array" ref="J470">IFERROR(INDEX(I$2:I$700,SMALL(IF(I$2:I$700&lt;&gt;"",ROW(I$2:I$700)-1),ROW(A469))),"")</f>
        <v/>
      </c>
      <c r="K470" s="64" t="str">
        <f t="shared" si="19"/>
        <v/>
      </c>
      <c r="L470" s="66" t="str">
        <f t="array" ref="L470">IFERROR(INDEX(K$2:K$700,SMALL(IF(K$2:K$700&lt;&gt;"",ROW(K$2:K$700)-1),ROW(F469))),"")</f>
        <v/>
      </c>
      <c r="M470" s="64" t="str">
        <f t="shared" si="20"/>
        <v/>
      </c>
      <c r="N470" s="65" t="str">
        <f t="array" ref="N470">IFERROR(INDEX(M$2:M$700,SMALL(IF(M$2:M$700&lt;&gt;"",ROW(M$2:M$700)-1),ROW(G469))),"")</f>
        <v/>
      </c>
      <c r="O470" s="64" t="str">
        <f t="shared" si="21"/>
        <v/>
      </c>
      <c r="P470" s="66" t="str">
        <f t="array" ref="P470">IFERROR(INDEX(O$2:O$700,SMALL(IF(O$2:O$700&lt;&gt;"",ROW(O$2:O$700)-1),ROW(I469))),"")</f>
        <v/>
      </c>
    </row>
    <row r="471" spans="1:16" ht="15.75" customHeight="1" x14ac:dyDescent="0.2">
      <c r="A471" s="62" t="str">
        <f t="shared" si="17"/>
        <v xml:space="preserve"> </v>
      </c>
      <c r="B471" s="63"/>
      <c r="C471" s="63"/>
      <c r="D471" s="63"/>
      <c r="E471" s="63"/>
      <c r="F471" s="63"/>
      <c r="G471" s="62" t="str">
        <f>IF(D471="","",VLOOKUP(D471,'Liste des clubs'!A:B,2,FALSE))</f>
        <v/>
      </c>
      <c r="H471" s="29"/>
      <c r="I471" s="64" t="str">
        <f t="shared" si="18"/>
        <v/>
      </c>
      <c r="J471" s="65" t="str">
        <f t="array" ref="J471">IFERROR(INDEX(I$2:I$700,SMALL(IF(I$2:I$700&lt;&gt;"",ROW(I$2:I$700)-1),ROW(A470))),"")</f>
        <v/>
      </c>
      <c r="K471" s="64" t="str">
        <f t="shared" si="19"/>
        <v/>
      </c>
      <c r="L471" s="66" t="str">
        <f t="array" ref="L471">IFERROR(INDEX(K$2:K$700,SMALL(IF(K$2:K$700&lt;&gt;"",ROW(K$2:K$700)-1),ROW(F470))),"")</f>
        <v/>
      </c>
      <c r="M471" s="64" t="str">
        <f t="shared" si="20"/>
        <v/>
      </c>
      <c r="N471" s="65" t="str">
        <f t="array" ref="N471">IFERROR(INDEX(M$2:M$700,SMALL(IF(M$2:M$700&lt;&gt;"",ROW(M$2:M$700)-1),ROW(G470))),"")</f>
        <v/>
      </c>
      <c r="O471" s="64" t="str">
        <f t="shared" si="21"/>
        <v/>
      </c>
      <c r="P471" s="66" t="str">
        <f t="array" ref="P471">IFERROR(INDEX(O$2:O$700,SMALL(IF(O$2:O$700&lt;&gt;"",ROW(O$2:O$700)-1),ROW(I470))),"")</f>
        <v/>
      </c>
    </row>
    <row r="472" spans="1:16" ht="15.75" customHeight="1" x14ac:dyDescent="0.2">
      <c r="A472" s="62" t="str">
        <f t="shared" si="17"/>
        <v xml:space="preserve"> </v>
      </c>
      <c r="B472" s="63"/>
      <c r="C472" s="63"/>
      <c r="D472" s="63"/>
      <c r="E472" s="63"/>
      <c r="F472" s="63"/>
      <c r="G472" s="62" t="str">
        <f>IF(D472="","",VLOOKUP(D472,'Liste des clubs'!A:B,2,FALSE))</f>
        <v/>
      </c>
      <c r="H472" s="29"/>
      <c r="I472" s="64" t="str">
        <f t="shared" si="18"/>
        <v/>
      </c>
      <c r="J472" s="65" t="str">
        <f t="array" ref="J472">IFERROR(INDEX(I$2:I$700,SMALL(IF(I$2:I$700&lt;&gt;"",ROW(I$2:I$700)-1),ROW(A471))),"")</f>
        <v/>
      </c>
      <c r="K472" s="64" t="str">
        <f t="shared" si="19"/>
        <v/>
      </c>
      <c r="L472" s="66" t="str">
        <f t="array" ref="L472">IFERROR(INDEX(K$2:K$700,SMALL(IF(K$2:K$700&lt;&gt;"",ROW(K$2:K$700)-1),ROW(F471))),"")</f>
        <v/>
      </c>
      <c r="M472" s="64" t="str">
        <f t="shared" si="20"/>
        <v/>
      </c>
      <c r="N472" s="65" t="str">
        <f t="array" ref="N472">IFERROR(INDEX(M$2:M$700,SMALL(IF(M$2:M$700&lt;&gt;"",ROW(M$2:M$700)-1),ROW(G471))),"")</f>
        <v/>
      </c>
      <c r="O472" s="64" t="str">
        <f t="shared" si="21"/>
        <v/>
      </c>
      <c r="P472" s="66" t="str">
        <f t="array" ref="P472">IFERROR(INDEX(O$2:O$700,SMALL(IF(O$2:O$700&lt;&gt;"",ROW(O$2:O$700)-1),ROW(I471))),"")</f>
        <v/>
      </c>
    </row>
    <row r="473" spans="1:16" ht="15.75" customHeight="1" x14ac:dyDescent="0.2">
      <c r="A473" s="62" t="str">
        <f t="shared" si="17"/>
        <v xml:space="preserve"> </v>
      </c>
      <c r="B473" s="63"/>
      <c r="C473" s="63"/>
      <c r="D473" s="63"/>
      <c r="E473" s="63"/>
      <c r="F473" s="63"/>
      <c r="G473" s="62" t="str">
        <f>IF(D473="","",VLOOKUP(D473,'Liste des clubs'!A:B,2,FALSE))</f>
        <v/>
      </c>
      <c r="H473" s="29"/>
      <c r="I473" s="64" t="str">
        <f t="shared" si="18"/>
        <v/>
      </c>
      <c r="J473" s="65" t="str">
        <f t="array" ref="J473">IFERROR(INDEX(I$2:I$700,SMALL(IF(I$2:I$700&lt;&gt;"",ROW(I$2:I$700)-1),ROW(A472))),"")</f>
        <v/>
      </c>
      <c r="K473" s="64" t="str">
        <f t="shared" si="19"/>
        <v/>
      </c>
      <c r="L473" s="66" t="str">
        <f t="array" ref="L473">IFERROR(INDEX(K$2:K$700,SMALL(IF(K$2:K$700&lt;&gt;"",ROW(K$2:K$700)-1),ROW(F472))),"")</f>
        <v/>
      </c>
      <c r="M473" s="64" t="str">
        <f t="shared" si="20"/>
        <v/>
      </c>
      <c r="N473" s="65" t="str">
        <f t="array" ref="N473">IFERROR(INDEX(M$2:M$700,SMALL(IF(M$2:M$700&lt;&gt;"",ROW(M$2:M$700)-1),ROW(G472))),"")</f>
        <v/>
      </c>
      <c r="O473" s="64" t="str">
        <f t="shared" si="21"/>
        <v/>
      </c>
      <c r="P473" s="66" t="str">
        <f t="array" ref="P473">IFERROR(INDEX(O$2:O$700,SMALL(IF(O$2:O$700&lt;&gt;"",ROW(O$2:O$700)-1),ROW(I472))),"")</f>
        <v/>
      </c>
    </row>
    <row r="474" spans="1:16" ht="15.75" customHeight="1" x14ac:dyDescent="0.2">
      <c r="A474" s="62" t="str">
        <f t="shared" si="17"/>
        <v xml:space="preserve"> </v>
      </c>
      <c r="B474" s="63"/>
      <c r="C474" s="63"/>
      <c r="D474" s="63"/>
      <c r="E474" s="63"/>
      <c r="F474" s="63"/>
      <c r="G474" s="62" t="str">
        <f>IF(D474="","",VLOOKUP(D474,'Liste des clubs'!A:B,2,FALSE))</f>
        <v/>
      </c>
      <c r="H474" s="29"/>
      <c r="I474" s="64" t="str">
        <f t="shared" si="18"/>
        <v/>
      </c>
      <c r="J474" s="65" t="str">
        <f t="array" ref="J474">IFERROR(INDEX(I$2:I$700,SMALL(IF(I$2:I$700&lt;&gt;"",ROW(I$2:I$700)-1),ROW(A473))),"")</f>
        <v/>
      </c>
      <c r="K474" s="64" t="str">
        <f t="shared" si="19"/>
        <v/>
      </c>
      <c r="L474" s="66" t="str">
        <f t="array" ref="L474">IFERROR(INDEX(K$2:K$700,SMALL(IF(K$2:K$700&lt;&gt;"",ROW(K$2:K$700)-1),ROW(F473))),"")</f>
        <v/>
      </c>
      <c r="M474" s="64" t="str">
        <f t="shared" si="20"/>
        <v/>
      </c>
      <c r="N474" s="65" t="str">
        <f t="array" ref="N474">IFERROR(INDEX(M$2:M$700,SMALL(IF(M$2:M$700&lt;&gt;"",ROW(M$2:M$700)-1),ROW(G473))),"")</f>
        <v/>
      </c>
      <c r="O474" s="64" t="str">
        <f t="shared" si="21"/>
        <v/>
      </c>
      <c r="P474" s="66" t="str">
        <f t="array" ref="P474">IFERROR(INDEX(O$2:O$700,SMALL(IF(O$2:O$700&lt;&gt;"",ROW(O$2:O$700)-1),ROW(I473))),"")</f>
        <v/>
      </c>
    </row>
    <row r="475" spans="1:16" ht="15.75" customHeight="1" x14ac:dyDescent="0.2">
      <c r="A475" s="62" t="str">
        <f t="shared" si="17"/>
        <v xml:space="preserve"> </v>
      </c>
      <c r="B475" s="63"/>
      <c r="C475" s="63"/>
      <c r="D475" s="63"/>
      <c r="E475" s="63"/>
      <c r="F475" s="63"/>
      <c r="G475" s="62" t="str">
        <f>IF(D475="","",VLOOKUP(D475,'Liste des clubs'!A:B,2,FALSE))</f>
        <v/>
      </c>
      <c r="H475" s="29"/>
      <c r="I475" s="64" t="str">
        <f t="shared" si="18"/>
        <v/>
      </c>
      <c r="J475" s="65" t="str">
        <f t="array" ref="J475">IFERROR(INDEX(I$2:I$700,SMALL(IF(I$2:I$700&lt;&gt;"",ROW(I$2:I$700)-1),ROW(A474))),"")</f>
        <v/>
      </c>
      <c r="K475" s="64" t="str">
        <f t="shared" si="19"/>
        <v/>
      </c>
      <c r="L475" s="66" t="str">
        <f t="array" ref="L475">IFERROR(INDEX(K$2:K$700,SMALL(IF(K$2:K$700&lt;&gt;"",ROW(K$2:K$700)-1),ROW(F474))),"")</f>
        <v/>
      </c>
      <c r="M475" s="64" t="str">
        <f t="shared" si="20"/>
        <v/>
      </c>
      <c r="N475" s="65" t="str">
        <f t="array" ref="N475">IFERROR(INDEX(M$2:M$700,SMALL(IF(M$2:M$700&lt;&gt;"",ROW(M$2:M$700)-1),ROW(G474))),"")</f>
        <v/>
      </c>
      <c r="O475" s="64" t="str">
        <f t="shared" si="21"/>
        <v/>
      </c>
      <c r="P475" s="66" t="str">
        <f t="array" ref="P475">IFERROR(INDEX(O$2:O$700,SMALL(IF(O$2:O$700&lt;&gt;"",ROW(O$2:O$700)-1),ROW(I474))),"")</f>
        <v/>
      </c>
    </row>
    <row r="476" spans="1:16" ht="15.75" customHeight="1" x14ac:dyDescent="0.2">
      <c r="A476" s="62" t="str">
        <f t="shared" si="17"/>
        <v xml:space="preserve"> </v>
      </c>
      <c r="B476" s="63"/>
      <c r="C476" s="63"/>
      <c r="D476" s="63"/>
      <c r="E476" s="63"/>
      <c r="F476" s="63"/>
      <c r="G476" s="62" t="str">
        <f>IF(D476="","",VLOOKUP(D476,'Liste des clubs'!A:B,2,FALSE))</f>
        <v/>
      </c>
      <c r="H476" s="29"/>
      <c r="I476" s="64" t="str">
        <f t="shared" si="18"/>
        <v/>
      </c>
      <c r="J476" s="65" t="str">
        <f t="array" ref="J476">IFERROR(INDEX(I$2:I$700,SMALL(IF(I$2:I$700&lt;&gt;"",ROW(I$2:I$700)-1),ROW(A475))),"")</f>
        <v/>
      </c>
      <c r="K476" s="64" t="str">
        <f t="shared" si="19"/>
        <v/>
      </c>
      <c r="L476" s="66" t="str">
        <f t="array" ref="L476">IFERROR(INDEX(K$2:K$700,SMALL(IF(K$2:K$700&lt;&gt;"",ROW(K$2:K$700)-1),ROW(F475))),"")</f>
        <v/>
      </c>
      <c r="M476" s="64" t="str">
        <f t="shared" si="20"/>
        <v/>
      </c>
      <c r="N476" s="65" t="str">
        <f t="array" ref="N476">IFERROR(INDEX(M$2:M$700,SMALL(IF(M$2:M$700&lt;&gt;"",ROW(M$2:M$700)-1),ROW(G475))),"")</f>
        <v/>
      </c>
      <c r="O476" s="64" t="str">
        <f t="shared" si="21"/>
        <v/>
      </c>
      <c r="P476" s="66" t="str">
        <f t="array" ref="P476">IFERROR(INDEX(O$2:O$700,SMALL(IF(O$2:O$700&lt;&gt;"",ROW(O$2:O$700)-1),ROW(I475))),"")</f>
        <v/>
      </c>
    </row>
    <row r="477" spans="1:16" ht="15.75" customHeight="1" x14ac:dyDescent="0.2">
      <c r="A477" s="62" t="str">
        <f t="shared" si="17"/>
        <v xml:space="preserve"> </v>
      </c>
      <c r="B477" s="63"/>
      <c r="C477" s="63"/>
      <c r="D477" s="63"/>
      <c r="E477" s="63"/>
      <c r="F477" s="63"/>
      <c r="G477" s="62" t="str">
        <f>IF(D477="","",VLOOKUP(D477,'Liste des clubs'!A:B,2,FALSE))</f>
        <v/>
      </c>
      <c r="H477" s="29"/>
      <c r="I477" s="64" t="str">
        <f t="shared" si="18"/>
        <v/>
      </c>
      <c r="J477" s="65" t="str">
        <f t="array" ref="J477">IFERROR(INDEX(I$2:I$700,SMALL(IF(I$2:I$700&lt;&gt;"",ROW(I$2:I$700)-1),ROW(A476))),"")</f>
        <v/>
      </c>
      <c r="K477" s="64" t="str">
        <f t="shared" si="19"/>
        <v/>
      </c>
      <c r="L477" s="66" t="str">
        <f t="array" ref="L477">IFERROR(INDEX(K$2:K$700,SMALL(IF(K$2:K$700&lt;&gt;"",ROW(K$2:K$700)-1),ROW(F476))),"")</f>
        <v/>
      </c>
      <c r="M477" s="64" t="str">
        <f t="shared" si="20"/>
        <v/>
      </c>
      <c r="N477" s="65" t="str">
        <f t="array" ref="N477">IFERROR(INDEX(M$2:M$700,SMALL(IF(M$2:M$700&lt;&gt;"",ROW(M$2:M$700)-1),ROW(G476))),"")</f>
        <v/>
      </c>
      <c r="O477" s="64" t="str">
        <f t="shared" si="21"/>
        <v/>
      </c>
      <c r="P477" s="66" t="str">
        <f t="array" ref="P477">IFERROR(INDEX(O$2:O$700,SMALL(IF(O$2:O$700&lt;&gt;"",ROW(O$2:O$700)-1),ROW(I476))),"")</f>
        <v/>
      </c>
    </row>
    <row r="478" spans="1:16" ht="15.75" customHeight="1" x14ac:dyDescent="0.2">
      <c r="A478" s="62" t="str">
        <f t="shared" si="17"/>
        <v xml:space="preserve"> </v>
      </c>
      <c r="B478" s="63"/>
      <c r="C478" s="63"/>
      <c r="D478" s="63"/>
      <c r="E478" s="63"/>
      <c r="F478" s="63"/>
      <c r="G478" s="62" t="str">
        <f>IF(D478="","",VLOOKUP(D478,'Liste des clubs'!A:B,2,FALSE))</f>
        <v/>
      </c>
      <c r="H478" s="29"/>
      <c r="I478" s="64" t="str">
        <f t="shared" si="18"/>
        <v/>
      </c>
      <c r="J478" s="65" t="str">
        <f t="array" ref="J478">IFERROR(INDEX(I$2:I$700,SMALL(IF(I$2:I$700&lt;&gt;"",ROW(I$2:I$700)-1),ROW(A477))),"")</f>
        <v/>
      </c>
      <c r="K478" s="64" t="str">
        <f t="shared" si="19"/>
        <v/>
      </c>
      <c r="L478" s="66" t="str">
        <f t="array" ref="L478">IFERROR(INDEX(K$2:K$700,SMALL(IF(K$2:K$700&lt;&gt;"",ROW(K$2:K$700)-1),ROW(F477))),"")</f>
        <v/>
      </c>
      <c r="M478" s="64" t="str">
        <f t="shared" si="20"/>
        <v/>
      </c>
      <c r="N478" s="65" t="str">
        <f t="array" ref="N478">IFERROR(INDEX(M$2:M$700,SMALL(IF(M$2:M$700&lt;&gt;"",ROW(M$2:M$700)-1),ROW(G477))),"")</f>
        <v/>
      </c>
      <c r="O478" s="64" t="str">
        <f t="shared" si="21"/>
        <v/>
      </c>
      <c r="P478" s="66" t="str">
        <f t="array" ref="P478">IFERROR(INDEX(O$2:O$700,SMALL(IF(O$2:O$700&lt;&gt;"",ROW(O$2:O$700)-1),ROW(I477))),"")</f>
        <v/>
      </c>
    </row>
    <row r="479" spans="1:16" ht="15.75" customHeight="1" x14ac:dyDescent="0.2">
      <c r="A479" s="62" t="str">
        <f t="shared" si="17"/>
        <v xml:space="preserve"> </v>
      </c>
      <c r="B479" s="63"/>
      <c r="C479" s="63"/>
      <c r="D479" s="63"/>
      <c r="E479" s="63"/>
      <c r="F479" s="63"/>
      <c r="G479" s="62" t="str">
        <f>IF(D479="","",VLOOKUP(D479,'Liste des clubs'!A:B,2,FALSE))</f>
        <v/>
      </c>
      <c r="H479" s="29"/>
      <c r="I479" s="64" t="str">
        <f t="shared" si="18"/>
        <v/>
      </c>
      <c r="J479" s="65" t="str">
        <f t="array" ref="J479">IFERROR(INDEX(I$2:I$700,SMALL(IF(I$2:I$700&lt;&gt;"",ROW(I$2:I$700)-1),ROW(A478))),"")</f>
        <v/>
      </c>
      <c r="K479" s="64" t="str">
        <f t="shared" si="19"/>
        <v/>
      </c>
      <c r="L479" s="66" t="str">
        <f t="array" ref="L479">IFERROR(INDEX(K$2:K$700,SMALL(IF(K$2:K$700&lt;&gt;"",ROW(K$2:K$700)-1),ROW(F478))),"")</f>
        <v/>
      </c>
      <c r="M479" s="64" t="str">
        <f t="shared" si="20"/>
        <v/>
      </c>
      <c r="N479" s="65" t="str">
        <f t="array" ref="N479">IFERROR(INDEX(M$2:M$700,SMALL(IF(M$2:M$700&lt;&gt;"",ROW(M$2:M$700)-1),ROW(G478))),"")</f>
        <v/>
      </c>
      <c r="O479" s="64" t="str">
        <f t="shared" si="21"/>
        <v/>
      </c>
      <c r="P479" s="66" t="str">
        <f t="array" ref="P479">IFERROR(INDEX(O$2:O$700,SMALL(IF(O$2:O$700&lt;&gt;"",ROW(O$2:O$700)-1),ROW(I478))),"")</f>
        <v/>
      </c>
    </row>
    <row r="480" spans="1:16" ht="15.75" customHeight="1" x14ac:dyDescent="0.2">
      <c r="A480" s="62" t="str">
        <f t="shared" si="17"/>
        <v xml:space="preserve"> </v>
      </c>
      <c r="B480" s="63"/>
      <c r="C480" s="63"/>
      <c r="D480" s="63"/>
      <c r="E480" s="63"/>
      <c r="F480" s="63"/>
      <c r="G480" s="62" t="str">
        <f>IF(D480="","",VLOOKUP(D480,'Liste des clubs'!A:B,2,FALSE))</f>
        <v/>
      </c>
      <c r="H480" s="29"/>
      <c r="I480" s="64" t="str">
        <f t="shared" si="18"/>
        <v/>
      </c>
      <c r="J480" s="65" t="str">
        <f t="array" ref="J480">IFERROR(INDEX(I$2:I$700,SMALL(IF(I$2:I$700&lt;&gt;"",ROW(I$2:I$700)-1),ROW(A479))),"")</f>
        <v/>
      </c>
      <c r="K480" s="64" t="str">
        <f t="shared" si="19"/>
        <v/>
      </c>
      <c r="L480" s="66" t="str">
        <f t="array" ref="L480">IFERROR(INDEX(K$2:K$700,SMALL(IF(K$2:K$700&lt;&gt;"",ROW(K$2:K$700)-1),ROW(F479))),"")</f>
        <v/>
      </c>
      <c r="M480" s="64" t="str">
        <f t="shared" si="20"/>
        <v/>
      </c>
      <c r="N480" s="65" t="str">
        <f t="array" ref="N480">IFERROR(INDEX(M$2:M$700,SMALL(IF(M$2:M$700&lt;&gt;"",ROW(M$2:M$700)-1),ROW(G479))),"")</f>
        <v/>
      </c>
      <c r="O480" s="64" t="str">
        <f t="shared" si="21"/>
        <v/>
      </c>
      <c r="P480" s="66" t="str">
        <f t="array" ref="P480">IFERROR(INDEX(O$2:O$700,SMALL(IF(O$2:O$700&lt;&gt;"",ROW(O$2:O$700)-1),ROW(I479))),"")</f>
        <v/>
      </c>
    </row>
    <row r="481" spans="1:16" ht="15.75" customHeight="1" x14ac:dyDescent="0.2">
      <c r="A481" s="62" t="str">
        <f t="shared" si="17"/>
        <v xml:space="preserve"> </v>
      </c>
      <c r="B481" s="63"/>
      <c r="C481" s="63"/>
      <c r="D481" s="63"/>
      <c r="E481" s="63"/>
      <c r="F481" s="63"/>
      <c r="G481" s="62" t="str">
        <f>IF(D481="","",VLOOKUP(D481,'Liste des clubs'!A:B,2,FALSE))</f>
        <v/>
      </c>
      <c r="H481" s="29"/>
      <c r="I481" s="64" t="str">
        <f t="shared" si="18"/>
        <v/>
      </c>
      <c r="J481" s="65" t="str">
        <f t="array" ref="J481">IFERROR(INDEX(I$2:I$700,SMALL(IF(I$2:I$700&lt;&gt;"",ROW(I$2:I$700)-1),ROW(A480))),"")</f>
        <v/>
      </c>
      <c r="K481" s="64" t="str">
        <f t="shared" si="19"/>
        <v/>
      </c>
      <c r="L481" s="66" t="str">
        <f t="array" ref="L481">IFERROR(INDEX(K$2:K$700,SMALL(IF(K$2:K$700&lt;&gt;"",ROW(K$2:K$700)-1),ROW(F480))),"")</f>
        <v/>
      </c>
      <c r="M481" s="64" t="str">
        <f t="shared" si="20"/>
        <v/>
      </c>
      <c r="N481" s="65" t="str">
        <f t="array" ref="N481">IFERROR(INDEX(M$2:M$700,SMALL(IF(M$2:M$700&lt;&gt;"",ROW(M$2:M$700)-1),ROW(G480))),"")</f>
        <v/>
      </c>
      <c r="O481" s="64" t="str">
        <f t="shared" si="21"/>
        <v/>
      </c>
      <c r="P481" s="66" t="str">
        <f t="array" ref="P481">IFERROR(INDEX(O$2:O$700,SMALL(IF(O$2:O$700&lt;&gt;"",ROW(O$2:O$700)-1),ROW(I480))),"")</f>
        <v/>
      </c>
    </row>
    <row r="482" spans="1:16" ht="15.75" customHeight="1" x14ac:dyDescent="0.2">
      <c r="A482" s="62" t="str">
        <f t="shared" si="17"/>
        <v xml:space="preserve"> </v>
      </c>
      <c r="B482" s="63"/>
      <c r="C482" s="63"/>
      <c r="D482" s="63"/>
      <c r="E482" s="63"/>
      <c r="F482" s="63"/>
      <c r="G482" s="62" t="str">
        <f>IF(D482="","",VLOOKUP(D482,'Liste des clubs'!A:B,2,FALSE))</f>
        <v/>
      </c>
      <c r="H482" s="29"/>
      <c r="I482" s="64" t="str">
        <f t="shared" si="18"/>
        <v/>
      </c>
      <c r="J482" s="65" t="str">
        <f t="array" ref="J482">IFERROR(INDEX(I$2:I$700,SMALL(IF(I$2:I$700&lt;&gt;"",ROW(I$2:I$700)-1),ROW(A481))),"")</f>
        <v/>
      </c>
      <c r="K482" s="64" t="str">
        <f t="shared" si="19"/>
        <v/>
      </c>
      <c r="L482" s="66" t="str">
        <f t="array" ref="L482">IFERROR(INDEX(K$2:K$700,SMALL(IF(K$2:K$700&lt;&gt;"",ROW(K$2:K$700)-1),ROW(F481))),"")</f>
        <v/>
      </c>
      <c r="M482" s="64" t="str">
        <f t="shared" si="20"/>
        <v/>
      </c>
      <c r="N482" s="65" t="str">
        <f t="array" ref="N482">IFERROR(INDEX(M$2:M$700,SMALL(IF(M$2:M$700&lt;&gt;"",ROW(M$2:M$700)-1),ROW(G481))),"")</f>
        <v/>
      </c>
      <c r="O482" s="64" t="str">
        <f t="shared" si="21"/>
        <v/>
      </c>
      <c r="P482" s="66" t="str">
        <f t="array" ref="P482">IFERROR(INDEX(O$2:O$700,SMALL(IF(O$2:O$700&lt;&gt;"",ROW(O$2:O$700)-1),ROW(I481))),"")</f>
        <v/>
      </c>
    </row>
    <row r="483" spans="1:16" ht="15.75" customHeight="1" x14ac:dyDescent="0.2">
      <c r="A483" s="62" t="str">
        <f t="shared" si="17"/>
        <v xml:space="preserve"> </v>
      </c>
      <c r="B483" s="63"/>
      <c r="C483" s="63"/>
      <c r="D483" s="63"/>
      <c r="E483" s="63"/>
      <c r="F483" s="63"/>
      <c r="G483" s="62" t="str">
        <f>IF(D483="","",VLOOKUP(D483,'Liste des clubs'!A:B,2,FALSE))</f>
        <v/>
      </c>
      <c r="H483" s="29"/>
      <c r="I483" s="64" t="str">
        <f t="shared" si="18"/>
        <v/>
      </c>
      <c r="J483" s="65" t="str">
        <f t="array" ref="J483">IFERROR(INDEX(I$2:I$700,SMALL(IF(I$2:I$700&lt;&gt;"",ROW(I$2:I$700)-1),ROW(A482))),"")</f>
        <v/>
      </c>
      <c r="K483" s="64" t="str">
        <f t="shared" si="19"/>
        <v/>
      </c>
      <c r="L483" s="66" t="str">
        <f t="array" ref="L483">IFERROR(INDEX(K$2:K$700,SMALL(IF(K$2:K$700&lt;&gt;"",ROW(K$2:K$700)-1),ROW(F482))),"")</f>
        <v/>
      </c>
      <c r="M483" s="64" t="str">
        <f t="shared" si="20"/>
        <v/>
      </c>
      <c r="N483" s="65" t="str">
        <f t="array" ref="N483">IFERROR(INDEX(M$2:M$700,SMALL(IF(M$2:M$700&lt;&gt;"",ROW(M$2:M$700)-1),ROW(G482))),"")</f>
        <v/>
      </c>
      <c r="O483" s="64" t="str">
        <f t="shared" si="21"/>
        <v/>
      </c>
      <c r="P483" s="66" t="str">
        <f t="array" ref="P483">IFERROR(INDEX(O$2:O$700,SMALL(IF(O$2:O$700&lt;&gt;"",ROW(O$2:O$700)-1),ROW(I482))),"")</f>
        <v/>
      </c>
    </row>
    <row r="484" spans="1:16" ht="15.75" customHeight="1" x14ac:dyDescent="0.2">
      <c r="A484" s="62" t="str">
        <f t="shared" si="17"/>
        <v xml:space="preserve"> </v>
      </c>
      <c r="B484" s="63"/>
      <c r="C484" s="63"/>
      <c r="D484" s="63"/>
      <c r="E484" s="63"/>
      <c r="F484" s="63"/>
      <c r="G484" s="62" t="str">
        <f>IF(D484="","",VLOOKUP(D484,'Liste des clubs'!A:B,2,FALSE))</f>
        <v/>
      </c>
      <c r="H484" s="29"/>
      <c r="I484" s="64" t="str">
        <f t="shared" si="18"/>
        <v/>
      </c>
      <c r="J484" s="65" t="str">
        <f t="array" ref="J484">IFERROR(INDEX(I$2:I$700,SMALL(IF(I$2:I$700&lt;&gt;"",ROW(I$2:I$700)-1),ROW(A483))),"")</f>
        <v/>
      </c>
      <c r="K484" s="64" t="str">
        <f t="shared" si="19"/>
        <v/>
      </c>
      <c r="L484" s="66" t="str">
        <f t="array" ref="L484">IFERROR(INDEX(K$2:K$700,SMALL(IF(K$2:K$700&lt;&gt;"",ROW(K$2:K$700)-1),ROW(F483))),"")</f>
        <v/>
      </c>
      <c r="M484" s="64" t="str">
        <f t="shared" si="20"/>
        <v/>
      </c>
      <c r="N484" s="65" t="str">
        <f t="array" ref="N484">IFERROR(INDEX(M$2:M$700,SMALL(IF(M$2:M$700&lt;&gt;"",ROW(M$2:M$700)-1),ROW(G483))),"")</f>
        <v/>
      </c>
      <c r="O484" s="64" t="str">
        <f t="shared" si="21"/>
        <v/>
      </c>
      <c r="P484" s="66" t="str">
        <f t="array" ref="P484">IFERROR(INDEX(O$2:O$700,SMALL(IF(O$2:O$700&lt;&gt;"",ROW(O$2:O$700)-1),ROW(I483))),"")</f>
        <v/>
      </c>
    </row>
    <row r="485" spans="1:16" ht="15.75" customHeight="1" x14ac:dyDescent="0.2">
      <c r="A485" s="62" t="str">
        <f t="shared" si="17"/>
        <v xml:space="preserve"> </v>
      </c>
      <c r="B485" s="63"/>
      <c r="C485" s="63"/>
      <c r="D485" s="63"/>
      <c r="E485" s="63"/>
      <c r="F485" s="63"/>
      <c r="G485" s="62" t="str">
        <f>IF(D485="","",VLOOKUP(D485,'Liste des clubs'!A:B,2,FALSE))</f>
        <v/>
      </c>
      <c r="H485" s="29"/>
      <c r="I485" s="64" t="str">
        <f t="shared" si="18"/>
        <v/>
      </c>
      <c r="J485" s="65" t="str">
        <f t="array" ref="J485">IFERROR(INDEX(I$2:I$700,SMALL(IF(I$2:I$700&lt;&gt;"",ROW(I$2:I$700)-1),ROW(A484))),"")</f>
        <v/>
      </c>
      <c r="K485" s="64" t="str">
        <f t="shared" si="19"/>
        <v/>
      </c>
      <c r="L485" s="66" t="str">
        <f t="array" ref="L485">IFERROR(INDEX(K$2:K$700,SMALL(IF(K$2:K$700&lt;&gt;"",ROW(K$2:K$700)-1),ROW(F484))),"")</f>
        <v/>
      </c>
      <c r="M485" s="64" t="str">
        <f t="shared" si="20"/>
        <v/>
      </c>
      <c r="N485" s="65" t="str">
        <f t="array" ref="N485">IFERROR(INDEX(M$2:M$700,SMALL(IF(M$2:M$700&lt;&gt;"",ROW(M$2:M$700)-1),ROW(G484))),"")</f>
        <v/>
      </c>
      <c r="O485" s="64" t="str">
        <f t="shared" si="21"/>
        <v/>
      </c>
      <c r="P485" s="66" t="str">
        <f t="array" ref="P485">IFERROR(INDEX(O$2:O$700,SMALL(IF(O$2:O$700&lt;&gt;"",ROW(O$2:O$700)-1),ROW(I484))),"")</f>
        <v/>
      </c>
    </row>
    <row r="486" spans="1:16" ht="15.75" customHeight="1" x14ac:dyDescent="0.2">
      <c r="A486" s="62" t="str">
        <f t="shared" si="17"/>
        <v xml:space="preserve"> </v>
      </c>
      <c r="B486" s="63"/>
      <c r="C486" s="63"/>
      <c r="D486" s="63"/>
      <c r="E486" s="63"/>
      <c r="F486" s="63"/>
      <c r="G486" s="62" t="str">
        <f>IF(D486="","",VLOOKUP(D486,'Liste des clubs'!A:B,2,FALSE))</f>
        <v/>
      </c>
      <c r="H486" s="29"/>
      <c r="I486" s="64" t="str">
        <f t="shared" si="18"/>
        <v/>
      </c>
      <c r="J486" s="65" t="str">
        <f t="array" ref="J486">IFERROR(INDEX(I$2:I$700,SMALL(IF(I$2:I$700&lt;&gt;"",ROW(I$2:I$700)-1),ROW(A485))),"")</f>
        <v/>
      </c>
      <c r="K486" s="64" t="str">
        <f t="shared" si="19"/>
        <v/>
      </c>
      <c r="L486" s="66" t="str">
        <f t="array" ref="L486">IFERROR(INDEX(K$2:K$700,SMALL(IF(K$2:K$700&lt;&gt;"",ROW(K$2:K$700)-1),ROW(F485))),"")</f>
        <v/>
      </c>
      <c r="M486" s="64" t="str">
        <f t="shared" si="20"/>
        <v/>
      </c>
      <c r="N486" s="65" t="str">
        <f t="array" ref="N486">IFERROR(INDEX(M$2:M$700,SMALL(IF(M$2:M$700&lt;&gt;"",ROW(M$2:M$700)-1),ROW(G485))),"")</f>
        <v/>
      </c>
      <c r="O486" s="64" t="str">
        <f t="shared" si="21"/>
        <v/>
      </c>
      <c r="P486" s="66" t="str">
        <f t="array" ref="P486">IFERROR(INDEX(O$2:O$700,SMALL(IF(O$2:O$700&lt;&gt;"",ROW(O$2:O$700)-1),ROW(I485))),"")</f>
        <v/>
      </c>
    </row>
    <row r="487" spans="1:16" ht="15.75" customHeight="1" x14ac:dyDescent="0.2">
      <c r="A487" s="62" t="str">
        <f t="shared" si="17"/>
        <v xml:space="preserve"> </v>
      </c>
      <c r="B487" s="63"/>
      <c r="C487" s="63"/>
      <c r="D487" s="63"/>
      <c r="E487" s="63"/>
      <c r="F487" s="63"/>
      <c r="G487" s="62" t="str">
        <f>IF(D487="","",VLOOKUP(D487,'Liste des clubs'!A:B,2,FALSE))</f>
        <v/>
      </c>
      <c r="H487" s="29"/>
      <c r="I487" s="64" t="str">
        <f t="shared" si="18"/>
        <v/>
      </c>
      <c r="J487" s="65" t="str">
        <f t="array" ref="J487">IFERROR(INDEX(I$2:I$700,SMALL(IF(I$2:I$700&lt;&gt;"",ROW(I$2:I$700)-1),ROW(A486))),"")</f>
        <v/>
      </c>
      <c r="K487" s="64" t="str">
        <f t="shared" si="19"/>
        <v/>
      </c>
      <c r="L487" s="66" t="str">
        <f t="array" ref="L487">IFERROR(INDEX(K$2:K$700,SMALL(IF(K$2:K$700&lt;&gt;"",ROW(K$2:K$700)-1),ROW(F486))),"")</f>
        <v/>
      </c>
      <c r="M487" s="64" t="str">
        <f t="shared" si="20"/>
        <v/>
      </c>
      <c r="N487" s="65" t="str">
        <f t="array" ref="N487">IFERROR(INDEX(M$2:M$700,SMALL(IF(M$2:M$700&lt;&gt;"",ROW(M$2:M$700)-1),ROW(G486))),"")</f>
        <v/>
      </c>
      <c r="O487" s="64" t="str">
        <f t="shared" si="21"/>
        <v/>
      </c>
      <c r="P487" s="66" t="str">
        <f t="array" ref="P487">IFERROR(INDEX(O$2:O$700,SMALL(IF(O$2:O$700&lt;&gt;"",ROW(O$2:O$700)-1),ROW(I486))),"")</f>
        <v/>
      </c>
    </row>
    <row r="488" spans="1:16" ht="15.75" customHeight="1" x14ac:dyDescent="0.2">
      <c r="A488" s="62" t="str">
        <f t="shared" si="17"/>
        <v xml:space="preserve"> </v>
      </c>
      <c r="B488" s="63"/>
      <c r="C488" s="63"/>
      <c r="D488" s="63"/>
      <c r="E488" s="63"/>
      <c r="F488" s="63"/>
      <c r="G488" s="62" t="str">
        <f>IF(D488="","",VLOOKUP(D488,'Liste des clubs'!A:B,2,FALSE))</f>
        <v/>
      </c>
      <c r="H488" s="29"/>
      <c r="I488" s="64" t="str">
        <f t="shared" si="18"/>
        <v/>
      </c>
      <c r="J488" s="65" t="str">
        <f t="array" ref="J488">IFERROR(INDEX(I$2:I$700,SMALL(IF(I$2:I$700&lt;&gt;"",ROW(I$2:I$700)-1),ROW(A487))),"")</f>
        <v/>
      </c>
      <c r="K488" s="64" t="str">
        <f t="shared" si="19"/>
        <v/>
      </c>
      <c r="L488" s="66" t="str">
        <f t="array" ref="L488">IFERROR(INDEX(K$2:K$700,SMALL(IF(K$2:K$700&lt;&gt;"",ROW(K$2:K$700)-1),ROW(F487))),"")</f>
        <v/>
      </c>
      <c r="M488" s="64" t="str">
        <f t="shared" si="20"/>
        <v/>
      </c>
      <c r="N488" s="65" t="str">
        <f t="array" ref="N488">IFERROR(INDEX(M$2:M$700,SMALL(IF(M$2:M$700&lt;&gt;"",ROW(M$2:M$700)-1),ROW(G487))),"")</f>
        <v/>
      </c>
      <c r="O488" s="64" t="str">
        <f t="shared" si="21"/>
        <v/>
      </c>
      <c r="P488" s="66" t="str">
        <f t="array" ref="P488">IFERROR(INDEX(O$2:O$700,SMALL(IF(O$2:O$700&lt;&gt;"",ROW(O$2:O$700)-1),ROW(I487))),"")</f>
        <v/>
      </c>
    </row>
    <row r="489" spans="1:16" ht="15.75" customHeight="1" x14ac:dyDescent="0.2">
      <c r="A489" s="62" t="str">
        <f t="shared" si="17"/>
        <v xml:space="preserve"> </v>
      </c>
      <c r="B489" s="63"/>
      <c r="C489" s="63"/>
      <c r="D489" s="63"/>
      <c r="E489" s="63"/>
      <c r="F489" s="63"/>
      <c r="G489" s="62" t="str">
        <f>IF(D489="","",VLOOKUP(D489,'Liste des clubs'!A:B,2,FALSE))</f>
        <v/>
      </c>
      <c r="H489" s="29"/>
      <c r="I489" s="64" t="str">
        <f t="shared" si="18"/>
        <v/>
      </c>
      <c r="J489" s="65" t="str">
        <f t="array" ref="J489">IFERROR(INDEX(I$2:I$700,SMALL(IF(I$2:I$700&lt;&gt;"",ROW(I$2:I$700)-1),ROW(A488))),"")</f>
        <v/>
      </c>
      <c r="K489" s="64" t="str">
        <f t="shared" si="19"/>
        <v/>
      </c>
      <c r="L489" s="66" t="str">
        <f t="array" ref="L489">IFERROR(INDEX(K$2:K$700,SMALL(IF(K$2:K$700&lt;&gt;"",ROW(K$2:K$700)-1),ROW(F488))),"")</f>
        <v/>
      </c>
      <c r="M489" s="64" t="str">
        <f t="shared" si="20"/>
        <v/>
      </c>
      <c r="N489" s="65" t="str">
        <f t="array" ref="N489">IFERROR(INDEX(M$2:M$700,SMALL(IF(M$2:M$700&lt;&gt;"",ROW(M$2:M$700)-1),ROW(G488))),"")</f>
        <v/>
      </c>
      <c r="O489" s="64" t="str">
        <f t="shared" si="21"/>
        <v/>
      </c>
      <c r="P489" s="66" t="str">
        <f t="array" ref="P489">IFERROR(INDEX(O$2:O$700,SMALL(IF(O$2:O$700&lt;&gt;"",ROW(O$2:O$700)-1),ROW(I488))),"")</f>
        <v/>
      </c>
    </row>
    <row r="490" spans="1:16" ht="15.75" customHeight="1" x14ac:dyDescent="0.2">
      <c r="A490" s="62" t="str">
        <f t="shared" si="17"/>
        <v xml:space="preserve"> </v>
      </c>
      <c r="B490" s="63"/>
      <c r="C490" s="63"/>
      <c r="D490" s="63"/>
      <c r="E490" s="63"/>
      <c r="F490" s="63"/>
      <c r="G490" s="62" t="str">
        <f>IF(D490="","",VLOOKUP(D490,'Liste des clubs'!A:B,2,FALSE))</f>
        <v/>
      </c>
      <c r="H490" s="29"/>
      <c r="I490" s="64" t="str">
        <f t="shared" si="18"/>
        <v/>
      </c>
      <c r="J490" s="65" t="str">
        <f t="array" ref="J490">IFERROR(INDEX(I$2:I$700,SMALL(IF(I$2:I$700&lt;&gt;"",ROW(I$2:I$700)-1),ROW(A489))),"")</f>
        <v/>
      </c>
      <c r="K490" s="64" t="str">
        <f t="shared" si="19"/>
        <v/>
      </c>
      <c r="L490" s="66" t="str">
        <f t="array" ref="L490">IFERROR(INDEX(K$2:K$700,SMALL(IF(K$2:K$700&lt;&gt;"",ROW(K$2:K$700)-1),ROW(F489))),"")</f>
        <v/>
      </c>
      <c r="M490" s="64" t="str">
        <f t="shared" si="20"/>
        <v/>
      </c>
      <c r="N490" s="65" t="str">
        <f t="array" ref="N490">IFERROR(INDEX(M$2:M$700,SMALL(IF(M$2:M$700&lt;&gt;"",ROW(M$2:M$700)-1),ROW(G489))),"")</f>
        <v/>
      </c>
      <c r="O490" s="64" t="str">
        <f t="shared" si="21"/>
        <v/>
      </c>
      <c r="P490" s="66" t="str">
        <f t="array" ref="P490">IFERROR(INDEX(O$2:O$700,SMALL(IF(O$2:O$700&lt;&gt;"",ROW(O$2:O$700)-1),ROW(I489))),"")</f>
        <v/>
      </c>
    </row>
    <row r="491" spans="1:16" ht="15.75" customHeight="1" x14ac:dyDescent="0.2">
      <c r="A491" s="62" t="str">
        <f t="shared" si="17"/>
        <v xml:space="preserve"> </v>
      </c>
      <c r="B491" s="63"/>
      <c r="C491" s="63"/>
      <c r="D491" s="63"/>
      <c r="E491" s="63"/>
      <c r="F491" s="63"/>
      <c r="G491" s="62" t="str">
        <f>IF(D491="","",VLOOKUP(D491,'Liste des clubs'!A:B,2,FALSE))</f>
        <v/>
      </c>
      <c r="H491" s="29"/>
      <c r="I491" s="64" t="str">
        <f t="shared" si="18"/>
        <v/>
      </c>
      <c r="J491" s="65" t="str">
        <f t="array" ref="J491">IFERROR(INDEX(I$2:I$700,SMALL(IF(I$2:I$700&lt;&gt;"",ROW(I$2:I$700)-1),ROW(A490))),"")</f>
        <v/>
      </c>
      <c r="K491" s="64" t="str">
        <f t="shared" si="19"/>
        <v/>
      </c>
      <c r="L491" s="66" t="str">
        <f t="array" ref="L491">IFERROR(INDEX(K$2:K$700,SMALL(IF(K$2:K$700&lt;&gt;"",ROW(K$2:K$700)-1),ROW(F490))),"")</f>
        <v/>
      </c>
      <c r="M491" s="64" t="str">
        <f t="shared" si="20"/>
        <v/>
      </c>
      <c r="N491" s="65" t="str">
        <f t="array" ref="N491">IFERROR(INDEX(M$2:M$700,SMALL(IF(M$2:M$700&lt;&gt;"",ROW(M$2:M$700)-1),ROW(G490))),"")</f>
        <v/>
      </c>
      <c r="O491" s="64" t="str">
        <f t="shared" si="21"/>
        <v/>
      </c>
      <c r="P491" s="66" t="str">
        <f t="array" ref="P491">IFERROR(INDEX(O$2:O$700,SMALL(IF(O$2:O$700&lt;&gt;"",ROW(O$2:O$700)-1),ROW(I490))),"")</f>
        <v/>
      </c>
    </row>
    <row r="492" spans="1:16" ht="15.75" customHeight="1" x14ac:dyDescent="0.2">
      <c r="A492" s="62" t="str">
        <f t="shared" si="17"/>
        <v xml:space="preserve"> </v>
      </c>
      <c r="B492" s="63"/>
      <c r="C492" s="63"/>
      <c r="D492" s="63"/>
      <c r="E492" s="63"/>
      <c r="F492" s="63"/>
      <c r="G492" s="62" t="str">
        <f>IF(D492="","",VLOOKUP(D492,'Liste des clubs'!A:B,2,FALSE))</f>
        <v/>
      </c>
      <c r="H492" s="29"/>
      <c r="I492" s="64" t="str">
        <f t="shared" si="18"/>
        <v/>
      </c>
      <c r="J492" s="65" t="str">
        <f t="array" ref="J492">IFERROR(INDEX(I$2:I$700,SMALL(IF(I$2:I$700&lt;&gt;"",ROW(I$2:I$700)-1),ROW(A491))),"")</f>
        <v/>
      </c>
      <c r="K492" s="64" t="str">
        <f t="shared" si="19"/>
        <v/>
      </c>
      <c r="L492" s="66" t="str">
        <f t="array" ref="L492">IFERROR(INDEX(K$2:K$700,SMALL(IF(K$2:K$700&lt;&gt;"",ROW(K$2:K$700)-1),ROW(F491))),"")</f>
        <v/>
      </c>
      <c r="M492" s="64" t="str">
        <f t="shared" si="20"/>
        <v/>
      </c>
      <c r="N492" s="65" t="str">
        <f t="array" ref="N492">IFERROR(INDEX(M$2:M$700,SMALL(IF(M$2:M$700&lt;&gt;"",ROW(M$2:M$700)-1),ROW(G491))),"")</f>
        <v/>
      </c>
      <c r="O492" s="64" t="str">
        <f t="shared" si="21"/>
        <v/>
      </c>
      <c r="P492" s="66" t="str">
        <f t="array" ref="P492">IFERROR(INDEX(O$2:O$700,SMALL(IF(O$2:O$700&lt;&gt;"",ROW(O$2:O$700)-1),ROW(I491))),"")</f>
        <v/>
      </c>
    </row>
    <row r="493" spans="1:16" ht="15.75" customHeight="1" x14ac:dyDescent="0.2">
      <c r="A493" s="62" t="str">
        <f t="shared" si="17"/>
        <v xml:space="preserve"> </v>
      </c>
      <c r="B493" s="63"/>
      <c r="C493" s="63"/>
      <c r="D493" s="63"/>
      <c r="E493" s="63"/>
      <c r="F493" s="63"/>
      <c r="G493" s="62" t="str">
        <f>IF(D493="","",VLOOKUP(D493,'Liste des clubs'!A:B,2,FALSE))</f>
        <v/>
      </c>
      <c r="H493" s="29"/>
      <c r="I493" s="64" t="str">
        <f t="shared" si="18"/>
        <v/>
      </c>
      <c r="J493" s="65" t="str">
        <f t="array" ref="J493">IFERROR(INDEX(I$2:I$700,SMALL(IF(I$2:I$700&lt;&gt;"",ROW(I$2:I$700)-1),ROW(A492))),"")</f>
        <v/>
      </c>
      <c r="K493" s="64" t="str">
        <f t="shared" si="19"/>
        <v/>
      </c>
      <c r="L493" s="66" t="str">
        <f t="array" ref="L493">IFERROR(INDEX(K$2:K$700,SMALL(IF(K$2:K$700&lt;&gt;"",ROW(K$2:K$700)-1),ROW(F492))),"")</f>
        <v/>
      </c>
      <c r="M493" s="64" t="str">
        <f t="shared" si="20"/>
        <v/>
      </c>
      <c r="N493" s="65" t="str">
        <f t="array" ref="N493">IFERROR(INDEX(M$2:M$700,SMALL(IF(M$2:M$700&lt;&gt;"",ROW(M$2:M$700)-1),ROW(G492))),"")</f>
        <v/>
      </c>
      <c r="O493" s="64" t="str">
        <f t="shared" si="21"/>
        <v/>
      </c>
      <c r="P493" s="66" t="str">
        <f t="array" ref="P493">IFERROR(INDEX(O$2:O$700,SMALL(IF(O$2:O$700&lt;&gt;"",ROW(O$2:O$700)-1),ROW(I492))),"")</f>
        <v/>
      </c>
    </row>
    <row r="494" spans="1:16" ht="15.75" customHeight="1" x14ac:dyDescent="0.2">
      <c r="A494" s="62" t="str">
        <f t="shared" si="17"/>
        <v xml:space="preserve"> </v>
      </c>
      <c r="B494" s="63"/>
      <c r="C494" s="63"/>
      <c r="D494" s="63"/>
      <c r="E494" s="63"/>
      <c r="F494" s="63"/>
      <c r="G494" s="62" t="str">
        <f>IF(D494="","",VLOOKUP(D494,'Liste des clubs'!A:B,2,FALSE))</f>
        <v/>
      </c>
      <c r="H494" s="29"/>
      <c r="I494" s="64" t="str">
        <f t="shared" si="18"/>
        <v/>
      </c>
      <c r="J494" s="65" t="str">
        <f t="array" ref="J494">IFERROR(INDEX(I$2:I$700,SMALL(IF(I$2:I$700&lt;&gt;"",ROW(I$2:I$700)-1),ROW(A493))),"")</f>
        <v/>
      </c>
      <c r="K494" s="64" t="str">
        <f t="shared" si="19"/>
        <v/>
      </c>
      <c r="L494" s="66" t="str">
        <f t="array" ref="L494">IFERROR(INDEX(K$2:K$700,SMALL(IF(K$2:K$700&lt;&gt;"",ROW(K$2:K$700)-1),ROW(F493))),"")</f>
        <v/>
      </c>
      <c r="M494" s="64" t="str">
        <f t="shared" si="20"/>
        <v/>
      </c>
      <c r="N494" s="65" t="str">
        <f t="array" ref="N494">IFERROR(INDEX(M$2:M$700,SMALL(IF(M$2:M$700&lt;&gt;"",ROW(M$2:M$700)-1),ROW(G493))),"")</f>
        <v/>
      </c>
      <c r="O494" s="64" t="str">
        <f t="shared" si="21"/>
        <v/>
      </c>
      <c r="P494" s="66" t="str">
        <f t="array" ref="P494">IFERROR(INDEX(O$2:O$700,SMALL(IF(O$2:O$700&lt;&gt;"",ROW(O$2:O$700)-1),ROW(I493))),"")</f>
        <v/>
      </c>
    </row>
    <row r="495" spans="1:16" ht="15.75" customHeight="1" x14ac:dyDescent="0.2">
      <c r="A495" s="62" t="str">
        <f t="shared" si="17"/>
        <v xml:space="preserve"> </v>
      </c>
      <c r="B495" s="63"/>
      <c r="C495" s="63"/>
      <c r="D495" s="63"/>
      <c r="E495" s="63"/>
      <c r="F495" s="63"/>
      <c r="G495" s="62" t="str">
        <f>IF(D495="","",VLOOKUP(D495,'Liste des clubs'!A:B,2,FALSE))</f>
        <v/>
      </c>
      <c r="H495" s="29"/>
      <c r="I495" s="64" t="str">
        <f t="shared" si="18"/>
        <v/>
      </c>
      <c r="J495" s="65" t="str">
        <f t="array" ref="J495">IFERROR(INDEX(I$2:I$700,SMALL(IF(I$2:I$700&lt;&gt;"",ROW(I$2:I$700)-1),ROW(A494))),"")</f>
        <v/>
      </c>
      <c r="K495" s="64" t="str">
        <f t="shared" si="19"/>
        <v/>
      </c>
      <c r="L495" s="66" t="str">
        <f t="array" ref="L495">IFERROR(INDEX(K$2:K$700,SMALL(IF(K$2:K$700&lt;&gt;"",ROW(K$2:K$700)-1),ROW(F494))),"")</f>
        <v/>
      </c>
      <c r="M495" s="64" t="str">
        <f t="shared" si="20"/>
        <v/>
      </c>
      <c r="N495" s="65" t="str">
        <f t="array" ref="N495">IFERROR(INDEX(M$2:M$700,SMALL(IF(M$2:M$700&lt;&gt;"",ROW(M$2:M$700)-1),ROW(G494))),"")</f>
        <v/>
      </c>
      <c r="O495" s="64" t="str">
        <f t="shared" si="21"/>
        <v/>
      </c>
      <c r="P495" s="66" t="str">
        <f t="array" ref="P495">IFERROR(INDEX(O$2:O$700,SMALL(IF(O$2:O$700&lt;&gt;"",ROW(O$2:O$700)-1),ROW(I494))),"")</f>
        <v/>
      </c>
    </row>
    <row r="496" spans="1:16" ht="15.75" customHeight="1" x14ac:dyDescent="0.2">
      <c r="A496" s="62" t="str">
        <f t="shared" si="17"/>
        <v xml:space="preserve"> </v>
      </c>
      <c r="B496" s="63"/>
      <c r="C496" s="63"/>
      <c r="D496" s="63"/>
      <c r="E496" s="63"/>
      <c r="F496" s="63"/>
      <c r="G496" s="62" t="str">
        <f>IF(D496="","",VLOOKUP(D496,'Liste des clubs'!A:B,2,FALSE))</f>
        <v/>
      </c>
      <c r="H496" s="29"/>
      <c r="I496" s="64" t="str">
        <f t="shared" si="18"/>
        <v/>
      </c>
      <c r="J496" s="65" t="str">
        <f t="array" ref="J496">IFERROR(INDEX(I$2:I$700,SMALL(IF(I$2:I$700&lt;&gt;"",ROW(I$2:I$700)-1),ROW(A495))),"")</f>
        <v/>
      </c>
      <c r="K496" s="64" t="str">
        <f t="shared" si="19"/>
        <v/>
      </c>
      <c r="L496" s="66" t="str">
        <f t="array" ref="L496">IFERROR(INDEX(K$2:K$700,SMALL(IF(K$2:K$700&lt;&gt;"",ROW(K$2:K$700)-1),ROW(F495))),"")</f>
        <v/>
      </c>
      <c r="M496" s="64" t="str">
        <f t="shared" si="20"/>
        <v/>
      </c>
      <c r="N496" s="65" t="str">
        <f t="array" ref="N496">IFERROR(INDEX(M$2:M$700,SMALL(IF(M$2:M$700&lt;&gt;"",ROW(M$2:M$700)-1),ROW(G495))),"")</f>
        <v/>
      </c>
      <c r="O496" s="64" t="str">
        <f t="shared" si="21"/>
        <v/>
      </c>
      <c r="P496" s="66" t="str">
        <f t="array" ref="P496">IFERROR(INDEX(O$2:O$700,SMALL(IF(O$2:O$700&lt;&gt;"",ROW(O$2:O$700)-1),ROW(I495))),"")</f>
        <v/>
      </c>
    </row>
    <row r="497" spans="1:16" ht="15.75" customHeight="1" x14ac:dyDescent="0.2">
      <c r="A497" s="62" t="str">
        <f t="shared" si="17"/>
        <v xml:space="preserve"> </v>
      </c>
      <c r="B497" s="63"/>
      <c r="C497" s="63"/>
      <c r="D497" s="63"/>
      <c r="E497" s="63"/>
      <c r="F497" s="63"/>
      <c r="G497" s="62" t="str">
        <f>IF(D497="","",VLOOKUP(D497,'Liste des clubs'!A:B,2,FALSE))</f>
        <v/>
      </c>
      <c r="H497" s="29"/>
      <c r="I497" s="64" t="str">
        <f t="shared" si="18"/>
        <v/>
      </c>
      <c r="J497" s="65" t="str">
        <f t="array" ref="J497">IFERROR(INDEX(I$2:I$700,SMALL(IF(I$2:I$700&lt;&gt;"",ROW(I$2:I$700)-1),ROW(A496))),"")</f>
        <v/>
      </c>
      <c r="K497" s="64" t="str">
        <f t="shared" si="19"/>
        <v/>
      </c>
      <c r="L497" s="66" t="str">
        <f t="array" ref="L497">IFERROR(INDEX(K$2:K$700,SMALL(IF(K$2:K$700&lt;&gt;"",ROW(K$2:K$700)-1),ROW(F496))),"")</f>
        <v/>
      </c>
      <c r="M497" s="64" t="str">
        <f t="shared" si="20"/>
        <v/>
      </c>
      <c r="N497" s="65" t="str">
        <f t="array" ref="N497">IFERROR(INDEX(M$2:M$700,SMALL(IF(M$2:M$700&lt;&gt;"",ROW(M$2:M$700)-1),ROW(G496))),"")</f>
        <v/>
      </c>
      <c r="O497" s="64" t="str">
        <f t="shared" si="21"/>
        <v/>
      </c>
      <c r="P497" s="66" t="str">
        <f t="array" ref="P497">IFERROR(INDEX(O$2:O$700,SMALL(IF(O$2:O$700&lt;&gt;"",ROW(O$2:O$700)-1),ROW(I496))),"")</f>
        <v/>
      </c>
    </row>
    <row r="498" spans="1:16" ht="15.75" customHeight="1" x14ac:dyDescent="0.2">
      <c r="A498" s="62" t="str">
        <f t="shared" si="17"/>
        <v xml:space="preserve"> </v>
      </c>
      <c r="B498" s="63"/>
      <c r="C498" s="63"/>
      <c r="D498" s="63"/>
      <c r="E498" s="63"/>
      <c r="F498" s="63"/>
      <c r="G498" s="62" t="str">
        <f>IF(D498="","",VLOOKUP(D498,'Liste des clubs'!A:B,2,FALSE))</f>
        <v/>
      </c>
      <c r="H498" s="29"/>
      <c r="I498" s="64" t="str">
        <f t="shared" si="18"/>
        <v/>
      </c>
      <c r="J498" s="65" t="str">
        <f t="array" ref="J498">IFERROR(INDEX(I$2:I$700,SMALL(IF(I$2:I$700&lt;&gt;"",ROW(I$2:I$700)-1),ROW(A497))),"")</f>
        <v/>
      </c>
      <c r="K498" s="64" t="str">
        <f t="shared" si="19"/>
        <v/>
      </c>
      <c r="L498" s="66" t="str">
        <f t="array" ref="L498">IFERROR(INDEX(K$2:K$700,SMALL(IF(K$2:K$700&lt;&gt;"",ROW(K$2:K$700)-1),ROW(F497))),"")</f>
        <v/>
      </c>
      <c r="M498" s="64" t="str">
        <f t="shared" si="20"/>
        <v/>
      </c>
      <c r="N498" s="65" t="str">
        <f t="array" ref="N498">IFERROR(INDEX(M$2:M$700,SMALL(IF(M$2:M$700&lt;&gt;"",ROW(M$2:M$700)-1),ROW(G497))),"")</f>
        <v/>
      </c>
      <c r="O498" s="64" t="str">
        <f t="shared" si="21"/>
        <v/>
      </c>
      <c r="P498" s="66" t="str">
        <f t="array" ref="P498">IFERROR(INDEX(O$2:O$700,SMALL(IF(O$2:O$700&lt;&gt;"",ROW(O$2:O$700)-1),ROW(I497))),"")</f>
        <v/>
      </c>
    </row>
    <row r="499" spans="1:16" ht="15.75" customHeight="1" x14ac:dyDescent="0.2">
      <c r="A499" s="62" t="str">
        <f t="shared" si="17"/>
        <v xml:space="preserve"> </v>
      </c>
      <c r="B499" s="63"/>
      <c r="C499" s="63"/>
      <c r="D499" s="63"/>
      <c r="E499" s="63"/>
      <c r="F499" s="63"/>
      <c r="G499" s="62" t="str">
        <f>IF(D499="","",VLOOKUP(D499,'Liste des clubs'!A:B,2,FALSE))</f>
        <v/>
      </c>
      <c r="H499" s="29"/>
      <c r="I499" s="64" t="str">
        <f t="shared" si="18"/>
        <v/>
      </c>
      <c r="J499" s="65" t="str">
        <f t="array" ref="J499">IFERROR(INDEX(I$2:I$700,SMALL(IF(I$2:I$700&lt;&gt;"",ROW(I$2:I$700)-1),ROW(A498))),"")</f>
        <v/>
      </c>
      <c r="K499" s="64" t="str">
        <f t="shared" si="19"/>
        <v/>
      </c>
      <c r="L499" s="66" t="str">
        <f t="array" ref="L499">IFERROR(INDEX(K$2:K$700,SMALL(IF(K$2:K$700&lt;&gt;"",ROW(K$2:K$700)-1),ROW(F498))),"")</f>
        <v/>
      </c>
      <c r="M499" s="64" t="str">
        <f t="shared" si="20"/>
        <v/>
      </c>
      <c r="N499" s="65" t="str">
        <f t="array" ref="N499">IFERROR(INDEX(M$2:M$700,SMALL(IF(M$2:M$700&lt;&gt;"",ROW(M$2:M$700)-1),ROW(G498))),"")</f>
        <v/>
      </c>
      <c r="O499" s="64" t="str">
        <f t="shared" si="21"/>
        <v/>
      </c>
      <c r="P499" s="66" t="str">
        <f t="array" ref="P499">IFERROR(INDEX(O$2:O$700,SMALL(IF(O$2:O$700&lt;&gt;"",ROW(O$2:O$700)-1),ROW(I498))),"")</f>
        <v/>
      </c>
    </row>
    <row r="500" spans="1:16" ht="15.75" customHeight="1" x14ac:dyDescent="0.2">
      <c r="A500" s="62" t="str">
        <f t="shared" si="17"/>
        <v xml:space="preserve"> </v>
      </c>
      <c r="B500" s="63"/>
      <c r="C500" s="63"/>
      <c r="D500" s="63"/>
      <c r="E500" s="63"/>
      <c r="F500" s="63"/>
      <c r="G500" s="62" t="str">
        <f>IF(E500="","",VLOOKUP(E500,'Liste des clubs'!A:B,2,FALSE))</f>
        <v/>
      </c>
      <c r="H500" s="29"/>
      <c r="I500" s="64" t="str">
        <f t="shared" si="18"/>
        <v/>
      </c>
      <c r="J500" s="65" t="str">
        <f t="array" ref="J500">IFERROR(INDEX(I$2:I$700,SMALL(IF(I$2:I$700&lt;&gt;"",ROW(I$2:I$700)-1),ROW(A499))),"")</f>
        <v/>
      </c>
      <c r="K500" s="64" t="str">
        <f t="shared" si="19"/>
        <v/>
      </c>
      <c r="L500" s="66" t="str">
        <f t="array" ref="L500">IFERROR(INDEX(K$2:K$700,SMALL(IF(K$2:K$700&lt;&gt;"",ROW(K$2:K$700)-1),ROW(F499))),"")</f>
        <v/>
      </c>
      <c r="M500" s="64" t="str">
        <f t="shared" si="20"/>
        <v/>
      </c>
      <c r="N500" s="65" t="str">
        <f t="array" ref="N500">IFERROR(INDEX(M$2:M$700,SMALL(IF(M$2:M$700&lt;&gt;"",ROW(M$2:M$700)-1),ROW(G499))),"")</f>
        <v/>
      </c>
      <c r="O500" s="64" t="str">
        <f t="shared" si="21"/>
        <v/>
      </c>
      <c r="P500" s="66" t="str">
        <f t="array" ref="P500">IFERROR(INDEX(O$2:O$700,SMALL(IF(O$2:O$700&lt;&gt;"",ROW(O$2:O$700)-1),ROW(I499))),"")</f>
        <v/>
      </c>
    </row>
    <row r="501" spans="1:16" ht="15.75" customHeight="1" x14ac:dyDescent="0.2">
      <c r="A501" s="62" t="str">
        <f t="shared" si="17"/>
        <v xml:space="preserve"> </v>
      </c>
      <c r="B501" s="63"/>
      <c r="C501" s="63"/>
      <c r="D501" s="63"/>
      <c r="E501" s="63"/>
      <c r="F501" s="63"/>
      <c r="G501" s="62" t="str">
        <f>IF(E501="","",VLOOKUP(E501,'Liste des clubs'!A:B,2,FALSE))</f>
        <v/>
      </c>
      <c r="H501" s="29"/>
      <c r="I501" s="64" t="str">
        <f t="shared" si="18"/>
        <v/>
      </c>
      <c r="J501" s="65" t="str">
        <f t="array" ref="J501">IFERROR(INDEX(I$2:I$700,SMALL(IF(I$2:I$700&lt;&gt;"",ROW(I$2:I$700)-1),ROW(A500))),"")</f>
        <v/>
      </c>
      <c r="K501" s="64" t="str">
        <f t="shared" si="19"/>
        <v/>
      </c>
      <c r="L501" s="66" t="str">
        <f t="array" ref="L501">IFERROR(INDEX(K$2:K$700,SMALL(IF(K$2:K$700&lt;&gt;"",ROW(K$2:K$700)-1),ROW(F500))),"")</f>
        <v/>
      </c>
      <c r="M501" s="64" t="str">
        <f t="shared" si="20"/>
        <v/>
      </c>
      <c r="N501" s="65" t="str">
        <f t="array" ref="N501">IFERROR(INDEX(M$2:M$700,SMALL(IF(M$2:M$700&lt;&gt;"",ROW(M$2:M$700)-1),ROW(G500))),"")</f>
        <v/>
      </c>
      <c r="O501" s="64" t="str">
        <f t="shared" si="21"/>
        <v/>
      </c>
      <c r="P501" s="66" t="str">
        <f t="array" ref="P501">IFERROR(INDEX(O$2:O$700,SMALL(IF(O$2:O$700&lt;&gt;"",ROW(O$2:O$700)-1),ROW(I500))),"")</f>
        <v/>
      </c>
    </row>
    <row r="502" spans="1:16" ht="15.75" customHeight="1" x14ac:dyDescent="0.2">
      <c r="A502" s="62" t="str">
        <f t="shared" si="17"/>
        <v xml:space="preserve"> </v>
      </c>
      <c r="B502" s="63"/>
      <c r="C502" s="63"/>
      <c r="D502" s="63"/>
      <c r="E502" s="63"/>
      <c r="F502" s="63"/>
      <c r="G502" s="62" t="str">
        <f>IF(E502="","",VLOOKUP(E502,'Liste des clubs'!A:B,2,FALSE))</f>
        <v/>
      </c>
      <c r="H502" s="29"/>
      <c r="I502" s="64" t="str">
        <f t="shared" si="18"/>
        <v/>
      </c>
      <c r="J502" s="65" t="str">
        <f t="array" ref="J502">IFERROR(INDEX(I$2:I$700,SMALL(IF(I$2:I$700&lt;&gt;"",ROW(I$2:I$700)-1),ROW(A501))),"")</f>
        <v/>
      </c>
      <c r="K502" s="64" t="str">
        <f t="shared" si="19"/>
        <v/>
      </c>
      <c r="L502" s="66" t="str">
        <f t="array" ref="L502">IFERROR(INDEX(K$2:K$700,SMALL(IF(K$2:K$700&lt;&gt;"",ROW(K$2:K$700)-1),ROW(F501))),"")</f>
        <v/>
      </c>
      <c r="M502" s="64" t="str">
        <f t="shared" si="20"/>
        <v/>
      </c>
      <c r="N502" s="65" t="str">
        <f t="array" ref="N502">IFERROR(INDEX(M$2:M$700,SMALL(IF(M$2:M$700&lt;&gt;"",ROW(M$2:M$700)-1),ROW(G501))),"")</f>
        <v/>
      </c>
      <c r="O502" s="64" t="str">
        <f t="shared" si="21"/>
        <v/>
      </c>
      <c r="P502" s="66" t="str">
        <f t="array" ref="P502">IFERROR(INDEX(O$2:O$700,SMALL(IF(O$2:O$700&lt;&gt;"",ROW(O$2:O$700)-1),ROW(I501))),"")</f>
        <v/>
      </c>
    </row>
    <row r="503" spans="1:16" ht="15.75" customHeight="1" x14ac:dyDescent="0.2">
      <c r="A503" s="62" t="str">
        <f t="shared" si="17"/>
        <v xml:space="preserve"> </v>
      </c>
      <c r="B503" s="63"/>
      <c r="C503" s="63"/>
      <c r="D503" s="63"/>
      <c r="E503" s="63"/>
      <c r="F503" s="63"/>
      <c r="G503" s="62" t="str">
        <f>IF(E503="","",VLOOKUP(E503,'Liste des clubs'!A:B,2,FALSE))</f>
        <v/>
      </c>
      <c r="H503" s="29"/>
      <c r="I503" s="64" t="str">
        <f t="shared" si="18"/>
        <v/>
      </c>
      <c r="J503" s="65" t="str">
        <f t="array" ref="J503">IFERROR(INDEX(I$2:I$700,SMALL(IF(I$2:I$700&lt;&gt;"",ROW(I$2:I$700)-1),ROW(A502))),"")</f>
        <v/>
      </c>
      <c r="K503" s="64" t="str">
        <f t="shared" si="19"/>
        <v/>
      </c>
      <c r="L503" s="66" t="str">
        <f t="array" ref="L503">IFERROR(INDEX(K$2:K$700,SMALL(IF(K$2:K$700&lt;&gt;"",ROW(K$2:K$700)-1),ROW(F502))),"")</f>
        <v/>
      </c>
      <c r="M503" s="64" t="str">
        <f t="shared" si="20"/>
        <v/>
      </c>
      <c r="N503" s="65" t="str">
        <f t="array" ref="N503">IFERROR(INDEX(M$2:M$700,SMALL(IF(M$2:M$700&lt;&gt;"",ROW(M$2:M$700)-1),ROW(G502))),"")</f>
        <v/>
      </c>
      <c r="O503" s="64" t="str">
        <f t="shared" si="21"/>
        <v/>
      </c>
      <c r="P503" s="66" t="str">
        <f t="array" ref="P503">IFERROR(INDEX(O$2:O$700,SMALL(IF(O$2:O$700&lt;&gt;"",ROW(O$2:O$700)-1),ROW(I502))),"")</f>
        <v/>
      </c>
    </row>
    <row r="504" spans="1:16" ht="15.75" customHeight="1" x14ac:dyDescent="0.2">
      <c r="A504" s="62" t="str">
        <f t="shared" si="17"/>
        <v xml:space="preserve"> </v>
      </c>
      <c r="B504" s="63"/>
      <c r="C504" s="63"/>
      <c r="D504" s="63"/>
      <c r="E504" s="63"/>
      <c r="F504" s="63"/>
      <c r="G504" s="62" t="str">
        <f>IF(E504="","",VLOOKUP(E504,'Liste des clubs'!A:B,2,FALSE))</f>
        <v/>
      </c>
      <c r="H504" s="29"/>
      <c r="I504" s="64" t="str">
        <f t="shared" si="18"/>
        <v/>
      </c>
      <c r="J504" s="65" t="str">
        <f t="array" ref="J504">IFERROR(INDEX(I$2:I$700,SMALL(IF(I$2:I$700&lt;&gt;"",ROW(I$2:I$700)-1),ROW(A503))),"")</f>
        <v/>
      </c>
      <c r="K504" s="64" t="str">
        <f t="shared" si="19"/>
        <v/>
      </c>
      <c r="L504" s="66" t="str">
        <f t="array" ref="L504">IFERROR(INDEX(K$2:K$700,SMALL(IF(K$2:K$700&lt;&gt;"",ROW(K$2:K$700)-1),ROW(F503))),"")</f>
        <v/>
      </c>
      <c r="M504" s="64" t="str">
        <f t="shared" si="20"/>
        <v/>
      </c>
      <c r="N504" s="65" t="str">
        <f t="array" ref="N504">IFERROR(INDEX(M$2:M$700,SMALL(IF(M$2:M$700&lt;&gt;"",ROW(M$2:M$700)-1),ROW(G503))),"")</f>
        <v/>
      </c>
      <c r="O504" s="64" t="str">
        <f t="shared" si="21"/>
        <v/>
      </c>
      <c r="P504" s="66" t="str">
        <f t="array" ref="P504">IFERROR(INDEX(O$2:O$700,SMALL(IF(O$2:O$700&lt;&gt;"",ROW(O$2:O$700)-1),ROW(I503))),"")</f>
        <v/>
      </c>
    </row>
    <row r="505" spans="1:16" ht="15.75" customHeight="1" x14ac:dyDescent="0.2">
      <c r="A505" s="62" t="str">
        <f t="shared" si="17"/>
        <v xml:space="preserve"> </v>
      </c>
      <c r="B505" s="63"/>
      <c r="C505" s="63"/>
      <c r="D505" s="63"/>
      <c r="E505" s="63"/>
      <c r="F505" s="63"/>
      <c r="G505" s="62" t="str">
        <f>IF(E505="","",VLOOKUP(E505,'Liste des clubs'!A:B,2,FALSE))</f>
        <v/>
      </c>
      <c r="H505" s="29"/>
      <c r="I505" s="64" t="str">
        <f t="shared" si="18"/>
        <v/>
      </c>
      <c r="J505" s="65" t="str">
        <f t="array" ref="J505">IFERROR(INDEX(I$2:I$700,SMALL(IF(I$2:I$700&lt;&gt;"",ROW(I$2:I$700)-1),ROW(A504))),"")</f>
        <v/>
      </c>
      <c r="K505" s="64" t="str">
        <f t="shared" si="19"/>
        <v/>
      </c>
      <c r="L505" s="66" t="str">
        <f t="array" ref="L505">IFERROR(INDEX(K$2:K$700,SMALL(IF(K$2:K$700&lt;&gt;"",ROW(K$2:K$700)-1),ROW(F504))),"")</f>
        <v/>
      </c>
      <c r="M505" s="64" t="str">
        <f t="shared" si="20"/>
        <v/>
      </c>
      <c r="N505" s="65" t="str">
        <f t="array" ref="N505">IFERROR(INDEX(M$2:M$700,SMALL(IF(M$2:M$700&lt;&gt;"",ROW(M$2:M$700)-1),ROW(G504))),"")</f>
        <v/>
      </c>
      <c r="O505" s="64" t="str">
        <f t="shared" si="21"/>
        <v/>
      </c>
      <c r="P505" s="66" t="str">
        <f t="array" ref="P505">IFERROR(INDEX(O$2:O$700,SMALL(IF(O$2:O$700&lt;&gt;"",ROW(O$2:O$700)-1),ROW(I504))),"")</f>
        <v/>
      </c>
    </row>
    <row r="506" spans="1:16" ht="15.75" customHeight="1" x14ac:dyDescent="0.2">
      <c r="A506" s="62" t="str">
        <f t="shared" si="17"/>
        <v xml:space="preserve"> </v>
      </c>
      <c r="B506" s="63"/>
      <c r="C506" s="63"/>
      <c r="D506" s="63"/>
      <c r="E506" s="63"/>
      <c r="F506" s="63"/>
      <c r="G506" s="62" t="str">
        <f>IF(E506="","",VLOOKUP(E506,'Liste des clubs'!A:B,2,FALSE))</f>
        <v/>
      </c>
      <c r="H506" s="29"/>
      <c r="I506" s="64" t="str">
        <f t="shared" si="18"/>
        <v/>
      </c>
      <c r="J506" s="65" t="str">
        <f t="array" ref="J506">IFERROR(INDEX(I$2:I$700,SMALL(IF(I$2:I$700&lt;&gt;"",ROW(I$2:I$700)-1),ROW(A505))),"")</f>
        <v/>
      </c>
      <c r="K506" s="64" t="str">
        <f t="shared" si="19"/>
        <v/>
      </c>
      <c r="L506" s="66" t="str">
        <f t="array" ref="L506">IFERROR(INDEX(K$2:K$700,SMALL(IF(K$2:K$700&lt;&gt;"",ROW(K$2:K$700)-1),ROW(F505))),"")</f>
        <v/>
      </c>
      <c r="M506" s="64" t="str">
        <f t="shared" si="20"/>
        <v/>
      </c>
      <c r="N506" s="65" t="str">
        <f t="array" ref="N506">IFERROR(INDEX(M$2:M$700,SMALL(IF(M$2:M$700&lt;&gt;"",ROW(M$2:M$700)-1),ROW(G505))),"")</f>
        <v/>
      </c>
      <c r="O506" s="64" t="str">
        <f t="shared" si="21"/>
        <v/>
      </c>
      <c r="P506" s="66" t="str">
        <f t="array" ref="P506">IFERROR(INDEX(O$2:O$700,SMALL(IF(O$2:O$700&lt;&gt;"",ROW(O$2:O$700)-1),ROW(I505))),"")</f>
        <v/>
      </c>
    </row>
    <row r="507" spans="1:16" ht="15.75" customHeight="1" x14ac:dyDescent="0.2">
      <c r="A507" s="62" t="str">
        <f t="shared" si="17"/>
        <v xml:space="preserve"> </v>
      </c>
      <c r="B507" s="63"/>
      <c r="C507" s="63"/>
      <c r="D507" s="63"/>
      <c r="E507" s="63"/>
      <c r="F507" s="63"/>
      <c r="G507" s="62" t="str">
        <f>IF(E507="","",VLOOKUP(E507,'Liste des clubs'!A:B,2,FALSE))</f>
        <v/>
      </c>
      <c r="H507" s="29"/>
      <c r="I507" s="64" t="str">
        <f t="shared" si="18"/>
        <v/>
      </c>
      <c r="J507" s="65" t="str">
        <f t="array" ref="J507">IFERROR(INDEX(I$2:I$700,SMALL(IF(I$2:I$700&lt;&gt;"",ROW(I$2:I$700)-1),ROW(A506))),"")</f>
        <v/>
      </c>
      <c r="K507" s="64" t="str">
        <f t="shared" si="19"/>
        <v/>
      </c>
      <c r="L507" s="66" t="str">
        <f t="array" ref="L507">IFERROR(INDEX(K$2:K$700,SMALL(IF(K$2:K$700&lt;&gt;"",ROW(K$2:K$700)-1),ROW(F506))),"")</f>
        <v/>
      </c>
      <c r="M507" s="64" t="str">
        <f t="shared" si="20"/>
        <v/>
      </c>
      <c r="N507" s="65" t="str">
        <f t="array" ref="N507">IFERROR(INDEX(M$2:M$700,SMALL(IF(M$2:M$700&lt;&gt;"",ROW(M$2:M$700)-1),ROW(G506))),"")</f>
        <v/>
      </c>
      <c r="O507" s="64" t="str">
        <f t="shared" si="21"/>
        <v/>
      </c>
      <c r="P507" s="66" t="str">
        <f t="array" ref="P507">IFERROR(INDEX(O$2:O$700,SMALL(IF(O$2:O$700&lt;&gt;"",ROW(O$2:O$700)-1),ROW(I506))),"")</f>
        <v/>
      </c>
    </row>
    <row r="508" spans="1:16" ht="15.75" customHeight="1" x14ac:dyDescent="0.2">
      <c r="A508" s="62" t="str">
        <f t="shared" si="17"/>
        <v xml:space="preserve"> </v>
      </c>
      <c r="B508" s="63"/>
      <c r="C508" s="63"/>
      <c r="D508" s="63"/>
      <c r="E508" s="63"/>
      <c r="F508" s="63"/>
      <c r="G508" s="62" t="str">
        <f>IF(E508="","",VLOOKUP(E508,'Liste des clubs'!A:B,2,FALSE))</f>
        <v/>
      </c>
      <c r="H508" s="29"/>
      <c r="I508" s="64" t="str">
        <f t="shared" si="18"/>
        <v/>
      </c>
      <c r="J508" s="65" t="str">
        <f t="array" ref="J508">IFERROR(INDEX(I$2:I$700,SMALL(IF(I$2:I$700&lt;&gt;"",ROW(I$2:I$700)-1),ROW(A507))),"")</f>
        <v/>
      </c>
      <c r="K508" s="64" t="str">
        <f t="shared" si="19"/>
        <v/>
      </c>
      <c r="L508" s="66" t="str">
        <f t="array" ref="L508">IFERROR(INDEX(K$2:K$700,SMALL(IF(K$2:K$700&lt;&gt;"",ROW(K$2:K$700)-1),ROW(F507))),"")</f>
        <v/>
      </c>
      <c r="M508" s="64" t="str">
        <f t="shared" si="20"/>
        <v/>
      </c>
      <c r="N508" s="65" t="str">
        <f t="array" ref="N508">IFERROR(INDEX(M$2:M$700,SMALL(IF(M$2:M$700&lt;&gt;"",ROW(M$2:M$700)-1),ROW(G507))),"")</f>
        <v/>
      </c>
      <c r="O508" s="64" t="str">
        <f t="shared" si="21"/>
        <v/>
      </c>
      <c r="P508" s="66" t="str">
        <f t="array" ref="P508">IFERROR(INDEX(O$2:O$700,SMALL(IF(O$2:O$700&lt;&gt;"",ROW(O$2:O$700)-1),ROW(I507))),"")</f>
        <v/>
      </c>
    </row>
    <row r="509" spans="1:16" ht="15.75" customHeight="1" x14ac:dyDescent="0.2">
      <c r="A509" s="62" t="str">
        <f t="shared" si="17"/>
        <v xml:space="preserve"> </v>
      </c>
      <c r="B509" s="63"/>
      <c r="C509" s="63"/>
      <c r="D509" s="63"/>
      <c r="E509" s="63"/>
      <c r="F509" s="63"/>
      <c r="G509" s="62" t="str">
        <f>IF(E509="","",VLOOKUP(E509,'Liste des clubs'!A:B,2,FALSE))</f>
        <v/>
      </c>
      <c r="H509" s="29"/>
      <c r="I509" s="64" t="str">
        <f t="shared" si="18"/>
        <v/>
      </c>
      <c r="J509" s="65" t="str">
        <f t="array" ref="J509">IFERROR(INDEX(I$2:I$700,SMALL(IF(I$2:I$700&lt;&gt;"",ROW(I$2:I$700)-1),ROW(A508))),"")</f>
        <v/>
      </c>
      <c r="K509" s="64" t="str">
        <f t="shared" si="19"/>
        <v/>
      </c>
      <c r="L509" s="66" t="str">
        <f t="array" ref="L509">IFERROR(INDEX(K$2:K$700,SMALL(IF(K$2:K$700&lt;&gt;"",ROW(K$2:K$700)-1),ROW(F508))),"")</f>
        <v/>
      </c>
      <c r="M509" s="64" t="str">
        <f t="shared" si="20"/>
        <v/>
      </c>
      <c r="N509" s="65" t="str">
        <f t="array" ref="N509">IFERROR(INDEX(M$2:M$700,SMALL(IF(M$2:M$700&lt;&gt;"",ROW(M$2:M$700)-1),ROW(G508))),"")</f>
        <v/>
      </c>
      <c r="O509" s="64" t="str">
        <f t="shared" si="21"/>
        <v/>
      </c>
      <c r="P509" s="66" t="str">
        <f t="array" ref="P509">IFERROR(INDEX(O$2:O$700,SMALL(IF(O$2:O$700&lt;&gt;"",ROW(O$2:O$700)-1),ROW(I508))),"")</f>
        <v/>
      </c>
    </row>
    <row r="510" spans="1:16" ht="15.75" customHeight="1" x14ac:dyDescent="0.2">
      <c r="A510" s="62" t="str">
        <f t="shared" si="17"/>
        <v xml:space="preserve"> </v>
      </c>
      <c r="B510" s="63"/>
      <c r="C510" s="63"/>
      <c r="D510" s="63"/>
      <c r="E510" s="63"/>
      <c r="F510" s="63"/>
      <c r="G510" s="62" t="str">
        <f>IF(E510="","",VLOOKUP(E510,'Liste des clubs'!A:B,2,FALSE))</f>
        <v/>
      </c>
      <c r="H510" s="29"/>
      <c r="I510" s="64" t="str">
        <f t="shared" si="18"/>
        <v/>
      </c>
      <c r="J510" s="65" t="str">
        <f t="array" ref="J510">IFERROR(INDEX(I$2:I$700,SMALL(IF(I$2:I$700&lt;&gt;"",ROW(I$2:I$700)-1),ROW(A509))),"")</f>
        <v/>
      </c>
      <c r="K510" s="64" t="str">
        <f t="shared" si="19"/>
        <v/>
      </c>
      <c r="L510" s="66" t="str">
        <f t="array" ref="L510">IFERROR(INDEX(K$2:K$700,SMALL(IF(K$2:K$700&lt;&gt;"",ROW(K$2:K$700)-1),ROW(F509))),"")</f>
        <v/>
      </c>
      <c r="M510" s="64" t="str">
        <f t="shared" si="20"/>
        <v/>
      </c>
      <c r="N510" s="65" t="str">
        <f t="array" ref="N510">IFERROR(INDEX(M$2:M$700,SMALL(IF(M$2:M$700&lt;&gt;"",ROW(M$2:M$700)-1),ROW(G509))),"")</f>
        <v/>
      </c>
      <c r="O510" s="64" t="str">
        <f t="shared" si="21"/>
        <v/>
      </c>
      <c r="P510" s="66" t="str">
        <f t="array" ref="P510">IFERROR(INDEX(O$2:O$700,SMALL(IF(O$2:O$700&lt;&gt;"",ROW(O$2:O$700)-1),ROW(I509))),"")</f>
        <v/>
      </c>
    </row>
    <row r="511" spans="1:16" ht="15.75" customHeight="1" x14ac:dyDescent="0.2">
      <c r="A511" s="62" t="str">
        <f t="shared" si="17"/>
        <v xml:space="preserve"> </v>
      </c>
      <c r="B511" s="63"/>
      <c r="C511" s="63"/>
      <c r="D511" s="63"/>
      <c r="E511" s="63"/>
      <c r="F511" s="63"/>
      <c r="G511" s="62" t="str">
        <f>IF(E511="","",VLOOKUP(E511,'Liste des clubs'!A:B,2,FALSE))</f>
        <v/>
      </c>
      <c r="H511" s="29"/>
      <c r="I511" s="64" t="str">
        <f t="shared" si="18"/>
        <v/>
      </c>
      <c r="J511" s="65" t="str">
        <f t="array" ref="J511">IFERROR(INDEX(I$2:I$700,SMALL(IF(I$2:I$700&lt;&gt;"",ROW(I$2:I$700)-1),ROW(A510))),"")</f>
        <v/>
      </c>
      <c r="K511" s="64" t="str">
        <f t="shared" si="19"/>
        <v/>
      </c>
      <c r="L511" s="66" t="str">
        <f t="array" ref="L511">IFERROR(INDEX(K$2:K$700,SMALL(IF(K$2:K$700&lt;&gt;"",ROW(K$2:K$700)-1),ROW(F510))),"")</f>
        <v/>
      </c>
      <c r="M511" s="64" t="str">
        <f t="shared" si="20"/>
        <v/>
      </c>
      <c r="N511" s="65" t="str">
        <f t="array" ref="N511">IFERROR(INDEX(M$2:M$700,SMALL(IF(M$2:M$700&lt;&gt;"",ROW(M$2:M$700)-1),ROW(G510))),"")</f>
        <v/>
      </c>
      <c r="O511" s="64" t="str">
        <f t="shared" si="21"/>
        <v/>
      </c>
      <c r="P511" s="66" t="str">
        <f t="array" ref="P511">IFERROR(INDEX(O$2:O$700,SMALL(IF(O$2:O$700&lt;&gt;"",ROW(O$2:O$700)-1),ROW(I510))),"")</f>
        <v/>
      </c>
    </row>
    <row r="512" spans="1:16" ht="15.75" customHeight="1" x14ac:dyDescent="0.2">
      <c r="A512" s="62" t="str">
        <f t="shared" si="17"/>
        <v xml:space="preserve"> </v>
      </c>
      <c r="B512" s="63"/>
      <c r="C512" s="63"/>
      <c r="D512" s="63"/>
      <c r="E512" s="63"/>
      <c r="F512" s="63"/>
      <c r="G512" s="62" t="str">
        <f>IF(E512="","",VLOOKUP(E512,'Liste des clubs'!A:B,2,FALSE))</f>
        <v/>
      </c>
      <c r="H512" s="29"/>
      <c r="I512" s="64" t="str">
        <f t="shared" si="18"/>
        <v/>
      </c>
      <c r="J512" s="65" t="str">
        <f t="array" ref="J512">IFERROR(INDEX(I$2:I$700,SMALL(IF(I$2:I$700&lt;&gt;"",ROW(I$2:I$700)-1),ROW(A511))),"")</f>
        <v/>
      </c>
      <c r="K512" s="64" t="str">
        <f t="shared" si="19"/>
        <v/>
      </c>
      <c r="L512" s="66" t="str">
        <f t="array" ref="L512">IFERROR(INDEX(K$2:K$700,SMALL(IF(K$2:K$700&lt;&gt;"",ROW(K$2:K$700)-1),ROW(F511))),"")</f>
        <v/>
      </c>
      <c r="M512" s="64" t="str">
        <f t="shared" si="20"/>
        <v/>
      </c>
      <c r="N512" s="65" t="str">
        <f t="array" ref="N512">IFERROR(INDEX(M$2:M$700,SMALL(IF(M$2:M$700&lt;&gt;"",ROW(M$2:M$700)-1),ROW(G511))),"")</f>
        <v/>
      </c>
      <c r="O512" s="64" t="str">
        <f t="shared" si="21"/>
        <v/>
      </c>
      <c r="P512" s="66" t="str">
        <f t="array" ref="P512">IFERROR(INDEX(O$2:O$700,SMALL(IF(O$2:O$700&lt;&gt;"",ROW(O$2:O$700)-1),ROW(I511))),"")</f>
        <v/>
      </c>
    </row>
    <row r="513" spans="1:16" ht="15.75" customHeight="1" x14ac:dyDescent="0.2">
      <c r="A513" s="62" t="str">
        <f t="shared" si="17"/>
        <v xml:space="preserve"> </v>
      </c>
      <c r="B513" s="63"/>
      <c r="C513" s="63"/>
      <c r="D513" s="63"/>
      <c r="E513" s="63"/>
      <c r="F513" s="63"/>
      <c r="G513" s="62" t="str">
        <f>IF(E513="","",VLOOKUP(E513,'Liste des clubs'!A:B,2,FALSE))</f>
        <v/>
      </c>
      <c r="H513" s="29"/>
      <c r="I513" s="64" t="str">
        <f t="shared" si="18"/>
        <v/>
      </c>
      <c r="J513" s="65" t="str">
        <f t="array" ref="J513">IFERROR(INDEX(I$2:I$700,SMALL(IF(I$2:I$700&lt;&gt;"",ROW(I$2:I$700)-1),ROW(A512))),"")</f>
        <v/>
      </c>
      <c r="K513" s="64" t="str">
        <f t="shared" si="19"/>
        <v/>
      </c>
      <c r="L513" s="66" t="str">
        <f t="array" ref="L513">IFERROR(INDEX(K$2:K$700,SMALL(IF(K$2:K$700&lt;&gt;"",ROW(K$2:K$700)-1),ROW(F512))),"")</f>
        <v/>
      </c>
      <c r="M513" s="64" t="str">
        <f t="shared" si="20"/>
        <v/>
      </c>
      <c r="N513" s="65" t="str">
        <f t="array" ref="N513">IFERROR(INDEX(M$2:M$700,SMALL(IF(M$2:M$700&lt;&gt;"",ROW(M$2:M$700)-1),ROW(G512))),"")</f>
        <v/>
      </c>
      <c r="O513" s="64" t="str">
        <f t="shared" si="21"/>
        <v/>
      </c>
      <c r="P513" s="66" t="str">
        <f t="array" ref="P513">IFERROR(INDEX(O$2:O$700,SMALL(IF(O$2:O$700&lt;&gt;"",ROW(O$2:O$700)-1),ROW(I512))),"")</f>
        <v/>
      </c>
    </row>
    <row r="514" spans="1:16" ht="15.75" customHeight="1" x14ac:dyDescent="0.2">
      <c r="A514" s="62" t="str">
        <f t="shared" si="17"/>
        <v xml:space="preserve"> </v>
      </c>
      <c r="B514" s="63"/>
      <c r="C514" s="63"/>
      <c r="D514" s="63"/>
      <c r="E514" s="63"/>
      <c r="F514" s="63"/>
      <c r="G514" s="62" t="str">
        <f>IF(E514="","",VLOOKUP(E514,'Liste des clubs'!A:B,2,FALSE))</f>
        <v/>
      </c>
      <c r="H514" s="29"/>
      <c r="I514" s="64" t="str">
        <f t="shared" si="18"/>
        <v/>
      </c>
      <c r="J514" s="65" t="str">
        <f t="array" ref="J514">IFERROR(INDEX(I$2:I$700,SMALL(IF(I$2:I$700&lt;&gt;"",ROW(I$2:I$700)-1),ROW(A513))),"")</f>
        <v/>
      </c>
      <c r="K514" s="64" t="str">
        <f t="shared" si="19"/>
        <v/>
      </c>
      <c r="L514" s="66" t="str">
        <f t="array" ref="L514">IFERROR(INDEX(K$2:K$700,SMALL(IF(K$2:K$700&lt;&gt;"",ROW(K$2:K$700)-1),ROW(F513))),"")</f>
        <v/>
      </c>
      <c r="M514" s="64" t="str">
        <f t="shared" si="20"/>
        <v/>
      </c>
      <c r="N514" s="65" t="str">
        <f t="array" ref="N514">IFERROR(INDEX(M$2:M$700,SMALL(IF(M$2:M$700&lt;&gt;"",ROW(M$2:M$700)-1),ROW(G513))),"")</f>
        <v/>
      </c>
      <c r="O514" s="64" t="str">
        <f t="shared" si="21"/>
        <v/>
      </c>
      <c r="P514" s="66" t="str">
        <f t="array" ref="P514">IFERROR(INDEX(O$2:O$700,SMALL(IF(O$2:O$700&lt;&gt;"",ROW(O$2:O$700)-1),ROW(I513))),"")</f>
        <v/>
      </c>
    </row>
    <row r="515" spans="1:16" ht="15.75" customHeight="1" x14ac:dyDescent="0.2">
      <c r="A515" s="62" t="str">
        <f t="shared" si="17"/>
        <v xml:space="preserve"> </v>
      </c>
      <c r="B515" s="63"/>
      <c r="C515" s="63"/>
      <c r="D515" s="63"/>
      <c r="E515" s="63"/>
      <c r="F515" s="63"/>
      <c r="G515" s="62" t="str">
        <f>IF(E515="","",VLOOKUP(E515,'Liste des clubs'!A:B,2,FALSE))</f>
        <v/>
      </c>
      <c r="H515" s="29"/>
      <c r="I515" s="64" t="str">
        <f t="shared" si="18"/>
        <v/>
      </c>
      <c r="J515" s="65" t="str">
        <f t="array" ref="J515">IFERROR(INDEX(I$2:I$700,SMALL(IF(I$2:I$700&lt;&gt;"",ROW(I$2:I$700)-1),ROW(A514))),"")</f>
        <v/>
      </c>
      <c r="K515" s="64" t="str">
        <f t="shared" si="19"/>
        <v/>
      </c>
      <c r="L515" s="66" t="str">
        <f t="array" ref="L515">IFERROR(INDEX(K$2:K$700,SMALL(IF(K$2:K$700&lt;&gt;"",ROW(K$2:K$700)-1),ROW(F514))),"")</f>
        <v/>
      </c>
      <c r="M515" s="64" t="str">
        <f t="shared" si="20"/>
        <v/>
      </c>
      <c r="N515" s="65" t="str">
        <f t="array" ref="N515">IFERROR(INDEX(M$2:M$700,SMALL(IF(M$2:M$700&lt;&gt;"",ROW(M$2:M$700)-1),ROW(G514))),"")</f>
        <v/>
      </c>
      <c r="O515" s="64" t="str">
        <f t="shared" si="21"/>
        <v/>
      </c>
      <c r="P515" s="66" t="str">
        <f t="array" ref="P515">IFERROR(INDEX(O$2:O$700,SMALL(IF(O$2:O$700&lt;&gt;"",ROW(O$2:O$700)-1),ROW(I514))),"")</f>
        <v/>
      </c>
    </row>
    <row r="516" spans="1:16" ht="15.75" customHeight="1" x14ac:dyDescent="0.2">
      <c r="A516" s="62" t="str">
        <f t="shared" si="17"/>
        <v xml:space="preserve"> </v>
      </c>
      <c r="B516" s="63"/>
      <c r="C516" s="63"/>
      <c r="D516" s="63"/>
      <c r="E516" s="63"/>
      <c r="F516" s="63"/>
      <c r="G516" s="62" t="str">
        <f>IF(E516="","",VLOOKUP(E516,'Liste des clubs'!A:B,2,FALSE))</f>
        <v/>
      </c>
      <c r="H516" s="29"/>
      <c r="I516" s="64" t="str">
        <f t="shared" si="18"/>
        <v/>
      </c>
      <c r="J516" s="65" t="str">
        <f t="array" ref="J516">IFERROR(INDEX(I$2:I$700,SMALL(IF(I$2:I$700&lt;&gt;"",ROW(I$2:I$700)-1),ROW(A515))),"")</f>
        <v/>
      </c>
      <c r="K516" s="64" t="str">
        <f t="shared" si="19"/>
        <v/>
      </c>
      <c r="L516" s="66" t="str">
        <f t="array" ref="L516">IFERROR(INDEX(K$2:K$700,SMALL(IF(K$2:K$700&lt;&gt;"",ROW(K$2:K$700)-1),ROW(F515))),"")</f>
        <v/>
      </c>
      <c r="M516" s="64" t="str">
        <f t="shared" si="20"/>
        <v/>
      </c>
      <c r="N516" s="65" t="str">
        <f t="array" ref="N516">IFERROR(INDEX(M$2:M$700,SMALL(IF(M$2:M$700&lt;&gt;"",ROW(M$2:M$700)-1),ROW(G515))),"")</f>
        <v/>
      </c>
      <c r="O516" s="64" t="str">
        <f t="shared" si="21"/>
        <v/>
      </c>
      <c r="P516" s="66" t="str">
        <f t="array" ref="P516">IFERROR(INDEX(O$2:O$700,SMALL(IF(O$2:O$700&lt;&gt;"",ROW(O$2:O$700)-1),ROW(I515))),"")</f>
        <v/>
      </c>
    </row>
    <row r="517" spans="1:16" ht="15.75" customHeight="1" x14ac:dyDescent="0.2">
      <c r="A517" s="62" t="str">
        <f t="shared" si="17"/>
        <v xml:space="preserve"> </v>
      </c>
      <c r="B517" s="63"/>
      <c r="C517" s="63"/>
      <c r="D517" s="63"/>
      <c r="E517" s="63"/>
      <c r="F517" s="63"/>
      <c r="G517" s="62" t="str">
        <f>IF(E517="","",VLOOKUP(E517,'Liste des clubs'!A:B,2,FALSE))</f>
        <v/>
      </c>
      <c r="H517" s="29"/>
      <c r="I517" s="64" t="str">
        <f t="shared" si="18"/>
        <v/>
      </c>
      <c r="J517" s="65" t="str">
        <f t="array" ref="J517">IFERROR(INDEX(I$2:I$700,SMALL(IF(I$2:I$700&lt;&gt;"",ROW(I$2:I$700)-1),ROW(A516))),"")</f>
        <v/>
      </c>
      <c r="K517" s="64" t="str">
        <f t="shared" si="19"/>
        <v/>
      </c>
      <c r="L517" s="66" t="str">
        <f t="array" ref="L517">IFERROR(INDEX(K$2:K$700,SMALL(IF(K$2:K$700&lt;&gt;"",ROW(K$2:K$700)-1),ROW(F516))),"")</f>
        <v/>
      </c>
      <c r="M517" s="64" t="str">
        <f t="shared" si="20"/>
        <v/>
      </c>
      <c r="N517" s="65" t="str">
        <f t="array" ref="N517">IFERROR(INDEX(M$2:M$700,SMALL(IF(M$2:M$700&lt;&gt;"",ROW(M$2:M$700)-1),ROW(G516))),"")</f>
        <v/>
      </c>
      <c r="O517" s="64" t="str">
        <f t="shared" si="21"/>
        <v/>
      </c>
      <c r="P517" s="66" t="str">
        <f t="array" ref="P517">IFERROR(INDEX(O$2:O$700,SMALL(IF(O$2:O$700&lt;&gt;"",ROW(O$2:O$700)-1),ROW(I516))),"")</f>
        <v/>
      </c>
    </row>
    <row r="518" spans="1:16" ht="15.75" customHeight="1" x14ac:dyDescent="0.2">
      <c r="A518" s="62" t="str">
        <f t="shared" ref="A518:A581" si="22">B518&amp;" "&amp;C518</f>
        <v xml:space="preserve"> </v>
      </c>
      <c r="B518" s="63"/>
      <c r="C518" s="63"/>
      <c r="D518" s="63"/>
      <c r="E518" s="63"/>
      <c r="F518" s="63"/>
      <c r="G518" s="62" t="str">
        <f>IF(E518="","",VLOOKUP(E518,'Liste des clubs'!A:B,2,FALSE))</f>
        <v/>
      </c>
      <c r="H518" s="29"/>
      <c r="I518" s="64" t="str">
        <f t="shared" si="18"/>
        <v/>
      </c>
      <c r="J518" s="65" t="str">
        <f t="array" ref="J518">IFERROR(INDEX(I$2:I$700,SMALL(IF(I$2:I$700&lt;&gt;"",ROW(I$2:I$700)-1),ROW(A517))),"")</f>
        <v/>
      </c>
      <c r="K518" s="64" t="str">
        <f t="shared" si="19"/>
        <v/>
      </c>
      <c r="L518" s="66" t="str">
        <f t="array" ref="L518">IFERROR(INDEX(K$2:K$700,SMALL(IF(K$2:K$700&lt;&gt;"",ROW(K$2:K$700)-1),ROW(F517))),"")</f>
        <v/>
      </c>
      <c r="M518" s="64" t="str">
        <f t="shared" si="20"/>
        <v/>
      </c>
      <c r="N518" s="65" t="str">
        <f t="array" ref="N518">IFERROR(INDEX(M$2:M$700,SMALL(IF(M$2:M$700&lt;&gt;"",ROW(M$2:M$700)-1),ROW(G517))),"")</f>
        <v/>
      </c>
      <c r="O518" s="64" t="str">
        <f t="shared" si="21"/>
        <v/>
      </c>
      <c r="P518" s="66" t="str">
        <f t="array" ref="P518">IFERROR(INDEX(O$2:O$700,SMALL(IF(O$2:O$700&lt;&gt;"",ROW(O$2:O$700)-1),ROW(I517))),"")</f>
        <v/>
      </c>
    </row>
    <row r="519" spans="1:16" ht="15.75" customHeight="1" x14ac:dyDescent="0.2">
      <c r="A519" s="62" t="str">
        <f t="shared" si="22"/>
        <v xml:space="preserve"> </v>
      </c>
      <c r="B519" s="63"/>
      <c r="C519" s="63"/>
      <c r="D519" s="63"/>
      <c r="E519" s="63"/>
      <c r="F519" s="63"/>
      <c r="G519" s="62" t="str">
        <f>IF(E519="","",VLOOKUP(E519,'Liste des clubs'!A:B,2,FALSE))</f>
        <v/>
      </c>
      <c r="H519" s="29"/>
      <c r="I519" s="64" t="str">
        <f t="shared" si="18"/>
        <v/>
      </c>
      <c r="J519" s="65" t="str">
        <f t="array" ref="J519">IFERROR(INDEX(I$2:I$700,SMALL(IF(I$2:I$700&lt;&gt;"",ROW(I$2:I$700)-1),ROW(A518))),"")</f>
        <v/>
      </c>
      <c r="K519" s="64" t="str">
        <f t="shared" si="19"/>
        <v/>
      </c>
      <c r="L519" s="66" t="str">
        <f t="array" ref="L519">IFERROR(INDEX(K$2:K$700,SMALL(IF(K$2:K$700&lt;&gt;"",ROW(K$2:K$700)-1),ROW(F518))),"")</f>
        <v/>
      </c>
      <c r="M519" s="64" t="str">
        <f t="shared" si="20"/>
        <v/>
      </c>
      <c r="N519" s="65" t="str">
        <f t="array" ref="N519">IFERROR(INDEX(M$2:M$700,SMALL(IF(M$2:M$700&lt;&gt;"",ROW(M$2:M$700)-1),ROW(G518))),"")</f>
        <v/>
      </c>
      <c r="O519" s="64" t="str">
        <f t="shared" si="21"/>
        <v/>
      </c>
      <c r="P519" s="66" t="str">
        <f t="array" ref="P519">IFERROR(INDEX(O$2:O$700,SMALL(IF(O$2:O$700&lt;&gt;"",ROW(O$2:O$700)-1),ROW(I518))),"")</f>
        <v/>
      </c>
    </row>
    <row r="520" spans="1:16" ht="15.75" customHeight="1" x14ac:dyDescent="0.2">
      <c r="A520" s="62" t="str">
        <f t="shared" si="22"/>
        <v xml:space="preserve"> </v>
      </c>
      <c r="B520" s="63"/>
      <c r="C520" s="63"/>
      <c r="D520" s="63"/>
      <c r="E520" s="63"/>
      <c r="F520" s="63"/>
      <c r="G520" s="62" t="str">
        <f>IF(E520="","",VLOOKUP(E520,'Liste des clubs'!A:B,2,FALSE))</f>
        <v/>
      </c>
      <c r="H520" s="29"/>
      <c r="I520" s="64" t="str">
        <f t="shared" si="18"/>
        <v/>
      </c>
      <c r="J520" s="65" t="str">
        <f t="array" ref="J520">IFERROR(INDEX(I$2:I$700,SMALL(IF(I$2:I$700&lt;&gt;"",ROW(I$2:I$700)-1),ROW(A519))),"")</f>
        <v/>
      </c>
      <c r="K520" s="64" t="str">
        <f t="shared" si="19"/>
        <v/>
      </c>
      <c r="L520" s="66" t="str">
        <f t="array" ref="L520">IFERROR(INDEX(K$2:K$700,SMALL(IF(K$2:K$700&lt;&gt;"",ROW(K$2:K$700)-1),ROW(F519))),"")</f>
        <v/>
      </c>
      <c r="M520" s="64" t="str">
        <f t="shared" si="20"/>
        <v/>
      </c>
      <c r="N520" s="65" t="str">
        <f t="array" ref="N520">IFERROR(INDEX(M$2:M$700,SMALL(IF(M$2:M$700&lt;&gt;"",ROW(M$2:M$700)-1),ROW(G519))),"")</f>
        <v/>
      </c>
      <c r="O520" s="64" t="str">
        <f t="shared" si="21"/>
        <v/>
      </c>
      <c r="P520" s="66" t="str">
        <f t="array" ref="P520">IFERROR(INDEX(O$2:O$700,SMALL(IF(O$2:O$700&lt;&gt;"",ROW(O$2:O$700)-1),ROW(I519))),"")</f>
        <v/>
      </c>
    </row>
    <row r="521" spans="1:16" ht="15.75" customHeight="1" x14ac:dyDescent="0.2">
      <c r="A521" s="62" t="str">
        <f t="shared" si="22"/>
        <v xml:space="preserve"> </v>
      </c>
      <c r="B521" s="63"/>
      <c r="C521" s="63"/>
      <c r="D521" s="63"/>
      <c r="E521" s="63"/>
      <c r="F521" s="63"/>
      <c r="G521" s="62" t="str">
        <f>IF(E521="","",VLOOKUP(E521,'Liste des clubs'!A:B,2,FALSE))</f>
        <v/>
      </c>
      <c r="H521" s="29"/>
      <c r="I521" s="64" t="str">
        <f t="shared" si="18"/>
        <v/>
      </c>
      <c r="J521" s="65" t="str">
        <f t="array" ref="J521">IFERROR(INDEX(I$2:I$700,SMALL(IF(I$2:I$700&lt;&gt;"",ROW(I$2:I$700)-1),ROW(A520))),"")</f>
        <v/>
      </c>
      <c r="K521" s="64" t="str">
        <f t="shared" si="19"/>
        <v/>
      </c>
      <c r="L521" s="66" t="str">
        <f t="array" ref="L521">IFERROR(INDEX(K$2:K$700,SMALL(IF(K$2:K$700&lt;&gt;"",ROW(K$2:K$700)-1),ROW(F520))),"")</f>
        <v/>
      </c>
      <c r="M521" s="64" t="str">
        <f t="shared" si="20"/>
        <v/>
      </c>
      <c r="N521" s="65" t="str">
        <f t="array" ref="N521">IFERROR(INDEX(M$2:M$700,SMALL(IF(M$2:M$700&lt;&gt;"",ROW(M$2:M$700)-1),ROW(G520))),"")</f>
        <v/>
      </c>
      <c r="O521" s="64" t="str">
        <f t="shared" si="21"/>
        <v/>
      </c>
      <c r="P521" s="66" t="str">
        <f t="array" ref="P521">IFERROR(INDEX(O$2:O$700,SMALL(IF(O$2:O$700&lt;&gt;"",ROW(O$2:O$700)-1),ROW(I520))),"")</f>
        <v/>
      </c>
    </row>
    <row r="522" spans="1:16" ht="15.75" customHeight="1" x14ac:dyDescent="0.2">
      <c r="A522" s="62" t="str">
        <f t="shared" si="22"/>
        <v xml:space="preserve"> </v>
      </c>
      <c r="B522" s="63"/>
      <c r="C522" s="63"/>
      <c r="D522" s="63"/>
      <c r="E522" s="63"/>
      <c r="F522" s="63"/>
      <c r="G522" s="62" t="str">
        <f>IF(E522="","",VLOOKUP(E522,'Liste des clubs'!A:B,2,FALSE))</f>
        <v/>
      </c>
      <c r="H522" s="29"/>
      <c r="I522" s="64" t="str">
        <f t="shared" si="18"/>
        <v/>
      </c>
      <c r="J522" s="65" t="str">
        <f t="array" ref="J522">IFERROR(INDEX(I$2:I$700,SMALL(IF(I$2:I$700&lt;&gt;"",ROW(I$2:I$700)-1),ROW(A521))),"")</f>
        <v/>
      </c>
      <c r="K522" s="64" t="str">
        <f t="shared" si="19"/>
        <v/>
      </c>
      <c r="L522" s="66" t="str">
        <f t="array" ref="L522">IFERROR(INDEX(K$2:K$700,SMALL(IF(K$2:K$700&lt;&gt;"",ROW(K$2:K$700)-1),ROW(F521))),"")</f>
        <v/>
      </c>
      <c r="M522" s="64" t="str">
        <f t="shared" si="20"/>
        <v/>
      </c>
      <c r="N522" s="65" t="str">
        <f t="array" ref="N522">IFERROR(INDEX(M$2:M$700,SMALL(IF(M$2:M$700&lt;&gt;"",ROW(M$2:M$700)-1),ROW(G521))),"")</f>
        <v/>
      </c>
      <c r="O522" s="64" t="str">
        <f t="shared" si="21"/>
        <v/>
      </c>
      <c r="P522" s="66" t="str">
        <f t="array" ref="P522">IFERROR(INDEX(O$2:O$700,SMALL(IF(O$2:O$700&lt;&gt;"",ROW(O$2:O$700)-1),ROW(I521))),"")</f>
        <v/>
      </c>
    </row>
    <row r="523" spans="1:16" ht="15.75" customHeight="1" x14ac:dyDescent="0.2">
      <c r="A523" s="62" t="str">
        <f t="shared" si="22"/>
        <v xml:space="preserve"> </v>
      </c>
      <c r="B523" s="63"/>
      <c r="C523" s="63"/>
      <c r="D523" s="63"/>
      <c r="E523" s="63"/>
      <c r="F523" s="63"/>
      <c r="G523" s="62" t="str">
        <f>IF(E523="","",VLOOKUP(E523,'Liste des clubs'!A:B,2,FALSE))</f>
        <v/>
      </c>
      <c r="H523" s="29"/>
      <c r="I523" s="64" t="str">
        <f t="shared" si="18"/>
        <v/>
      </c>
      <c r="J523" s="65" t="str">
        <f t="array" ref="J523">IFERROR(INDEX(I$2:I$700,SMALL(IF(I$2:I$700&lt;&gt;"",ROW(I$2:I$700)-1),ROW(A522))),"")</f>
        <v/>
      </c>
      <c r="K523" s="64" t="str">
        <f t="shared" si="19"/>
        <v/>
      </c>
      <c r="L523" s="66" t="str">
        <f t="array" ref="L523">IFERROR(INDEX(K$2:K$700,SMALL(IF(K$2:K$700&lt;&gt;"",ROW(K$2:K$700)-1),ROW(F522))),"")</f>
        <v/>
      </c>
      <c r="M523" s="64" t="str">
        <f t="shared" si="20"/>
        <v/>
      </c>
      <c r="N523" s="65" t="str">
        <f t="array" ref="N523">IFERROR(INDEX(M$2:M$700,SMALL(IF(M$2:M$700&lt;&gt;"",ROW(M$2:M$700)-1),ROW(G522))),"")</f>
        <v/>
      </c>
      <c r="O523" s="64" t="str">
        <f t="shared" si="21"/>
        <v/>
      </c>
      <c r="P523" s="66" t="str">
        <f t="array" ref="P523">IFERROR(INDEX(O$2:O$700,SMALL(IF(O$2:O$700&lt;&gt;"",ROW(O$2:O$700)-1),ROW(I522))),"")</f>
        <v/>
      </c>
    </row>
    <row r="524" spans="1:16" ht="15.75" customHeight="1" x14ac:dyDescent="0.2">
      <c r="A524" s="62" t="str">
        <f t="shared" si="22"/>
        <v xml:space="preserve"> </v>
      </c>
      <c r="B524" s="63"/>
      <c r="C524" s="63"/>
      <c r="D524" s="63"/>
      <c r="E524" s="63"/>
      <c r="F524" s="63"/>
      <c r="G524" s="62" t="str">
        <f>IF(E524="","",VLOOKUP(E524,'Liste des clubs'!A:B,2,FALSE))</f>
        <v/>
      </c>
      <c r="H524" s="29"/>
      <c r="I524" s="64" t="str">
        <f t="shared" si="18"/>
        <v/>
      </c>
      <c r="J524" s="65" t="str">
        <f t="array" ref="J524">IFERROR(INDEX(I$2:I$700,SMALL(IF(I$2:I$700&lt;&gt;"",ROW(I$2:I$700)-1),ROW(A523))),"")</f>
        <v/>
      </c>
      <c r="K524" s="64" t="str">
        <f t="shared" si="19"/>
        <v/>
      </c>
      <c r="L524" s="66" t="str">
        <f t="array" ref="L524">IFERROR(INDEX(K$2:K$700,SMALL(IF(K$2:K$700&lt;&gt;"",ROW(K$2:K$700)-1),ROW(F523))),"")</f>
        <v/>
      </c>
      <c r="M524" s="64" t="str">
        <f t="shared" si="20"/>
        <v/>
      </c>
      <c r="N524" s="65" t="str">
        <f t="array" ref="N524">IFERROR(INDEX(M$2:M$700,SMALL(IF(M$2:M$700&lt;&gt;"",ROW(M$2:M$700)-1),ROW(G523))),"")</f>
        <v/>
      </c>
      <c r="O524" s="64" t="str">
        <f t="shared" si="21"/>
        <v/>
      </c>
      <c r="P524" s="66" t="str">
        <f t="array" ref="P524">IFERROR(INDEX(O$2:O$700,SMALL(IF(O$2:O$700&lt;&gt;"",ROW(O$2:O$700)-1),ROW(I523))),"")</f>
        <v/>
      </c>
    </row>
    <row r="525" spans="1:16" ht="15.75" customHeight="1" x14ac:dyDescent="0.2">
      <c r="A525" s="62" t="str">
        <f t="shared" si="22"/>
        <v xml:space="preserve"> </v>
      </c>
      <c r="B525" s="63"/>
      <c r="C525" s="63"/>
      <c r="D525" s="63"/>
      <c r="E525" s="63"/>
      <c r="F525" s="63"/>
      <c r="G525" s="62" t="str">
        <f>IF(E525="","",VLOOKUP(E525,'Liste des clubs'!A:B,2,FALSE))</f>
        <v/>
      </c>
      <c r="H525" s="29"/>
      <c r="I525" s="64" t="str">
        <f t="shared" si="18"/>
        <v/>
      </c>
      <c r="J525" s="65" t="str">
        <f t="array" ref="J525">IFERROR(INDEX(I$2:I$700,SMALL(IF(I$2:I$700&lt;&gt;"",ROW(I$2:I$700)-1),ROW(A524))),"")</f>
        <v/>
      </c>
      <c r="K525" s="64" t="str">
        <f t="shared" si="19"/>
        <v/>
      </c>
      <c r="L525" s="66" t="str">
        <f t="array" ref="L525">IFERROR(INDEX(K$2:K$700,SMALL(IF(K$2:K$700&lt;&gt;"",ROW(K$2:K$700)-1),ROW(F524))),"")</f>
        <v/>
      </c>
      <c r="M525" s="64" t="str">
        <f t="shared" si="20"/>
        <v/>
      </c>
      <c r="N525" s="65" t="str">
        <f t="array" ref="N525">IFERROR(INDEX(M$2:M$700,SMALL(IF(M$2:M$700&lt;&gt;"",ROW(M$2:M$700)-1),ROW(G524))),"")</f>
        <v/>
      </c>
      <c r="O525" s="64" t="str">
        <f t="shared" si="21"/>
        <v/>
      </c>
      <c r="P525" s="66" t="str">
        <f t="array" ref="P525">IFERROR(INDEX(O$2:O$700,SMALL(IF(O$2:O$700&lt;&gt;"",ROW(O$2:O$700)-1),ROW(I524))),"")</f>
        <v/>
      </c>
    </row>
    <row r="526" spans="1:16" ht="15.75" customHeight="1" x14ac:dyDescent="0.2">
      <c r="A526" s="62" t="str">
        <f t="shared" si="22"/>
        <v xml:space="preserve"> </v>
      </c>
      <c r="B526" s="63"/>
      <c r="C526" s="63"/>
      <c r="D526" s="63"/>
      <c r="E526" s="63"/>
      <c r="F526" s="63"/>
      <c r="G526" s="62" t="str">
        <f>IF(E526="","",VLOOKUP(E526,'Liste des clubs'!A:B,2,FALSE))</f>
        <v/>
      </c>
      <c r="H526" s="29"/>
      <c r="I526" s="64" t="str">
        <f t="shared" si="18"/>
        <v/>
      </c>
      <c r="J526" s="65" t="str">
        <f t="array" ref="J526">IFERROR(INDEX(I$2:I$700,SMALL(IF(I$2:I$700&lt;&gt;"",ROW(I$2:I$700)-1),ROW(A525))),"")</f>
        <v/>
      </c>
      <c r="K526" s="64" t="str">
        <f t="shared" si="19"/>
        <v/>
      </c>
      <c r="L526" s="66" t="str">
        <f t="array" ref="L526">IFERROR(INDEX(K$2:K$700,SMALL(IF(K$2:K$700&lt;&gt;"",ROW(K$2:K$700)-1),ROW(F525))),"")</f>
        <v/>
      </c>
      <c r="M526" s="64" t="str">
        <f t="shared" si="20"/>
        <v/>
      </c>
      <c r="N526" s="65" t="str">
        <f t="array" ref="N526">IFERROR(INDEX(M$2:M$700,SMALL(IF(M$2:M$700&lt;&gt;"",ROW(M$2:M$700)-1),ROW(G525))),"")</f>
        <v/>
      </c>
      <c r="O526" s="64" t="str">
        <f t="shared" si="21"/>
        <v/>
      </c>
      <c r="P526" s="66" t="str">
        <f t="array" ref="P526">IFERROR(INDEX(O$2:O$700,SMALL(IF(O$2:O$700&lt;&gt;"",ROW(O$2:O$700)-1),ROW(I525))),"")</f>
        <v/>
      </c>
    </row>
    <row r="527" spans="1:16" ht="15.75" customHeight="1" x14ac:dyDescent="0.2">
      <c r="A527" s="62" t="str">
        <f t="shared" si="22"/>
        <v xml:space="preserve"> </v>
      </c>
      <c r="B527" s="63"/>
      <c r="C527" s="63"/>
      <c r="D527" s="63"/>
      <c r="E527" s="63"/>
      <c r="F527" s="63"/>
      <c r="G527" s="62" t="str">
        <f>IF(E527="","",VLOOKUP(E527,'Liste des clubs'!A:B,2,FALSE))</f>
        <v/>
      </c>
      <c r="H527" s="29"/>
      <c r="I527" s="64" t="str">
        <f t="shared" si="18"/>
        <v/>
      </c>
      <c r="J527" s="65" t="str">
        <f t="array" ref="J527">IFERROR(INDEX(I$2:I$700,SMALL(IF(I$2:I$700&lt;&gt;"",ROW(I$2:I$700)-1),ROW(A526))),"")</f>
        <v/>
      </c>
      <c r="K527" s="64" t="str">
        <f t="shared" si="19"/>
        <v/>
      </c>
      <c r="L527" s="66" t="str">
        <f t="array" ref="L527">IFERROR(INDEX(K$2:K$700,SMALL(IF(K$2:K$700&lt;&gt;"",ROW(K$2:K$700)-1),ROW(F526))),"")</f>
        <v/>
      </c>
      <c r="M527" s="64" t="str">
        <f t="shared" si="20"/>
        <v/>
      </c>
      <c r="N527" s="65" t="str">
        <f t="array" ref="N527">IFERROR(INDEX(M$2:M$700,SMALL(IF(M$2:M$700&lt;&gt;"",ROW(M$2:M$700)-1),ROW(G526))),"")</f>
        <v/>
      </c>
      <c r="O527" s="64" t="str">
        <f t="shared" si="21"/>
        <v/>
      </c>
      <c r="P527" s="66" t="str">
        <f t="array" ref="P527">IFERROR(INDEX(O$2:O$700,SMALL(IF(O$2:O$700&lt;&gt;"",ROW(O$2:O$700)-1),ROW(I526))),"")</f>
        <v/>
      </c>
    </row>
    <row r="528" spans="1:16" ht="15.75" customHeight="1" x14ac:dyDescent="0.2">
      <c r="A528" s="62" t="str">
        <f t="shared" si="22"/>
        <v xml:space="preserve"> </v>
      </c>
      <c r="B528" s="63"/>
      <c r="C528" s="63"/>
      <c r="D528" s="63"/>
      <c r="E528" s="63"/>
      <c r="F528" s="63"/>
      <c r="G528" s="62" t="str">
        <f>IF(E528="","",VLOOKUP(E528,'Liste des clubs'!A:B,2,FALSE))</f>
        <v/>
      </c>
      <c r="H528" s="29"/>
      <c r="I528" s="64" t="str">
        <f t="shared" si="18"/>
        <v/>
      </c>
      <c r="J528" s="65" t="str">
        <f t="array" ref="J528">IFERROR(INDEX(I$2:I$700,SMALL(IF(I$2:I$700&lt;&gt;"",ROW(I$2:I$700)-1),ROW(A527))),"")</f>
        <v/>
      </c>
      <c r="K528" s="64" t="str">
        <f t="shared" si="19"/>
        <v/>
      </c>
      <c r="L528" s="66" t="str">
        <f t="array" ref="L528">IFERROR(INDEX(K$2:K$700,SMALL(IF(K$2:K$700&lt;&gt;"",ROW(K$2:K$700)-1),ROW(F527))),"")</f>
        <v/>
      </c>
      <c r="M528" s="64" t="str">
        <f t="shared" si="20"/>
        <v/>
      </c>
      <c r="N528" s="65" t="str">
        <f t="array" ref="N528">IFERROR(INDEX(M$2:M$700,SMALL(IF(M$2:M$700&lt;&gt;"",ROW(M$2:M$700)-1),ROW(G527))),"")</f>
        <v/>
      </c>
      <c r="O528" s="64" t="str">
        <f t="shared" si="21"/>
        <v/>
      </c>
      <c r="P528" s="66" t="str">
        <f t="array" ref="P528">IFERROR(INDEX(O$2:O$700,SMALL(IF(O$2:O$700&lt;&gt;"",ROW(O$2:O$700)-1),ROW(I527))),"")</f>
        <v/>
      </c>
    </row>
    <row r="529" spans="1:16" ht="15.75" customHeight="1" x14ac:dyDescent="0.2">
      <c r="A529" s="62" t="str">
        <f t="shared" si="22"/>
        <v xml:space="preserve"> </v>
      </c>
      <c r="B529" s="63"/>
      <c r="C529" s="63"/>
      <c r="D529" s="63"/>
      <c r="E529" s="63"/>
      <c r="F529" s="63"/>
      <c r="G529" s="62" t="str">
        <f>IF(E529="","",VLOOKUP(E529,'Liste des clubs'!A:B,2,FALSE))</f>
        <v/>
      </c>
      <c r="H529" s="29"/>
      <c r="I529" s="64" t="str">
        <f t="shared" si="18"/>
        <v/>
      </c>
      <c r="J529" s="65" t="str">
        <f t="array" ref="J529">IFERROR(INDEX(I$2:I$700,SMALL(IF(I$2:I$700&lt;&gt;"",ROW(I$2:I$700)-1),ROW(A528))),"")</f>
        <v/>
      </c>
      <c r="K529" s="64" t="str">
        <f t="shared" si="19"/>
        <v/>
      </c>
      <c r="L529" s="66" t="str">
        <f t="array" ref="L529">IFERROR(INDEX(K$2:K$700,SMALL(IF(K$2:K$700&lt;&gt;"",ROW(K$2:K$700)-1),ROW(F528))),"")</f>
        <v/>
      </c>
      <c r="M529" s="64" t="str">
        <f t="shared" si="20"/>
        <v/>
      </c>
      <c r="N529" s="65" t="str">
        <f t="array" ref="N529">IFERROR(INDEX(M$2:M$700,SMALL(IF(M$2:M$700&lt;&gt;"",ROW(M$2:M$700)-1),ROW(G528))),"")</f>
        <v/>
      </c>
      <c r="O529" s="64" t="str">
        <f t="shared" si="21"/>
        <v/>
      </c>
      <c r="P529" s="66" t="str">
        <f t="array" ref="P529">IFERROR(INDEX(O$2:O$700,SMALL(IF(O$2:O$700&lt;&gt;"",ROW(O$2:O$700)-1),ROW(I528))),"")</f>
        <v/>
      </c>
    </row>
    <row r="530" spans="1:16" ht="15.75" customHeight="1" x14ac:dyDescent="0.2">
      <c r="A530" s="62" t="str">
        <f t="shared" si="22"/>
        <v xml:space="preserve"> </v>
      </c>
      <c r="B530" s="63"/>
      <c r="C530" s="63"/>
      <c r="D530" s="63"/>
      <c r="E530" s="63"/>
      <c r="F530" s="63"/>
      <c r="G530" s="62" t="str">
        <f>IF(E530="","",VLOOKUP(E530,'Liste des clubs'!A:B,2,FALSE))</f>
        <v/>
      </c>
      <c r="H530" s="29"/>
      <c r="I530" s="64" t="str">
        <f t="shared" ref="I530:I593" si="23">IF($H530=I$1,$A530,"")</f>
        <v/>
      </c>
      <c r="J530" s="65" t="str">
        <f t="array" ref="J530">IFERROR(INDEX(I$2:I$700,SMALL(IF(I$2:I$700&lt;&gt;"",ROW(I$2:I$700)-1),ROW(A529))),"")</f>
        <v/>
      </c>
      <c r="K530" s="64" t="str">
        <f t="shared" ref="K530:K593" si="24">IF($H530=K$1,$A530,"")</f>
        <v/>
      </c>
      <c r="L530" s="66" t="str">
        <f t="array" ref="L530">IFERROR(INDEX(K$2:K$700,SMALL(IF(K$2:K$700&lt;&gt;"",ROW(K$2:K$700)-1),ROW(F529))),"")</f>
        <v/>
      </c>
      <c r="M530" s="64" t="str">
        <f t="shared" ref="M530:M593" si="25">IF($H530=M$1,$A530,"")</f>
        <v/>
      </c>
      <c r="N530" s="65" t="str">
        <f t="array" ref="N530">IFERROR(INDEX(M$2:M$700,SMALL(IF(M$2:M$700&lt;&gt;"",ROW(M$2:M$700)-1),ROW(G529))),"")</f>
        <v/>
      </c>
      <c r="O530" s="64" t="str">
        <f t="shared" ref="O530:O593" si="26">IF($H530=O$1,$A530,"")</f>
        <v/>
      </c>
      <c r="P530" s="66" t="str">
        <f t="array" ref="P530">IFERROR(INDEX(O$2:O$700,SMALL(IF(O$2:O$700&lt;&gt;"",ROW(O$2:O$700)-1),ROW(I529))),"")</f>
        <v/>
      </c>
    </row>
    <row r="531" spans="1:16" ht="15.75" customHeight="1" x14ac:dyDescent="0.2">
      <c r="A531" s="62" t="str">
        <f t="shared" si="22"/>
        <v xml:space="preserve"> </v>
      </c>
      <c r="B531" s="63"/>
      <c r="C531" s="63"/>
      <c r="D531" s="63"/>
      <c r="E531" s="63"/>
      <c r="F531" s="63"/>
      <c r="G531" s="62" t="str">
        <f>IF(E531="","",VLOOKUP(E531,'Liste des clubs'!A:B,2,FALSE))</f>
        <v/>
      </c>
      <c r="H531" s="29"/>
      <c r="I531" s="64" t="str">
        <f t="shared" si="23"/>
        <v/>
      </c>
      <c r="J531" s="65" t="str">
        <f t="array" ref="J531">IFERROR(INDEX(I$2:I$700,SMALL(IF(I$2:I$700&lt;&gt;"",ROW(I$2:I$700)-1),ROW(A530))),"")</f>
        <v/>
      </c>
      <c r="K531" s="64" t="str">
        <f t="shared" si="24"/>
        <v/>
      </c>
      <c r="L531" s="66" t="str">
        <f t="array" ref="L531">IFERROR(INDEX(K$2:K$700,SMALL(IF(K$2:K$700&lt;&gt;"",ROW(K$2:K$700)-1),ROW(F530))),"")</f>
        <v/>
      </c>
      <c r="M531" s="64" t="str">
        <f t="shared" si="25"/>
        <v/>
      </c>
      <c r="N531" s="65" t="str">
        <f t="array" ref="N531">IFERROR(INDEX(M$2:M$700,SMALL(IF(M$2:M$700&lt;&gt;"",ROW(M$2:M$700)-1),ROW(G530))),"")</f>
        <v/>
      </c>
      <c r="O531" s="64" t="str">
        <f t="shared" si="26"/>
        <v/>
      </c>
      <c r="P531" s="66" t="str">
        <f t="array" ref="P531">IFERROR(INDEX(O$2:O$700,SMALL(IF(O$2:O$700&lt;&gt;"",ROW(O$2:O$700)-1),ROW(I530))),"")</f>
        <v/>
      </c>
    </row>
    <row r="532" spans="1:16" ht="15.75" customHeight="1" x14ac:dyDescent="0.2">
      <c r="A532" s="62" t="str">
        <f t="shared" si="22"/>
        <v xml:space="preserve"> </v>
      </c>
      <c r="B532" s="63"/>
      <c r="C532" s="63"/>
      <c r="D532" s="63"/>
      <c r="E532" s="63"/>
      <c r="F532" s="63"/>
      <c r="G532" s="62" t="str">
        <f>IF(E532="","",VLOOKUP(E532,'Liste des clubs'!A:B,2,FALSE))</f>
        <v/>
      </c>
      <c r="H532" s="29"/>
      <c r="I532" s="64" t="str">
        <f t="shared" si="23"/>
        <v/>
      </c>
      <c r="J532" s="65" t="str">
        <f t="array" ref="J532">IFERROR(INDEX(I$2:I$700,SMALL(IF(I$2:I$700&lt;&gt;"",ROW(I$2:I$700)-1),ROW(A531))),"")</f>
        <v/>
      </c>
      <c r="K532" s="64" t="str">
        <f t="shared" si="24"/>
        <v/>
      </c>
      <c r="L532" s="66" t="str">
        <f t="array" ref="L532">IFERROR(INDEX(K$2:K$700,SMALL(IF(K$2:K$700&lt;&gt;"",ROW(K$2:K$700)-1),ROW(F531))),"")</f>
        <v/>
      </c>
      <c r="M532" s="64" t="str">
        <f t="shared" si="25"/>
        <v/>
      </c>
      <c r="N532" s="65" t="str">
        <f t="array" ref="N532">IFERROR(INDEX(M$2:M$700,SMALL(IF(M$2:M$700&lt;&gt;"",ROW(M$2:M$700)-1),ROW(G531))),"")</f>
        <v/>
      </c>
      <c r="O532" s="64" t="str">
        <f t="shared" si="26"/>
        <v/>
      </c>
      <c r="P532" s="66" t="str">
        <f t="array" ref="P532">IFERROR(INDEX(O$2:O$700,SMALL(IF(O$2:O$700&lt;&gt;"",ROW(O$2:O$700)-1),ROW(I531))),"")</f>
        <v/>
      </c>
    </row>
    <row r="533" spans="1:16" ht="15.75" customHeight="1" x14ac:dyDescent="0.2">
      <c r="A533" s="62" t="str">
        <f t="shared" si="22"/>
        <v xml:space="preserve"> </v>
      </c>
      <c r="B533" s="63"/>
      <c r="C533" s="63"/>
      <c r="D533" s="63"/>
      <c r="E533" s="63"/>
      <c r="F533" s="63"/>
      <c r="G533" s="62" t="str">
        <f>IF(E533="","",VLOOKUP(E533,'Liste des clubs'!A:B,2,FALSE))</f>
        <v/>
      </c>
      <c r="H533" s="29"/>
      <c r="I533" s="64" t="str">
        <f t="shared" si="23"/>
        <v/>
      </c>
      <c r="J533" s="65" t="str">
        <f t="array" ref="J533">IFERROR(INDEX(I$2:I$700,SMALL(IF(I$2:I$700&lt;&gt;"",ROW(I$2:I$700)-1),ROW(A532))),"")</f>
        <v/>
      </c>
      <c r="K533" s="64" t="str">
        <f t="shared" si="24"/>
        <v/>
      </c>
      <c r="L533" s="66" t="str">
        <f t="array" ref="L533">IFERROR(INDEX(K$2:K$700,SMALL(IF(K$2:K$700&lt;&gt;"",ROW(K$2:K$700)-1),ROW(F532))),"")</f>
        <v/>
      </c>
      <c r="M533" s="64" t="str">
        <f t="shared" si="25"/>
        <v/>
      </c>
      <c r="N533" s="65" t="str">
        <f t="array" ref="N533">IFERROR(INDEX(M$2:M$700,SMALL(IF(M$2:M$700&lt;&gt;"",ROW(M$2:M$700)-1),ROW(G532))),"")</f>
        <v/>
      </c>
      <c r="O533" s="64" t="str">
        <f t="shared" si="26"/>
        <v/>
      </c>
      <c r="P533" s="66" t="str">
        <f t="array" ref="P533">IFERROR(INDEX(O$2:O$700,SMALL(IF(O$2:O$700&lt;&gt;"",ROW(O$2:O$700)-1),ROW(I532))),"")</f>
        <v/>
      </c>
    </row>
    <row r="534" spans="1:16" ht="15.75" customHeight="1" x14ac:dyDescent="0.2">
      <c r="A534" s="62" t="str">
        <f t="shared" si="22"/>
        <v xml:space="preserve"> </v>
      </c>
      <c r="B534" s="63"/>
      <c r="C534" s="63"/>
      <c r="D534" s="63"/>
      <c r="E534" s="63"/>
      <c r="F534" s="63"/>
      <c r="G534" s="62" t="str">
        <f>IF(E534="","",VLOOKUP(E534,'Liste des clubs'!A:B,2,FALSE))</f>
        <v/>
      </c>
      <c r="H534" s="29"/>
      <c r="I534" s="64" t="str">
        <f t="shared" si="23"/>
        <v/>
      </c>
      <c r="J534" s="65" t="str">
        <f t="array" ref="J534">IFERROR(INDEX(I$2:I$700,SMALL(IF(I$2:I$700&lt;&gt;"",ROW(I$2:I$700)-1),ROW(A533))),"")</f>
        <v/>
      </c>
      <c r="K534" s="64" t="str">
        <f t="shared" si="24"/>
        <v/>
      </c>
      <c r="L534" s="66" t="str">
        <f t="array" ref="L534">IFERROR(INDEX(K$2:K$700,SMALL(IF(K$2:K$700&lt;&gt;"",ROW(K$2:K$700)-1),ROW(F533))),"")</f>
        <v/>
      </c>
      <c r="M534" s="64" t="str">
        <f t="shared" si="25"/>
        <v/>
      </c>
      <c r="N534" s="65" t="str">
        <f t="array" ref="N534">IFERROR(INDEX(M$2:M$700,SMALL(IF(M$2:M$700&lt;&gt;"",ROW(M$2:M$700)-1),ROW(G533))),"")</f>
        <v/>
      </c>
      <c r="O534" s="64" t="str">
        <f t="shared" si="26"/>
        <v/>
      </c>
      <c r="P534" s="66" t="str">
        <f t="array" ref="P534">IFERROR(INDEX(O$2:O$700,SMALL(IF(O$2:O$700&lt;&gt;"",ROW(O$2:O$700)-1),ROW(I533))),"")</f>
        <v/>
      </c>
    </row>
    <row r="535" spans="1:16" ht="15.75" customHeight="1" x14ac:dyDescent="0.2">
      <c r="A535" s="62" t="str">
        <f t="shared" si="22"/>
        <v xml:space="preserve"> </v>
      </c>
      <c r="B535" s="63"/>
      <c r="C535" s="63"/>
      <c r="D535" s="63"/>
      <c r="E535" s="63"/>
      <c r="F535" s="63"/>
      <c r="G535" s="62" t="str">
        <f>IF(E535="","",VLOOKUP(E535,'Liste des clubs'!A:B,2,FALSE))</f>
        <v/>
      </c>
      <c r="H535" s="29"/>
      <c r="I535" s="64" t="str">
        <f t="shared" si="23"/>
        <v/>
      </c>
      <c r="J535" s="65" t="str">
        <f t="array" ref="J535">IFERROR(INDEX(I$2:I$700,SMALL(IF(I$2:I$700&lt;&gt;"",ROW(I$2:I$700)-1),ROW(A534))),"")</f>
        <v/>
      </c>
      <c r="K535" s="64" t="str">
        <f t="shared" si="24"/>
        <v/>
      </c>
      <c r="L535" s="66" t="str">
        <f t="array" ref="L535">IFERROR(INDEX(K$2:K$700,SMALL(IF(K$2:K$700&lt;&gt;"",ROW(K$2:K$700)-1),ROW(F534))),"")</f>
        <v/>
      </c>
      <c r="M535" s="64" t="str">
        <f t="shared" si="25"/>
        <v/>
      </c>
      <c r="N535" s="65" t="str">
        <f t="array" ref="N535">IFERROR(INDEX(M$2:M$700,SMALL(IF(M$2:M$700&lt;&gt;"",ROW(M$2:M$700)-1),ROW(G534))),"")</f>
        <v/>
      </c>
      <c r="O535" s="64" t="str">
        <f t="shared" si="26"/>
        <v/>
      </c>
      <c r="P535" s="66" t="str">
        <f t="array" ref="P535">IFERROR(INDEX(O$2:O$700,SMALL(IF(O$2:O$700&lt;&gt;"",ROW(O$2:O$700)-1),ROW(I534))),"")</f>
        <v/>
      </c>
    </row>
    <row r="536" spans="1:16" ht="15.75" customHeight="1" x14ac:dyDescent="0.2">
      <c r="A536" s="62" t="str">
        <f t="shared" si="22"/>
        <v xml:space="preserve"> </v>
      </c>
      <c r="B536" s="63"/>
      <c r="C536" s="63"/>
      <c r="D536" s="63"/>
      <c r="E536" s="63"/>
      <c r="F536" s="63"/>
      <c r="G536" s="62" t="str">
        <f>IF(E536="","",VLOOKUP(E536,'Liste des clubs'!A:B,2,FALSE))</f>
        <v/>
      </c>
      <c r="H536" s="29"/>
      <c r="I536" s="64" t="str">
        <f t="shared" si="23"/>
        <v/>
      </c>
      <c r="J536" s="65" t="str">
        <f t="array" ref="J536">IFERROR(INDEX(I$2:I$700,SMALL(IF(I$2:I$700&lt;&gt;"",ROW(I$2:I$700)-1),ROW(A535))),"")</f>
        <v/>
      </c>
      <c r="K536" s="64" t="str">
        <f t="shared" si="24"/>
        <v/>
      </c>
      <c r="L536" s="66" t="str">
        <f t="array" ref="L536">IFERROR(INDEX(K$2:K$700,SMALL(IF(K$2:K$700&lt;&gt;"",ROW(K$2:K$700)-1),ROW(F535))),"")</f>
        <v/>
      </c>
      <c r="M536" s="64" t="str">
        <f t="shared" si="25"/>
        <v/>
      </c>
      <c r="N536" s="65" t="str">
        <f t="array" ref="N536">IFERROR(INDEX(M$2:M$700,SMALL(IF(M$2:M$700&lt;&gt;"",ROW(M$2:M$700)-1),ROW(G535))),"")</f>
        <v/>
      </c>
      <c r="O536" s="64" t="str">
        <f t="shared" si="26"/>
        <v/>
      </c>
      <c r="P536" s="66" t="str">
        <f t="array" ref="P536">IFERROR(INDEX(O$2:O$700,SMALL(IF(O$2:O$700&lt;&gt;"",ROW(O$2:O$700)-1),ROW(I535))),"")</f>
        <v/>
      </c>
    </row>
    <row r="537" spans="1:16" ht="15.75" customHeight="1" x14ac:dyDescent="0.2">
      <c r="A537" s="62" t="str">
        <f t="shared" si="22"/>
        <v xml:space="preserve"> </v>
      </c>
      <c r="B537" s="63"/>
      <c r="C537" s="63"/>
      <c r="D537" s="63"/>
      <c r="E537" s="63"/>
      <c r="F537" s="63"/>
      <c r="G537" s="62" t="str">
        <f>IF(E537="","",VLOOKUP(E537,'Liste des clubs'!A:B,2,FALSE))</f>
        <v/>
      </c>
      <c r="H537" s="29"/>
      <c r="I537" s="64" t="str">
        <f t="shared" si="23"/>
        <v/>
      </c>
      <c r="J537" s="65" t="str">
        <f t="array" ref="J537">IFERROR(INDEX(I$2:I$700,SMALL(IF(I$2:I$700&lt;&gt;"",ROW(I$2:I$700)-1),ROW(A536))),"")</f>
        <v/>
      </c>
      <c r="K537" s="64" t="str">
        <f t="shared" si="24"/>
        <v/>
      </c>
      <c r="L537" s="66" t="str">
        <f t="array" ref="L537">IFERROR(INDEX(K$2:K$700,SMALL(IF(K$2:K$700&lt;&gt;"",ROW(K$2:K$700)-1),ROW(F536))),"")</f>
        <v/>
      </c>
      <c r="M537" s="64" t="str">
        <f t="shared" si="25"/>
        <v/>
      </c>
      <c r="N537" s="65" t="str">
        <f t="array" ref="N537">IFERROR(INDEX(M$2:M$700,SMALL(IF(M$2:M$700&lt;&gt;"",ROW(M$2:M$700)-1),ROW(G536))),"")</f>
        <v/>
      </c>
      <c r="O537" s="64" t="str">
        <f t="shared" si="26"/>
        <v/>
      </c>
      <c r="P537" s="66" t="str">
        <f t="array" ref="P537">IFERROR(INDEX(O$2:O$700,SMALL(IF(O$2:O$700&lt;&gt;"",ROW(O$2:O$700)-1),ROW(I536))),"")</f>
        <v/>
      </c>
    </row>
    <row r="538" spans="1:16" ht="15.75" customHeight="1" x14ac:dyDescent="0.2">
      <c r="A538" s="62" t="str">
        <f t="shared" si="22"/>
        <v xml:space="preserve"> </v>
      </c>
      <c r="B538" s="63"/>
      <c r="C538" s="63"/>
      <c r="D538" s="63"/>
      <c r="E538" s="63"/>
      <c r="F538" s="63"/>
      <c r="G538" s="62" t="str">
        <f>IF(E538="","",VLOOKUP(E538,'Liste des clubs'!A:B,2,FALSE))</f>
        <v/>
      </c>
      <c r="H538" s="29"/>
      <c r="I538" s="64" t="str">
        <f t="shared" si="23"/>
        <v/>
      </c>
      <c r="J538" s="65" t="str">
        <f t="array" ref="J538">IFERROR(INDEX(I$2:I$700,SMALL(IF(I$2:I$700&lt;&gt;"",ROW(I$2:I$700)-1),ROW(A537))),"")</f>
        <v/>
      </c>
      <c r="K538" s="64" t="str">
        <f t="shared" si="24"/>
        <v/>
      </c>
      <c r="L538" s="66" t="str">
        <f t="array" ref="L538">IFERROR(INDEX(K$2:K$700,SMALL(IF(K$2:K$700&lt;&gt;"",ROW(K$2:K$700)-1),ROW(F537))),"")</f>
        <v/>
      </c>
      <c r="M538" s="64" t="str">
        <f t="shared" si="25"/>
        <v/>
      </c>
      <c r="N538" s="65" t="str">
        <f t="array" ref="N538">IFERROR(INDEX(M$2:M$700,SMALL(IF(M$2:M$700&lt;&gt;"",ROW(M$2:M$700)-1),ROW(G537))),"")</f>
        <v/>
      </c>
      <c r="O538" s="64" t="str">
        <f t="shared" si="26"/>
        <v/>
      </c>
      <c r="P538" s="66" t="str">
        <f t="array" ref="P538">IFERROR(INDEX(O$2:O$700,SMALL(IF(O$2:O$700&lt;&gt;"",ROW(O$2:O$700)-1),ROW(I537))),"")</f>
        <v/>
      </c>
    </row>
    <row r="539" spans="1:16" ht="15.75" customHeight="1" x14ac:dyDescent="0.2">
      <c r="A539" s="62" t="str">
        <f t="shared" si="22"/>
        <v xml:space="preserve"> </v>
      </c>
      <c r="B539" s="63"/>
      <c r="C539" s="63"/>
      <c r="D539" s="63"/>
      <c r="E539" s="63"/>
      <c r="F539" s="63"/>
      <c r="G539" s="62" t="str">
        <f>IF(E539="","",VLOOKUP(E539,'Liste des clubs'!A:B,2,FALSE))</f>
        <v/>
      </c>
      <c r="H539" s="29"/>
      <c r="I539" s="64" t="str">
        <f t="shared" si="23"/>
        <v/>
      </c>
      <c r="J539" s="65" t="str">
        <f t="array" ref="J539">IFERROR(INDEX(I$2:I$700,SMALL(IF(I$2:I$700&lt;&gt;"",ROW(I$2:I$700)-1),ROW(A538))),"")</f>
        <v/>
      </c>
      <c r="K539" s="64" t="str">
        <f t="shared" si="24"/>
        <v/>
      </c>
      <c r="L539" s="66" t="str">
        <f t="array" ref="L539">IFERROR(INDEX(K$2:K$700,SMALL(IF(K$2:K$700&lt;&gt;"",ROW(K$2:K$700)-1),ROW(F538))),"")</f>
        <v/>
      </c>
      <c r="M539" s="64" t="str">
        <f t="shared" si="25"/>
        <v/>
      </c>
      <c r="N539" s="65" t="str">
        <f t="array" ref="N539">IFERROR(INDEX(M$2:M$700,SMALL(IF(M$2:M$700&lt;&gt;"",ROW(M$2:M$700)-1),ROW(G538))),"")</f>
        <v/>
      </c>
      <c r="O539" s="64" t="str">
        <f t="shared" si="26"/>
        <v/>
      </c>
      <c r="P539" s="66" t="str">
        <f t="array" ref="P539">IFERROR(INDEX(O$2:O$700,SMALL(IF(O$2:O$700&lt;&gt;"",ROW(O$2:O$700)-1),ROW(I538))),"")</f>
        <v/>
      </c>
    </row>
    <row r="540" spans="1:16" ht="15.75" customHeight="1" x14ac:dyDescent="0.2">
      <c r="A540" s="62" t="str">
        <f t="shared" si="22"/>
        <v xml:space="preserve"> </v>
      </c>
      <c r="B540" s="63"/>
      <c r="C540" s="63"/>
      <c r="D540" s="63"/>
      <c r="E540" s="63"/>
      <c r="F540" s="63"/>
      <c r="G540" s="62" t="str">
        <f>IF(E540="","",VLOOKUP(E540,'Liste des clubs'!A:B,2,FALSE))</f>
        <v/>
      </c>
      <c r="H540" s="29"/>
      <c r="I540" s="64" t="str">
        <f t="shared" si="23"/>
        <v/>
      </c>
      <c r="J540" s="65" t="str">
        <f t="array" ref="J540">IFERROR(INDEX(I$2:I$700,SMALL(IF(I$2:I$700&lt;&gt;"",ROW(I$2:I$700)-1),ROW(A539))),"")</f>
        <v/>
      </c>
      <c r="K540" s="64" t="str">
        <f t="shared" si="24"/>
        <v/>
      </c>
      <c r="L540" s="66" t="str">
        <f t="array" ref="L540">IFERROR(INDEX(K$2:K$700,SMALL(IF(K$2:K$700&lt;&gt;"",ROW(K$2:K$700)-1),ROW(F539))),"")</f>
        <v/>
      </c>
      <c r="M540" s="64" t="str">
        <f t="shared" si="25"/>
        <v/>
      </c>
      <c r="N540" s="65" t="str">
        <f t="array" ref="N540">IFERROR(INDEX(M$2:M$700,SMALL(IF(M$2:M$700&lt;&gt;"",ROW(M$2:M$700)-1),ROW(G539))),"")</f>
        <v/>
      </c>
      <c r="O540" s="64" t="str">
        <f t="shared" si="26"/>
        <v/>
      </c>
      <c r="P540" s="66" t="str">
        <f t="array" ref="P540">IFERROR(INDEX(O$2:O$700,SMALL(IF(O$2:O$700&lt;&gt;"",ROW(O$2:O$700)-1),ROW(I539))),"")</f>
        <v/>
      </c>
    </row>
    <row r="541" spans="1:16" ht="15.75" customHeight="1" x14ac:dyDescent="0.2">
      <c r="A541" s="62" t="str">
        <f t="shared" si="22"/>
        <v xml:space="preserve"> </v>
      </c>
      <c r="B541" s="63"/>
      <c r="C541" s="63"/>
      <c r="D541" s="63"/>
      <c r="E541" s="63"/>
      <c r="F541" s="63"/>
      <c r="G541" s="62" t="str">
        <f>IF(E541="","",VLOOKUP(E541,'Liste des clubs'!A:B,2,FALSE))</f>
        <v/>
      </c>
      <c r="H541" s="29"/>
      <c r="I541" s="64" t="str">
        <f t="shared" si="23"/>
        <v/>
      </c>
      <c r="J541" s="65" t="str">
        <f t="array" ref="J541">IFERROR(INDEX(I$2:I$700,SMALL(IF(I$2:I$700&lt;&gt;"",ROW(I$2:I$700)-1),ROW(A540))),"")</f>
        <v/>
      </c>
      <c r="K541" s="64" t="str">
        <f t="shared" si="24"/>
        <v/>
      </c>
      <c r="L541" s="66" t="str">
        <f t="array" ref="L541">IFERROR(INDEX(K$2:K$700,SMALL(IF(K$2:K$700&lt;&gt;"",ROW(K$2:K$700)-1),ROW(F540))),"")</f>
        <v/>
      </c>
      <c r="M541" s="64" t="str">
        <f t="shared" si="25"/>
        <v/>
      </c>
      <c r="N541" s="65" t="str">
        <f t="array" ref="N541">IFERROR(INDEX(M$2:M$700,SMALL(IF(M$2:M$700&lt;&gt;"",ROW(M$2:M$700)-1),ROW(G540))),"")</f>
        <v/>
      </c>
      <c r="O541" s="64" t="str">
        <f t="shared" si="26"/>
        <v/>
      </c>
      <c r="P541" s="66" t="str">
        <f t="array" ref="P541">IFERROR(INDEX(O$2:O$700,SMALL(IF(O$2:O$700&lt;&gt;"",ROW(O$2:O$700)-1),ROW(I540))),"")</f>
        <v/>
      </c>
    </row>
    <row r="542" spans="1:16" ht="15.75" customHeight="1" x14ac:dyDescent="0.2">
      <c r="A542" s="62" t="str">
        <f t="shared" si="22"/>
        <v xml:space="preserve"> </v>
      </c>
      <c r="B542" s="63"/>
      <c r="C542" s="63"/>
      <c r="D542" s="63"/>
      <c r="E542" s="63"/>
      <c r="F542" s="63"/>
      <c r="G542" s="62" t="str">
        <f>IF(E542="","",VLOOKUP(E542,'Liste des clubs'!A:B,2,FALSE))</f>
        <v/>
      </c>
      <c r="H542" s="29"/>
      <c r="I542" s="64" t="str">
        <f t="shared" si="23"/>
        <v/>
      </c>
      <c r="J542" s="65" t="str">
        <f t="array" ref="J542">IFERROR(INDEX(I$2:I$700,SMALL(IF(I$2:I$700&lt;&gt;"",ROW(I$2:I$700)-1),ROW(A541))),"")</f>
        <v/>
      </c>
      <c r="K542" s="64" t="str">
        <f t="shared" si="24"/>
        <v/>
      </c>
      <c r="L542" s="66" t="str">
        <f t="array" ref="L542">IFERROR(INDEX(K$2:K$700,SMALL(IF(K$2:K$700&lt;&gt;"",ROW(K$2:K$700)-1),ROW(F541))),"")</f>
        <v/>
      </c>
      <c r="M542" s="64" t="str">
        <f t="shared" si="25"/>
        <v/>
      </c>
      <c r="N542" s="65" t="str">
        <f t="array" ref="N542">IFERROR(INDEX(M$2:M$700,SMALL(IF(M$2:M$700&lt;&gt;"",ROW(M$2:M$700)-1),ROW(G541))),"")</f>
        <v/>
      </c>
      <c r="O542" s="64" t="str">
        <f t="shared" si="26"/>
        <v/>
      </c>
      <c r="P542" s="66" t="str">
        <f t="array" ref="P542">IFERROR(INDEX(O$2:O$700,SMALL(IF(O$2:O$700&lt;&gt;"",ROW(O$2:O$700)-1),ROW(I541))),"")</f>
        <v/>
      </c>
    </row>
    <row r="543" spans="1:16" ht="15.75" customHeight="1" x14ac:dyDescent="0.2">
      <c r="A543" s="62" t="str">
        <f t="shared" si="22"/>
        <v xml:space="preserve"> </v>
      </c>
      <c r="B543" s="63"/>
      <c r="C543" s="63"/>
      <c r="D543" s="63"/>
      <c r="E543" s="63"/>
      <c r="F543" s="63"/>
      <c r="G543" s="62" t="str">
        <f>IF(E543="","",VLOOKUP(E543,'Liste des clubs'!A:B,2,FALSE))</f>
        <v/>
      </c>
      <c r="H543" s="29"/>
      <c r="I543" s="64" t="str">
        <f t="shared" si="23"/>
        <v/>
      </c>
      <c r="J543" s="65" t="str">
        <f t="array" ref="J543">IFERROR(INDEX(I$2:I$700,SMALL(IF(I$2:I$700&lt;&gt;"",ROW(I$2:I$700)-1),ROW(A542))),"")</f>
        <v/>
      </c>
      <c r="K543" s="64" t="str">
        <f t="shared" si="24"/>
        <v/>
      </c>
      <c r="L543" s="66" t="str">
        <f t="array" ref="L543">IFERROR(INDEX(K$2:K$700,SMALL(IF(K$2:K$700&lt;&gt;"",ROW(K$2:K$700)-1),ROW(F542))),"")</f>
        <v/>
      </c>
      <c r="M543" s="64" t="str">
        <f t="shared" si="25"/>
        <v/>
      </c>
      <c r="N543" s="65" t="str">
        <f t="array" ref="N543">IFERROR(INDEX(M$2:M$700,SMALL(IF(M$2:M$700&lt;&gt;"",ROW(M$2:M$700)-1),ROW(G542))),"")</f>
        <v/>
      </c>
      <c r="O543" s="64" t="str">
        <f t="shared" si="26"/>
        <v/>
      </c>
      <c r="P543" s="66" t="str">
        <f t="array" ref="P543">IFERROR(INDEX(O$2:O$700,SMALL(IF(O$2:O$700&lt;&gt;"",ROW(O$2:O$700)-1),ROW(I542))),"")</f>
        <v/>
      </c>
    </row>
    <row r="544" spans="1:16" ht="15.75" customHeight="1" x14ac:dyDescent="0.2">
      <c r="A544" s="62" t="str">
        <f t="shared" si="22"/>
        <v xml:space="preserve"> </v>
      </c>
      <c r="B544" s="63"/>
      <c r="C544" s="63"/>
      <c r="D544" s="63"/>
      <c r="E544" s="63"/>
      <c r="F544" s="63"/>
      <c r="G544" s="62" t="str">
        <f>IF(E544="","",VLOOKUP(E544,'Liste des clubs'!A:B,2,FALSE))</f>
        <v/>
      </c>
      <c r="H544" s="29"/>
      <c r="I544" s="64" t="str">
        <f t="shared" si="23"/>
        <v/>
      </c>
      <c r="J544" s="65" t="str">
        <f t="array" ref="J544">IFERROR(INDEX(I$2:I$700,SMALL(IF(I$2:I$700&lt;&gt;"",ROW(I$2:I$700)-1),ROW(A543))),"")</f>
        <v/>
      </c>
      <c r="K544" s="64" t="str">
        <f t="shared" si="24"/>
        <v/>
      </c>
      <c r="L544" s="66" t="str">
        <f t="array" ref="L544">IFERROR(INDEX(K$2:K$700,SMALL(IF(K$2:K$700&lt;&gt;"",ROW(K$2:K$700)-1),ROW(F543))),"")</f>
        <v/>
      </c>
      <c r="M544" s="64" t="str">
        <f t="shared" si="25"/>
        <v/>
      </c>
      <c r="N544" s="65" t="str">
        <f t="array" ref="N544">IFERROR(INDEX(M$2:M$700,SMALL(IF(M$2:M$700&lt;&gt;"",ROW(M$2:M$700)-1),ROW(G543))),"")</f>
        <v/>
      </c>
      <c r="O544" s="64" t="str">
        <f t="shared" si="26"/>
        <v/>
      </c>
      <c r="P544" s="66" t="str">
        <f t="array" ref="P544">IFERROR(INDEX(O$2:O$700,SMALL(IF(O$2:O$700&lt;&gt;"",ROW(O$2:O$700)-1),ROW(I543))),"")</f>
        <v/>
      </c>
    </row>
    <row r="545" spans="1:16" ht="15.75" customHeight="1" x14ac:dyDescent="0.2">
      <c r="A545" s="62" t="str">
        <f t="shared" si="22"/>
        <v xml:space="preserve"> </v>
      </c>
      <c r="B545" s="63"/>
      <c r="C545" s="63"/>
      <c r="D545" s="63"/>
      <c r="E545" s="63"/>
      <c r="F545" s="63"/>
      <c r="G545" s="62" t="str">
        <f>IF(E545="","",VLOOKUP(E545,'Liste des clubs'!A:B,2,FALSE))</f>
        <v/>
      </c>
      <c r="H545" s="29"/>
      <c r="I545" s="64" t="str">
        <f t="shared" si="23"/>
        <v/>
      </c>
      <c r="J545" s="65" t="str">
        <f t="array" ref="J545">IFERROR(INDEX(I$2:I$700,SMALL(IF(I$2:I$700&lt;&gt;"",ROW(I$2:I$700)-1),ROW(A544))),"")</f>
        <v/>
      </c>
      <c r="K545" s="64" t="str">
        <f t="shared" si="24"/>
        <v/>
      </c>
      <c r="L545" s="66" t="str">
        <f t="array" ref="L545">IFERROR(INDEX(K$2:K$700,SMALL(IF(K$2:K$700&lt;&gt;"",ROW(K$2:K$700)-1),ROW(F544))),"")</f>
        <v/>
      </c>
      <c r="M545" s="64" t="str">
        <f t="shared" si="25"/>
        <v/>
      </c>
      <c r="N545" s="65" t="str">
        <f t="array" ref="N545">IFERROR(INDEX(M$2:M$700,SMALL(IF(M$2:M$700&lt;&gt;"",ROW(M$2:M$700)-1),ROW(G544))),"")</f>
        <v/>
      </c>
      <c r="O545" s="64" t="str">
        <f t="shared" si="26"/>
        <v/>
      </c>
      <c r="P545" s="66" t="str">
        <f t="array" ref="P545">IFERROR(INDEX(O$2:O$700,SMALL(IF(O$2:O$700&lt;&gt;"",ROW(O$2:O$700)-1),ROW(I544))),"")</f>
        <v/>
      </c>
    </row>
    <row r="546" spans="1:16" ht="15.75" customHeight="1" x14ac:dyDescent="0.2">
      <c r="A546" s="62" t="str">
        <f t="shared" si="22"/>
        <v xml:space="preserve"> </v>
      </c>
      <c r="B546" s="63"/>
      <c r="C546" s="63"/>
      <c r="D546" s="63"/>
      <c r="E546" s="63"/>
      <c r="F546" s="63"/>
      <c r="G546" s="62" t="str">
        <f>IF(E546="","",VLOOKUP(E546,'Liste des clubs'!A:B,2,FALSE))</f>
        <v/>
      </c>
      <c r="H546" s="29"/>
      <c r="I546" s="64" t="str">
        <f t="shared" si="23"/>
        <v/>
      </c>
      <c r="J546" s="65" t="str">
        <f t="array" ref="J546">IFERROR(INDEX(I$2:I$700,SMALL(IF(I$2:I$700&lt;&gt;"",ROW(I$2:I$700)-1),ROW(A545))),"")</f>
        <v/>
      </c>
      <c r="K546" s="64" t="str">
        <f t="shared" si="24"/>
        <v/>
      </c>
      <c r="L546" s="66" t="str">
        <f t="array" ref="L546">IFERROR(INDEX(K$2:K$700,SMALL(IF(K$2:K$700&lt;&gt;"",ROW(K$2:K$700)-1),ROW(F545))),"")</f>
        <v/>
      </c>
      <c r="M546" s="64" t="str">
        <f t="shared" si="25"/>
        <v/>
      </c>
      <c r="N546" s="65" t="str">
        <f t="array" ref="N546">IFERROR(INDEX(M$2:M$700,SMALL(IF(M$2:M$700&lt;&gt;"",ROW(M$2:M$700)-1),ROW(G545))),"")</f>
        <v/>
      </c>
      <c r="O546" s="64" t="str">
        <f t="shared" si="26"/>
        <v/>
      </c>
      <c r="P546" s="66" t="str">
        <f t="array" ref="P546">IFERROR(INDEX(O$2:O$700,SMALL(IF(O$2:O$700&lt;&gt;"",ROW(O$2:O$700)-1),ROW(I545))),"")</f>
        <v/>
      </c>
    </row>
    <row r="547" spans="1:16" ht="15.75" customHeight="1" x14ac:dyDescent="0.2">
      <c r="A547" s="62" t="str">
        <f t="shared" si="22"/>
        <v xml:space="preserve"> </v>
      </c>
      <c r="B547" s="63"/>
      <c r="C547" s="63"/>
      <c r="D547" s="63"/>
      <c r="E547" s="63"/>
      <c r="F547" s="63"/>
      <c r="G547" s="62" t="str">
        <f>IF(E547="","",VLOOKUP(E547,'Liste des clubs'!A:B,2,FALSE))</f>
        <v/>
      </c>
      <c r="H547" s="29"/>
      <c r="I547" s="64" t="str">
        <f t="shared" si="23"/>
        <v/>
      </c>
      <c r="J547" s="65" t="str">
        <f t="array" ref="J547">IFERROR(INDEX(I$2:I$700,SMALL(IF(I$2:I$700&lt;&gt;"",ROW(I$2:I$700)-1),ROW(A546))),"")</f>
        <v/>
      </c>
      <c r="K547" s="64" t="str">
        <f t="shared" si="24"/>
        <v/>
      </c>
      <c r="L547" s="66" t="str">
        <f t="array" ref="L547">IFERROR(INDEX(K$2:K$700,SMALL(IF(K$2:K$700&lt;&gt;"",ROW(K$2:K$700)-1),ROW(F546))),"")</f>
        <v/>
      </c>
      <c r="M547" s="64" t="str">
        <f t="shared" si="25"/>
        <v/>
      </c>
      <c r="N547" s="65" t="str">
        <f t="array" ref="N547">IFERROR(INDEX(M$2:M$700,SMALL(IF(M$2:M$700&lt;&gt;"",ROW(M$2:M$700)-1),ROW(G546))),"")</f>
        <v/>
      </c>
      <c r="O547" s="64" t="str">
        <f t="shared" si="26"/>
        <v/>
      </c>
      <c r="P547" s="66" t="str">
        <f t="array" ref="P547">IFERROR(INDEX(O$2:O$700,SMALL(IF(O$2:O$700&lt;&gt;"",ROW(O$2:O$700)-1),ROW(I546))),"")</f>
        <v/>
      </c>
    </row>
    <row r="548" spans="1:16" ht="15.75" customHeight="1" x14ac:dyDescent="0.2">
      <c r="A548" s="62" t="str">
        <f t="shared" si="22"/>
        <v xml:space="preserve"> </v>
      </c>
      <c r="B548" s="63"/>
      <c r="C548" s="63"/>
      <c r="D548" s="63"/>
      <c r="E548" s="63"/>
      <c r="F548" s="63"/>
      <c r="G548" s="62" t="str">
        <f>IF(E548="","",VLOOKUP(E548,'Liste des clubs'!A:B,2,FALSE))</f>
        <v/>
      </c>
      <c r="H548" s="29"/>
      <c r="I548" s="64" t="str">
        <f t="shared" si="23"/>
        <v/>
      </c>
      <c r="J548" s="65" t="str">
        <f t="array" ref="J548">IFERROR(INDEX(I$2:I$700,SMALL(IF(I$2:I$700&lt;&gt;"",ROW(I$2:I$700)-1),ROW(A547))),"")</f>
        <v/>
      </c>
      <c r="K548" s="64" t="str">
        <f t="shared" si="24"/>
        <v/>
      </c>
      <c r="L548" s="66" t="str">
        <f t="array" ref="L548">IFERROR(INDEX(K$2:K$700,SMALL(IF(K$2:K$700&lt;&gt;"",ROW(K$2:K$700)-1),ROW(F547))),"")</f>
        <v/>
      </c>
      <c r="M548" s="64" t="str">
        <f t="shared" si="25"/>
        <v/>
      </c>
      <c r="N548" s="65" t="str">
        <f t="array" ref="N548">IFERROR(INDEX(M$2:M$700,SMALL(IF(M$2:M$700&lt;&gt;"",ROW(M$2:M$700)-1),ROW(G547))),"")</f>
        <v/>
      </c>
      <c r="O548" s="64" t="str">
        <f t="shared" si="26"/>
        <v/>
      </c>
      <c r="P548" s="66" t="str">
        <f t="array" ref="P548">IFERROR(INDEX(O$2:O$700,SMALL(IF(O$2:O$700&lt;&gt;"",ROW(O$2:O$700)-1),ROW(I547))),"")</f>
        <v/>
      </c>
    </row>
    <row r="549" spans="1:16" ht="15.75" customHeight="1" x14ac:dyDescent="0.2">
      <c r="A549" s="62" t="str">
        <f t="shared" si="22"/>
        <v xml:space="preserve"> </v>
      </c>
      <c r="B549" s="63"/>
      <c r="C549" s="63"/>
      <c r="D549" s="63"/>
      <c r="E549" s="63"/>
      <c r="F549" s="63"/>
      <c r="G549" s="62" t="str">
        <f>IF(E549="","",VLOOKUP(E549,'Liste des clubs'!A:B,2,FALSE))</f>
        <v/>
      </c>
      <c r="H549" s="29"/>
      <c r="I549" s="64" t="str">
        <f t="shared" si="23"/>
        <v/>
      </c>
      <c r="J549" s="65" t="str">
        <f t="array" ref="J549">IFERROR(INDEX(I$2:I$700,SMALL(IF(I$2:I$700&lt;&gt;"",ROW(I$2:I$700)-1),ROW(A548))),"")</f>
        <v/>
      </c>
      <c r="K549" s="64" t="str">
        <f t="shared" si="24"/>
        <v/>
      </c>
      <c r="L549" s="66" t="str">
        <f t="array" ref="L549">IFERROR(INDEX(K$2:K$700,SMALL(IF(K$2:K$700&lt;&gt;"",ROW(K$2:K$700)-1),ROW(F548))),"")</f>
        <v/>
      </c>
      <c r="M549" s="64" t="str">
        <f t="shared" si="25"/>
        <v/>
      </c>
      <c r="N549" s="65" t="str">
        <f t="array" ref="N549">IFERROR(INDEX(M$2:M$700,SMALL(IF(M$2:M$700&lt;&gt;"",ROW(M$2:M$700)-1),ROW(G548))),"")</f>
        <v/>
      </c>
      <c r="O549" s="64" t="str">
        <f t="shared" si="26"/>
        <v/>
      </c>
      <c r="P549" s="66" t="str">
        <f t="array" ref="P549">IFERROR(INDEX(O$2:O$700,SMALL(IF(O$2:O$700&lt;&gt;"",ROW(O$2:O$700)-1),ROW(I548))),"")</f>
        <v/>
      </c>
    </row>
    <row r="550" spans="1:16" ht="15.75" customHeight="1" x14ac:dyDescent="0.2">
      <c r="A550" s="62" t="str">
        <f t="shared" si="22"/>
        <v xml:space="preserve"> </v>
      </c>
      <c r="B550" s="63"/>
      <c r="C550" s="63"/>
      <c r="D550" s="63"/>
      <c r="E550" s="63"/>
      <c r="F550" s="63"/>
      <c r="G550" s="62" t="str">
        <f>IF(E550="","",VLOOKUP(E550,'Liste des clubs'!A:B,2,FALSE))</f>
        <v/>
      </c>
      <c r="H550" s="29"/>
      <c r="I550" s="64" t="str">
        <f t="shared" si="23"/>
        <v/>
      </c>
      <c r="J550" s="65" t="str">
        <f t="array" ref="J550">IFERROR(INDEX(I$2:I$700,SMALL(IF(I$2:I$700&lt;&gt;"",ROW(I$2:I$700)-1),ROW(A549))),"")</f>
        <v/>
      </c>
      <c r="K550" s="64" t="str">
        <f t="shared" si="24"/>
        <v/>
      </c>
      <c r="L550" s="66" t="str">
        <f t="array" ref="L550">IFERROR(INDEX(K$2:K$700,SMALL(IF(K$2:K$700&lt;&gt;"",ROW(K$2:K$700)-1),ROW(F549))),"")</f>
        <v/>
      </c>
      <c r="M550" s="64" t="str">
        <f t="shared" si="25"/>
        <v/>
      </c>
      <c r="N550" s="65" t="str">
        <f t="array" ref="N550">IFERROR(INDEX(M$2:M$700,SMALL(IF(M$2:M$700&lt;&gt;"",ROW(M$2:M$700)-1),ROW(G549))),"")</f>
        <v/>
      </c>
      <c r="O550" s="64" t="str">
        <f t="shared" si="26"/>
        <v/>
      </c>
      <c r="P550" s="66" t="str">
        <f t="array" ref="P550">IFERROR(INDEX(O$2:O$700,SMALL(IF(O$2:O$700&lt;&gt;"",ROW(O$2:O$700)-1),ROW(I549))),"")</f>
        <v/>
      </c>
    </row>
    <row r="551" spans="1:16" ht="15.75" customHeight="1" x14ac:dyDescent="0.2">
      <c r="A551" s="62" t="str">
        <f t="shared" si="22"/>
        <v xml:space="preserve"> </v>
      </c>
      <c r="B551" s="63"/>
      <c r="C551" s="63"/>
      <c r="D551" s="63"/>
      <c r="E551" s="63"/>
      <c r="F551" s="63"/>
      <c r="G551" s="62" t="str">
        <f>IF(E551="","",VLOOKUP(E551,'Liste des clubs'!A:B,2,FALSE))</f>
        <v/>
      </c>
      <c r="H551" s="29"/>
      <c r="I551" s="64" t="str">
        <f t="shared" si="23"/>
        <v/>
      </c>
      <c r="J551" s="65" t="str">
        <f t="array" ref="J551">IFERROR(INDEX(I$2:I$700,SMALL(IF(I$2:I$700&lt;&gt;"",ROW(I$2:I$700)-1),ROW(A550))),"")</f>
        <v/>
      </c>
      <c r="K551" s="64" t="str">
        <f t="shared" si="24"/>
        <v/>
      </c>
      <c r="L551" s="66" t="str">
        <f t="array" ref="L551">IFERROR(INDEX(K$2:K$700,SMALL(IF(K$2:K$700&lt;&gt;"",ROW(K$2:K$700)-1),ROW(F550))),"")</f>
        <v/>
      </c>
      <c r="M551" s="64" t="str">
        <f t="shared" si="25"/>
        <v/>
      </c>
      <c r="N551" s="65" t="str">
        <f t="array" ref="N551">IFERROR(INDEX(M$2:M$700,SMALL(IF(M$2:M$700&lt;&gt;"",ROW(M$2:M$700)-1),ROW(G550))),"")</f>
        <v/>
      </c>
      <c r="O551" s="64" t="str">
        <f t="shared" si="26"/>
        <v/>
      </c>
      <c r="P551" s="66" t="str">
        <f t="array" ref="P551">IFERROR(INDEX(O$2:O$700,SMALL(IF(O$2:O$700&lt;&gt;"",ROW(O$2:O$700)-1),ROW(I550))),"")</f>
        <v/>
      </c>
    </row>
    <row r="552" spans="1:16" ht="15.75" customHeight="1" x14ac:dyDescent="0.2">
      <c r="A552" s="62" t="str">
        <f t="shared" si="22"/>
        <v xml:space="preserve"> </v>
      </c>
      <c r="B552" s="63"/>
      <c r="C552" s="63"/>
      <c r="D552" s="63"/>
      <c r="E552" s="63"/>
      <c r="F552" s="63"/>
      <c r="G552" s="62" t="str">
        <f>IF(E552="","",VLOOKUP(E552,'Liste des clubs'!A:B,2,FALSE))</f>
        <v/>
      </c>
      <c r="H552" s="29"/>
      <c r="I552" s="64" t="str">
        <f t="shared" si="23"/>
        <v/>
      </c>
      <c r="J552" s="65" t="str">
        <f t="array" ref="J552">IFERROR(INDEX(I$2:I$700,SMALL(IF(I$2:I$700&lt;&gt;"",ROW(I$2:I$700)-1),ROW(A551))),"")</f>
        <v/>
      </c>
      <c r="K552" s="64" t="str">
        <f t="shared" si="24"/>
        <v/>
      </c>
      <c r="L552" s="66" t="str">
        <f t="array" ref="L552">IFERROR(INDEX(K$2:K$700,SMALL(IF(K$2:K$700&lt;&gt;"",ROW(K$2:K$700)-1),ROW(F551))),"")</f>
        <v/>
      </c>
      <c r="M552" s="64" t="str">
        <f t="shared" si="25"/>
        <v/>
      </c>
      <c r="N552" s="65" t="str">
        <f t="array" ref="N552">IFERROR(INDEX(M$2:M$700,SMALL(IF(M$2:M$700&lt;&gt;"",ROW(M$2:M$700)-1),ROW(G551))),"")</f>
        <v/>
      </c>
      <c r="O552" s="64" t="str">
        <f t="shared" si="26"/>
        <v/>
      </c>
      <c r="P552" s="66" t="str">
        <f t="array" ref="P552">IFERROR(INDEX(O$2:O$700,SMALL(IF(O$2:O$700&lt;&gt;"",ROW(O$2:O$700)-1),ROW(I551))),"")</f>
        <v/>
      </c>
    </row>
    <row r="553" spans="1:16" ht="15.75" customHeight="1" x14ac:dyDescent="0.2">
      <c r="A553" s="62" t="str">
        <f t="shared" si="22"/>
        <v xml:space="preserve"> </v>
      </c>
      <c r="B553" s="63"/>
      <c r="C553" s="63"/>
      <c r="D553" s="63"/>
      <c r="E553" s="63"/>
      <c r="F553" s="63"/>
      <c r="G553" s="62" t="str">
        <f>IF(E553="","",VLOOKUP(E553,'Liste des clubs'!A:B,2,FALSE))</f>
        <v/>
      </c>
      <c r="H553" s="29"/>
      <c r="I553" s="64" t="str">
        <f t="shared" si="23"/>
        <v/>
      </c>
      <c r="J553" s="65" t="str">
        <f t="array" ref="J553">IFERROR(INDEX(I$2:I$700,SMALL(IF(I$2:I$700&lt;&gt;"",ROW(I$2:I$700)-1),ROW(A552))),"")</f>
        <v/>
      </c>
      <c r="K553" s="64" t="str">
        <f t="shared" si="24"/>
        <v/>
      </c>
      <c r="L553" s="66" t="str">
        <f t="array" ref="L553">IFERROR(INDEX(K$2:K$700,SMALL(IF(K$2:K$700&lt;&gt;"",ROW(K$2:K$700)-1),ROW(F552))),"")</f>
        <v/>
      </c>
      <c r="M553" s="64" t="str">
        <f t="shared" si="25"/>
        <v/>
      </c>
      <c r="N553" s="65" t="str">
        <f t="array" ref="N553">IFERROR(INDEX(M$2:M$700,SMALL(IF(M$2:M$700&lt;&gt;"",ROW(M$2:M$700)-1),ROW(G552))),"")</f>
        <v/>
      </c>
      <c r="O553" s="64" t="str">
        <f t="shared" si="26"/>
        <v/>
      </c>
      <c r="P553" s="66" t="str">
        <f t="array" ref="P553">IFERROR(INDEX(O$2:O$700,SMALL(IF(O$2:O$700&lt;&gt;"",ROW(O$2:O$700)-1),ROW(I552))),"")</f>
        <v/>
      </c>
    </row>
    <row r="554" spans="1:16" ht="15.75" customHeight="1" x14ac:dyDescent="0.2">
      <c r="A554" s="62" t="str">
        <f t="shared" si="22"/>
        <v xml:space="preserve"> </v>
      </c>
      <c r="B554" s="63"/>
      <c r="C554" s="63"/>
      <c r="D554" s="63"/>
      <c r="E554" s="63"/>
      <c r="F554" s="63"/>
      <c r="G554" s="62" t="str">
        <f>IF(E554="","",VLOOKUP(E554,'Liste des clubs'!A:B,2,FALSE))</f>
        <v/>
      </c>
      <c r="H554" s="29"/>
      <c r="I554" s="64" t="str">
        <f t="shared" si="23"/>
        <v/>
      </c>
      <c r="J554" s="65" t="str">
        <f t="array" ref="J554">IFERROR(INDEX(I$2:I$700,SMALL(IF(I$2:I$700&lt;&gt;"",ROW(I$2:I$700)-1),ROW(A553))),"")</f>
        <v/>
      </c>
      <c r="K554" s="64" t="str">
        <f t="shared" si="24"/>
        <v/>
      </c>
      <c r="L554" s="66" t="str">
        <f t="array" ref="L554">IFERROR(INDEX(K$2:K$700,SMALL(IF(K$2:K$700&lt;&gt;"",ROW(K$2:K$700)-1),ROW(F553))),"")</f>
        <v/>
      </c>
      <c r="M554" s="64" t="str">
        <f t="shared" si="25"/>
        <v/>
      </c>
      <c r="N554" s="65" t="str">
        <f t="array" ref="N554">IFERROR(INDEX(M$2:M$700,SMALL(IF(M$2:M$700&lt;&gt;"",ROW(M$2:M$700)-1),ROW(G553))),"")</f>
        <v/>
      </c>
      <c r="O554" s="64" t="str">
        <f t="shared" si="26"/>
        <v/>
      </c>
      <c r="P554" s="66" t="str">
        <f t="array" ref="P554">IFERROR(INDEX(O$2:O$700,SMALL(IF(O$2:O$700&lt;&gt;"",ROW(O$2:O$700)-1),ROW(I553))),"")</f>
        <v/>
      </c>
    </row>
    <row r="555" spans="1:16" ht="15.75" customHeight="1" x14ac:dyDescent="0.2">
      <c r="A555" s="62" t="str">
        <f t="shared" si="22"/>
        <v xml:space="preserve"> </v>
      </c>
      <c r="B555" s="63"/>
      <c r="C555" s="63"/>
      <c r="D555" s="63"/>
      <c r="E555" s="63"/>
      <c r="F555" s="63"/>
      <c r="G555" s="62" t="str">
        <f>IF(E555="","",VLOOKUP(E555,'Liste des clubs'!A:B,2,FALSE))</f>
        <v/>
      </c>
      <c r="H555" s="29"/>
      <c r="I555" s="64" t="str">
        <f t="shared" si="23"/>
        <v/>
      </c>
      <c r="J555" s="65" t="str">
        <f t="array" ref="J555">IFERROR(INDEX(I$2:I$700,SMALL(IF(I$2:I$700&lt;&gt;"",ROW(I$2:I$700)-1),ROW(A554))),"")</f>
        <v/>
      </c>
      <c r="K555" s="64" t="str">
        <f t="shared" si="24"/>
        <v/>
      </c>
      <c r="L555" s="66" t="str">
        <f t="array" ref="L555">IFERROR(INDEX(K$2:K$700,SMALL(IF(K$2:K$700&lt;&gt;"",ROW(K$2:K$700)-1),ROW(F554))),"")</f>
        <v/>
      </c>
      <c r="M555" s="64" t="str">
        <f t="shared" si="25"/>
        <v/>
      </c>
      <c r="N555" s="65" t="str">
        <f t="array" ref="N555">IFERROR(INDEX(M$2:M$700,SMALL(IF(M$2:M$700&lt;&gt;"",ROW(M$2:M$700)-1),ROW(G554))),"")</f>
        <v/>
      </c>
      <c r="O555" s="64" t="str">
        <f t="shared" si="26"/>
        <v/>
      </c>
      <c r="P555" s="66" t="str">
        <f t="array" ref="P555">IFERROR(INDEX(O$2:O$700,SMALL(IF(O$2:O$700&lt;&gt;"",ROW(O$2:O$700)-1),ROW(I554))),"")</f>
        <v/>
      </c>
    </row>
    <row r="556" spans="1:16" ht="15.75" customHeight="1" x14ac:dyDescent="0.2">
      <c r="A556" s="62" t="str">
        <f t="shared" si="22"/>
        <v xml:space="preserve"> </v>
      </c>
      <c r="B556" s="63"/>
      <c r="C556" s="63"/>
      <c r="D556" s="63"/>
      <c r="E556" s="63"/>
      <c r="F556" s="63"/>
      <c r="G556" s="62" t="str">
        <f>IF(E556="","",VLOOKUP(E556,'Liste des clubs'!A:B,2,FALSE))</f>
        <v/>
      </c>
      <c r="H556" s="29"/>
      <c r="I556" s="64" t="str">
        <f t="shared" si="23"/>
        <v/>
      </c>
      <c r="J556" s="65" t="str">
        <f t="array" ref="J556">IFERROR(INDEX(I$2:I$700,SMALL(IF(I$2:I$700&lt;&gt;"",ROW(I$2:I$700)-1),ROW(A555))),"")</f>
        <v/>
      </c>
      <c r="K556" s="64" t="str">
        <f t="shared" si="24"/>
        <v/>
      </c>
      <c r="L556" s="66" t="str">
        <f t="array" ref="L556">IFERROR(INDEX(K$2:K$700,SMALL(IF(K$2:K$700&lt;&gt;"",ROW(K$2:K$700)-1),ROW(F555))),"")</f>
        <v/>
      </c>
      <c r="M556" s="64" t="str">
        <f t="shared" si="25"/>
        <v/>
      </c>
      <c r="N556" s="65" t="str">
        <f t="array" ref="N556">IFERROR(INDEX(M$2:M$700,SMALL(IF(M$2:M$700&lt;&gt;"",ROW(M$2:M$700)-1),ROW(G555))),"")</f>
        <v/>
      </c>
      <c r="O556" s="64" t="str">
        <f t="shared" si="26"/>
        <v/>
      </c>
      <c r="P556" s="66" t="str">
        <f t="array" ref="P556">IFERROR(INDEX(O$2:O$700,SMALL(IF(O$2:O$700&lt;&gt;"",ROW(O$2:O$700)-1),ROW(I555))),"")</f>
        <v/>
      </c>
    </row>
    <row r="557" spans="1:16" ht="15.75" customHeight="1" x14ac:dyDescent="0.2">
      <c r="A557" s="62" t="str">
        <f t="shared" si="22"/>
        <v xml:space="preserve"> </v>
      </c>
      <c r="B557" s="63"/>
      <c r="C557" s="63"/>
      <c r="D557" s="63"/>
      <c r="E557" s="63"/>
      <c r="F557" s="63"/>
      <c r="G557" s="62" t="str">
        <f>IF(E557="","",VLOOKUP(E557,'Liste des clubs'!A:B,2,FALSE))</f>
        <v/>
      </c>
      <c r="H557" s="29"/>
      <c r="I557" s="64" t="str">
        <f t="shared" si="23"/>
        <v/>
      </c>
      <c r="J557" s="65" t="str">
        <f t="array" ref="J557">IFERROR(INDEX(I$2:I$700,SMALL(IF(I$2:I$700&lt;&gt;"",ROW(I$2:I$700)-1),ROW(A556))),"")</f>
        <v/>
      </c>
      <c r="K557" s="64" t="str">
        <f t="shared" si="24"/>
        <v/>
      </c>
      <c r="L557" s="66" t="str">
        <f t="array" ref="L557">IFERROR(INDEX(K$2:K$700,SMALL(IF(K$2:K$700&lt;&gt;"",ROW(K$2:K$700)-1),ROW(F556))),"")</f>
        <v/>
      </c>
      <c r="M557" s="64" t="str">
        <f t="shared" si="25"/>
        <v/>
      </c>
      <c r="N557" s="65" t="str">
        <f t="array" ref="N557">IFERROR(INDEX(M$2:M$700,SMALL(IF(M$2:M$700&lt;&gt;"",ROW(M$2:M$700)-1),ROW(G556))),"")</f>
        <v/>
      </c>
      <c r="O557" s="64" t="str">
        <f t="shared" si="26"/>
        <v/>
      </c>
      <c r="P557" s="66" t="str">
        <f t="array" ref="P557">IFERROR(INDEX(O$2:O$700,SMALL(IF(O$2:O$700&lt;&gt;"",ROW(O$2:O$700)-1),ROW(I556))),"")</f>
        <v/>
      </c>
    </row>
    <row r="558" spans="1:16" ht="15.75" customHeight="1" x14ac:dyDescent="0.2">
      <c r="A558" s="62" t="str">
        <f t="shared" si="22"/>
        <v xml:space="preserve"> </v>
      </c>
      <c r="B558" s="63"/>
      <c r="C558" s="63"/>
      <c r="D558" s="63"/>
      <c r="E558" s="63"/>
      <c r="F558" s="63"/>
      <c r="G558" s="62" t="str">
        <f>IF(E558="","",VLOOKUP(E558,'Liste des clubs'!A:B,2,FALSE))</f>
        <v/>
      </c>
      <c r="H558" s="29"/>
      <c r="I558" s="64" t="str">
        <f t="shared" si="23"/>
        <v/>
      </c>
      <c r="J558" s="65" t="str">
        <f t="array" ref="J558">IFERROR(INDEX(I$2:I$700,SMALL(IF(I$2:I$700&lt;&gt;"",ROW(I$2:I$700)-1),ROW(A557))),"")</f>
        <v/>
      </c>
      <c r="K558" s="64" t="str">
        <f t="shared" si="24"/>
        <v/>
      </c>
      <c r="L558" s="66" t="str">
        <f t="array" ref="L558">IFERROR(INDEX(K$2:K$700,SMALL(IF(K$2:K$700&lt;&gt;"",ROW(K$2:K$700)-1),ROW(F557))),"")</f>
        <v/>
      </c>
      <c r="M558" s="64" t="str">
        <f t="shared" si="25"/>
        <v/>
      </c>
      <c r="N558" s="65" t="str">
        <f t="array" ref="N558">IFERROR(INDEX(M$2:M$700,SMALL(IF(M$2:M$700&lt;&gt;"",ROW(M$2:M$700)-1),ROW(G557))),"")</f>
        <v/>
      </c>
      <c r="O558" s="64" t="str">
        <f t="shared" si="26"/>
        <v/>
      </c>
      <c r="P558" s="66" t="str">
        <f t="array" ref="P558">IFERROR(INDEX(O$2:O$700,SMALL(IF(O$2:O$700&lt;&gt;"",ROW(O$2:O$700)-1),ROW(I557))),"")</f>
        <v/>
      </c>
    </row>
    <row r="559" spans="1:16" ht="15.75" customHeight="1" x14ac:dyDescent="0.2">
      <c r="A559" s="62" t="str">
        <f t="shared" si="22"/>
        <v xml:space="preserve"> </v>
      </c>
      <c r="B559" s="63"/>
      <c r="C559" s="63"/>
      <c r="D559" s="63"/>
      <c r="E559" s="63"/>
      <c r="F559" s="63"/>
      <c r="G559" s="62" t="str">
        <f>IF(E559="","",VLOOKUP(E559,'Liste des clubs'!A:B,2,FALSE))</f>
        <v/>
      </c>
      <c r="H559" s="29"/>
      <c r="I559" s="64" t="str">
        <f t="shared" si="23"/>
        <v/>
      </c>
      <c r="J559" s="65" t="str">
        <f t="array" ref="J559">IFERROR(INDEX(I$2:I$700,SMALL(IF(I$2:I$700&lt;&gt;"",ROW(I$2:I$700)-1),ROW(A558))),"")</f>
        <v/>
      </c>
      <c r="K559" s="64" t="str">
        <f t="shared" si="24"/>
        <v/>
      </c>
      <c r="L559" s="66" t="str">
        <f t="array" ref="L559">IFERROR(INDEX(K$2:K$700,SMALL(IF(K$2:K$700&lt;&gt;"",ROW(K$2:K$700)-1),ROW(F558))),"")</f>
        <v/>
      </c>
      <c r="M559" s="64" t="str">
        <f t="shared" si="25"/>
        <v/>
      </c>
      <c r="N559" s="65" t="str">
        <f t="array" ref="N559">IFERROR(INDEX(M$2:M$700,SMALL(IF(M$2:M$700&lt;&gt;"",ROW(M$2:M$700)-1),ROW(G558))),"")</f>
        <v/>
      </c>
      <c r="O559" s="64" t="str">
        <f t="shared" si="26"/>
        <v/>
      </c>
      <c r="P559" s="66" t="str">
        <f t="array" ref="P559">IFERROR(INDEX(O$2:O$700,SMALL(IF(O$2:O$700&lt;&gt;"",ROW(O$2:O$700)-1),ROW(I558))),"")</f>
        <v/>
      </c>
    </row>
    <row r="560" spans="1:16" ht="15.75" customHeight="1" x14ac:dyDescent="0.2">
      <c r="A560" s="62" t="str">
        <f t="shared" si="22"/>
        <v xml:space="preserve"> </v>
      </c>
      <c r="B560" s="63"/>
      <c r="C560" s="63"/>
      <c r="D560" s="63"/>
      <c r="E560" s="63"/>
      <c r="F560" s="63"/>
      <c r="G560" s="62" t="str">
        <f>IF(E560="","",VLOOKUP(E560,'Liste des clubs'!A:B,2,FALSE))</f>
        <v/>
      </c>
      <c r="H560" s="29"/>
      <c r="I560" s="64" t="str">
        <f t="shared" si="23"/>
        <v/>
      </c>
      <c r="J560" s="65" t="str">
        <f t="array" ref="J560">IFERROR(INDEX(I$2:I$700,SMALL(IF(I$2:I$700&lt;&gt;"",ROW(I$2:I$700)-1),ROW(A559))),"")</f>
        <v/>
      </c>
      <c r="K560" s="64" t="str">
        <f t="shared" si="24"/>
        <v/>
      </c>
      <c r="L560" s="66" t="str">
        <f t="array" ref="L560">IFERROR(INDEX(K$2:K$700,SMALL(IF(K$2:K$700&lt;&gt;"",ROW(K$2:K$700)-1),ROW(F559))),"")</f>
        <v/>
      </c>
      <c r="M560" s="64" t="str">
        <f t="shared" si="25"/>
        <v/>
      </c>
      <c r="N560" s="65" t="str">
        <f t="array" ref="N560">IFERROR(INDEX(M$2:M$700,SMALL(IF(M$2:M$700&lt;&gt;"",ROW(M$2:M$700)-1),ROW(G559))),"")</f>
        <v/>
      </c>
      <c r="O560" s="64" t="str">
        <f t="shared" si="26"/>
        <v/>
      </c>
      <c r="P560" s="66" t="str">
        <f t="array" ref="P560">IFERROR(INDEX(O$2:O$700,SMALL(IF(O$2:O$700&lt;&gt;"",ROW(O$2:O$700)-1),ROW(I559))),"")</f>
        <v/>
      </c>
    </row>
    <row r="561" spans="1:16" ht="15.75" customHeight="1" x14ac:dyDescent="0.2">
      <c r="A561" s="62" t="str">
        <f t="shared" si="22"/>
        <v xml:space="preserve"> </v>
      </c>
      <c r="B561" s="63"/>
      <c r="C561" s="63"/>
      <c r="D561" s="63"/>
      <c r="E561" s="63"/>
      <c r="F561" s="63"/>
      <c r="G561" s="62" t="str">
        <f>IF(E561="","",VLOOKUP(E561,'Liste des clubs'!A:B,2,FALSE))</f>
        <v/>
      </c>
      <c r="H561" s="29"/>
      <c r="I561" s="64" t="str">
        <f t="shared" si="23"/>
        <v/>
      </c>
      <c r="J561" s="65" t="str">
        <f t="array" ref="J561">IFERROR(INDEX(I$2:I$700,SMALL(IF(I$2:I$700&lt;&gt;"",ROW(I$2:I$700)-1),ROW(A560))),"")</f>
        <v/>
      </c>
      <c r="K561" s="64" t="str">
        <f t="shared" si="24"/>
        <v/>
      </c>
      <c r="L561" s="66" t="str">
        <f t="array" ref="L561">IFERROR(INDEX(K$2:K$700,SMALL(IF(K$2:K$700&lt;&gt;"",ROW(K$2:K$700)-1),ROW(F560))),"")</f>
        <v/>
      </c>
      <c r="M561" s="64" t="str">
        <f t="shared" si="25"/>
        <v/>
      </c>
      <c r="N561" s="65" t="str">
        <f t="array" ref="N561">IFERROR(INDEX(M$2:M$700,SMALL(IF(M$2:M$700&lt;&gt;"",ROW(M$2:M$700)-1),ROW(G560))),"")</f>
        <v/>
      </c>
      <c r="O561" s="64" t="str">
        <f t="shared" si="26"/>
        <v/>
      </c>
      <c r="P561" s="66" t="str">
        <f t="array" ref="P561">IFERROR(INDEX(O$2:O$700,SMALL(IF(O$2:O$700&lt;&gt;"",ROW(O$2:O$700)-1),ROW(I560))),"")</f>
        <v/>
      </c>
    </row>
    <row r="562" spans="1:16" ht="15.75" customHeight="1" x14ac:dyDescent="0.2">
      <c r="A562" s="62" t="str">
        <f t="shared" si="22"/>
        <v xml:space="preserve"> </v>
      </c>
      <c r="B562" s="63"/>
      <c r="C562" s="63"/>
      <c r="D562" s="63"/>
      <c r="E562" s="63"/>
      <c r="F562" s="63"/>
      <c r="G562" s="62" t="str">
        <f>IF(E562="","",VLOOKUP(E562,'Liste des clubs'!A:B,2,FALSE))</f>
        <v/>
      </c>
      <c r="H562" s="29"/>
      <c r="I562" s="64" t="str">
        <f t="shared" si="23"/>
        <v/>
      </c>
      <c r="J562" s="65" t="str">
        <f t="array" ref="J562">IFERROR(INDEX(I$2:I$700,SMALL(IF(I$2:I$700&lt;&gt;"",ROW(I$2:I$700)-1),ROW(A561))),"")</f>
        <v/>
      </c>
      <c r="K562" s="64" t="str">
        <f t="shared" si="24"/>
        <v/>
      </c>
      <c r="L562" s="66" t="str">
        <f t="array" ref="L562">IFERROR(INDEX(K$2:K$700,SMALL(IF(K$2:K$700&lt;&gt;"",ROW(K$2:K$700)-1),ROW(F561))),"")</f>
        <v/>
      </c>
      <c r="M562" s="64" t="str">
        <f t="shared" si="25"/>
        <v/>
      </c>
      <c r="N562" s="65" t="str">
        <f t="array" ref="N562">IFERROR(INDEX(M$2:M$700,SMALL(IF(M$2:M$700&lt;&gt;"",ROW(M$2:M$700)-1),ROW(G561))),"")</f>
        <v/>
      </c>
      <c r="O562" s="64" t="str">
        <f t="shared" si="26"/>
        <v/>
      </c>
      <c r="P562" s="66" t="str">
        <f t="array" ref="P562">IFERROR(INDEX(O$2:O$700,SMALL(IF(O$2:O$700&lt;&gt;"",ROW(O$2:O$700)-1),ROW(I561))),"")</f>
        <v/>
      </c>
    </row>
    <row r="563" spans="1:16" ht="15.75" customHeight="1" x14ac:dyDescent="0.2">
      <c r="A563" s="62" t="str">
        <f t="shared" si="22"/>
        <v xml:space="preserve"> </v>
      </c>
      <c r="B563" s="63"/>
      <c r="C563" s="63"/>
      <c r="D563" s="63"/>
      <c r="E563" s="63"/>
      <c r="F563" s="63"/>
      <c r="G563" s="62" t="str">
        <f>IF(E563="","",VLOOKUP(E563,'Liste des clubs'!A:B,2,FALSE))</f>
        <v/>
      </c>
      <c r="H563" s="29"/>
      <c r="I563" s="64" t="str">
        <f t="shared" si="23"/>
        <v/>
      </c>
      <c r="J563" s="65" t="str">
        <f t="array" ref="J563">IFERROR(INDEX(I$2:I$700,SMALL(IF(I$2:I$700&lt;&gt;"",ROW(I$2:I$700)-1),ROW(A562))),"")</f>
        <v/>
      </c>
      <c r="K563" s="64" t="str">
        <f t="shared" si="24"/>
        <v/>
      </c>
      <c r="L563" s="66" t="str">
        <f t="array" ref="L563">IFERROR(INDEX(K$2:K$700,SMALL(IF(K$2:K$700&lt;&gt;"",ROW(K$2:K$700)-1),ROW(F562))),"")</f>
        <v/>
      </c>
      <c r="M563" s="64" t="str">
        <f t="shared" si="25"/>
        <v/>
      </c>
      <c r="N563" s="65" t="str">
        <f t="array" ref="N563">IFERROR(INDEX(M$2:M$700,SMALL(IF(M$2:M$700&lt;&gt;"",ROW(M$2:M$700)-1),ROW(G562))),"")</f>
        <v/>
      </c>
      <c r="O563" s="64" t="str">
        <f t="shared" si="26"/>
        <v/>
      </c>
      <c r="P563" s="66" t="str">
        <f t="array" ref="P563">IFERROR(INDEX(O$2:O$700,SMALL(IF(O$2:O$700&lt;&gt;"",ROW(O$2:O$700)-1),ROW(I562))),"")</f>
        <v/>
      </c>
    </row>
    <row r="564" spans="1:16" ht="15.75" customHeight="1" x14ac:dyDescent="0.2">
      <c r="A564" s="62" t="str">
        <f t="shared" si="22"/>
        <v xml:space="preserve"> </v>
      </c>
      <c r="B564" s="63"/>
      <c r="C564" s="63"/>
      <c r="D564" s="63"/>
      <c r="E564" s="63"/>
      <c r="F564" s="63"/>
      <c r="G564" s="62" t="str">
        <f>IF(E564="","",VLOOKUP(E564,'Liste des clubs'!A:B,2,FALSE))</f>
        <v/>
      </c>
      <c r="H564" s="29"/>
      <c r="I564" s="64" t="str">
        <f t="shared" si="23"/>
        <v/>
      </c>
      <c r="J564" s="65" t="str">
        <f t="array" ref="J564">IFERROR(INDEX(I$2:I$700,SMALL(IF(I$2:I$700&lt;&gt;"",ROW(I$2:I$700)-1),ROW(A563))),"")</f>
        <v/>
      </c>
      <c r="K564" s="64" t="str">
        <f t="shared" si="24"/>
        <v/>
      </c>
      <c r="L564" s="66" t="str">
        <f t="array" ref="L564">IFERROR(INDEX(K$2:K$700,SMALL(IF(K$2:K$700&lt;&gt;"",ROW(K$2:K$700)-1),ROW(F563))),"")</f>
        <v/>
      </c>
      <c r="M564" s="64" t="str">
        <f t="shared" si="25"/>
        <v/>
      </c>
      <c r="N564" s="65" t="str">
        <f t="array" ref="N564">IFERROR(INDEX(M$2:M$700,SMALL(IF(M$2:M$700&lt;&gt;"",ROW(M$2:M$700)-1),ROW(G563))),"")</f>
        <v/>
      </c>
      <c r="O564" s="64" t="str">
        <f t="shared" si="26"/>
        <v/>
      </c>
      <c r="P564" s="66" t="str">
        <f t="array" ref="P564">IFERROR(INDEX(O$2:O$700,SMALL(IF(O$2:O$700&lt;&gt;"",ROW(O$2:O$700)-1),ROW(I563))),"")</f>
        <v/>
      </c>
    </row>
    <row r="565" spans="1:16" ht="15.75" customHeight="1" x14ac:dyDescent="0.2">
      <c r="A565" s="62" t="str">
        <f t="shared" si="22"/>
        <v xml:space="preserve"> </v>
      </c>
      <c r="B565" s="63"/>
      <c r="C565" s="63"/>
      <c r="D565" s="63"/>
      <c r="E565" s="63"/>
      <c r="F565" s="63"/>
      <c r="G565" s="62" t="str">
        <f>IF(E565="","",VLOOKUP(E565,'Liste des clubs'!A:B,2,FALSE))</f>
        <v/>
      </c>
      <c r="H565" s="29"/>
      <c r="I565" s="64" t="str">
        <f t="shared" si="23"/>
        <v/>
      </c>
      <c r="J565" s="65" t="str">
        <f t="array" ref="J565">IFERROR(INDEX(I$2:I$700,SMALL(IF(I$2:I$700&lt;&gt;"",ROW(I$2:I$700)-1),ROW(A564))),"")</f>
        <v/>
      </c>
      <c r="K565" s="64" t="str">
        <f t="shared" si="24"/>
        <v/>
      </c>
      <c r="L565" s="66" t="str">
        <f t="array" ref="L565">IFERROR(INDEX(K$2:K$700,SMALL(IF(K$2:K$700&lt;&gt;"",ROW(K$2:K$700)-1),ROW(F564))),"")</f>
        <v/>
      </c>
      <c r="M565" s="64" t="str">
        <f t="shared" si="25"/>
        <v/>
      </c>
      <c r="N565" s="65" t="str">
        <f t="array" ref="N565">IFERROR(INDEX(M$2:M$700,SMALL(IF(M$2:M$700&lt;&gt;"",ROW(M$2:M$700)-1),ROW(G564))),"")</f>
        <v/>
      </c>
      <c r="O565" s="64" t="str">
        <f t="shared" si="26"/>
        <v/>
      </c>
      <c r="P565" s="66" t="str">
        <f t="array" ref="P565">IFERROR(INDEX(O$2:O$700,SMALL(IF(O$2:O$700&lt;&gt;"",ROW(O$2:O$700)-1),ROW(I564))),"")</f>
        <v/>
      </c>
    </row>
    <row r="566" spans="1:16" ht="15.75" customHeight="1" x14ac:dyDescent="0.2">
      <c r="A566" s="62" t="str">
        <f t="shared" si="22"/>
        <v xml:space="preserve"> </v>
      </c>
      <c r="B566" s="63"/>
      <c r="C566" s="63"/>
      <c r="D566" s="63"/>
      <c r="E566" s="63"/>
      <c r="F566" s="63"/>
      <c r="G566" s="62" t="str">
        <f>IF(E566="","",VLOOKUP(E566,'Liste des clubs'!A:B,2,FALSE))</f>
        <v/>
      </c>
      <c r="H566" s="29"/>
      <c r="I566" s="64" t="str">
        <f t="shared" si="23"/>
        <v/>
      </c>
      <c r="J566" s="65" t="str">
        <f t="array" ref="J566">IFERROR(INDEX(I$2:I$700,SMALL(IF(I$2:I$700&lt;&gt;"",ROW(I$2:I$700)-1),ROW(A565))),"")</f>
        <v/>
      </c>
      <c r="K566" s="64" t="str">
        <f t="shared" si="24"/>
        <v/>
      </c>
      <c r="L566" s="66" t="str">
        <f t="array" ref="L566">IFERROR(INDEX(K$2:K$700,SMALL(IF(K$2:K$700&lt;&gt;"",ROW(K$2:K$700)-1),ROW(F565))),"")</f>
        <v/>
      </c>
      <c r="M566" s="64" t="str">
        <f t="shared" si="25"/>
        <v/>
      </c>
      <c r="N566" s="65" t="str">
        <f t="array" ref="N566">IFERROR(INDEX(M$2:M$700,SMALL(IF(M$2:M$700&lt;&gt;"",ROW(M$2:M$700)-1),ROW(G565))),"")</f>
        <v/>
      </c>
      <c r="O566" s="64" t="str">
        <f t="shared" si="26"/>
        <v/>
      </c>
      <c r="P566" s="66" t="str">
        <f t="array" ref="P566">IFERROR(INDEX(O$2:O$700,SMALL(IF(O$2:O$700&lt;&gt;"",ROW(O$2:O$700)-1),ROW(I565))),"")</f>
        <v/>
      </c>
    </row>
    <row r="567" spans="1:16" ht="15.75" customHeight="1" x14ac:dyDescent="0.2">
      <c r="A567" s="62" t="str">
        <f t="shared" si="22"/>
        <v xml:space="preserve"> </v>
      </c>
      <c r="B567" s="63"/>
      <c r="C567" s="63"/>
      <c r="D567" s="63"/>
      <c r="E567" s="63"/>
      <c r="F567" s="63"/>
      <c r="G567" s="62" t="str">
        <f>IF(E567="","",VLOOKUP(E567,'Liste des clubs'!A:B,2,FALSE))</f>
        <v/>
      </c>
      <c r="H567" s="29"/>
      <c r="I567" s="64" t="str">
        <f t="shared" si="23"/>
        <v/>
      </c>
      <c r="J567" s="65" t="str">
        <f t="array" ref="J567">IFERROR(INDEX(I$2:I$700,SMALL(IF(I$2:I$700&lt;&gt;"",ROW(I$2:I$700)-1),ROW(A566))),"")</f>
        <v/>
      </c>
      <c r="K567" s="64" t="str">
        <f t="shared" si="24"/>
        <v/>
      </c>
      <c r="L567" s="66" t="str">
        <f t="array" ref="L567">IFERROR(INDEX(K$2:K$700,SMALL(IF(K$2:K$700&lt;&gt;"",ROW(K$2:K$700)-1),ROW(F566))),"")</f>
        <v/>
      </c>
      <c r="M567" s="64" t="str">
        <f t="shared" si="25"/>
        <v/>
      </c>
      <c r="N567" s="65" t="str">
        <f t="array" ref="N567">IFERROR(INDEX(M$2:M$700,SMALL(IF(M$2:M$700&lt;&gt;"",ROW(M$2:M$700)-1),ROW(G566))),"")</f>
        <v/>
      </c>
      <c r="O567" s="64" t="str">
        <f t="shared" si="26"/>
        <v/>
      </c>
      <c r="P567" s="66" t="str">
        <f t="array" ref="P567">IFERROR(INDEX(O$2:O$700,SMALL(IF(O$2:O$700&lt;&gt;"",ROW(O$2:O$700)-1),ROW(I566))),"")</f>
        <v/>
      </c>
    </row>
    <row r="568" spans="1:16" ht="15.75" customHeight="1" x14ac:dyDescent="0.2">
      <c r="A568" s="62" t="str">
        <f t="shared" si="22"/>
        <v xml:space="preserve"> </v>
      </c>
      <c r="B568" s="63"/>
      <c r="C568" s="63"/>
      <c r="D568" s="63"/>
      <c r="E568" s="63"/>
      <c r="F568" s="63"/>
      <c r="G568" s="62" t="str">
        <f>IF(E568="","",VLOOKUP(E568,'Liste des clubs'!A:B,2,FALSE))</f>
        <v/>
      </c>
      <c r="H568" s="29"/>
      <c r="I568" s="64" t="str">
        <f t="shared" si="23"/>
        <v/>
      </c>
      <c r="J568" s="65" t="str">
        <f t="array" ref="J568">IFERROR(INDEX(I$2:I$700,SMALL(IF(I$2:I$700&lt;&gt;"",ROW(I$2:I$700)-1),ROW(A567))),"")</f>
        <v/>
      </c>
      <c r="K568" s="64" t="str">
        <f t="shared" si="24"/>
        <v/>
      </c>
      <c r="L568" s="66" t="str">
        <f t="array" ref="L568">IFERROR(INDEX(K$2:K$700,SMALL(IF(K$2:K$700&lt;&gt;"",ROW(K$2:K$700)-1),ROW(F567))),"")</f>
        <v/>
      </c>
      <c r="M568" s="64" t="str">
        <f t="shared" si="25"/>
        <v/>
      </c>
      <c r="N568" s="65" t="str">
        <f t="array" ref="N568">IFERROR(INDEX(M$2:M$700,SMALL(IF(M$2:M$700&lt;&gt;"",ROW(M$2:M$700)-1),ROW(G567))),"")</f>
        <v/>
      </c>
      <c r="O568" s="64" t="str">
        <f t="shared" si="26"/>
        <v/>
      </c>
      <c r="P568" s="66" t="str">
        <f t="array" ref="P568">IFERROR(INDEX(O$2:O$700,SMALL(IF(O$2:O$700&lt;&gt;"",ROW(O$2:O$700)-1),ROW(I567))),"")</f>
        <v/>
      </c>
    </row>
    <row r="569" spans="1:16" ht="15.75" customHeight="1" x14ac:dyDescent="0.2">
      <c r="A569" s="62" t="str">
        <f t="shared" si="22"/>
        <v xml:space="preserve"> </v>
      </c>
      <c r="B569" s="63"/>
      <c r="C569" s="63"/>
      <c r="D569" s="63"/>
      <c r="E569" s="63"/>
      <c r="F569" s="63"/>
      <c r="G569" s="62" t="str">
        <f>IF(E569="","",VLOOKUP(E569,'Liste des clubs'!A:B,2,FALSE))</f>
        <v/>
      </c>
      <c r="H569" s="29"/>
      <c r="I569" s="64" t="str">
        <f t="shared" si="23"/>
        <v/>
      </c>
      <c r="J569" s="65" t="str">
        <f t="array" ref="J569">IFERROR(INDEX(I$2:I$700,SMALL(IF(I$2:I$700&lt;&gt;"",ROW(I$2:I$700)-1),ROW(A568))),"")</f>
        <v/>
      </c>
      <c r="K569" s="64" t="str">
        <f t="shared" si="24"/>
        <v/>
      </c>
      <c r="L569" s="66" t="str">
        <f t="array" ref="L569">IFERROR(INDEX(K$2:K$700,SMALL(IF(K$2:K$700&lt;&gt;"",ROW(K$2:K$700)-1),ROW(F568))),"")</f>
        <v/>
      </c>
      <c r="M569" s="64" t="str">
        <f t="shared" si="25"/>
        <v/>
      </c>
      <c r="N569" s="65" t="str">
        <f t="array" ref="N569">IFERROR(INDEX(M$2:M$700,SMALL(IF(M$2:M$700&lt;&gt;"",ROW(M$2:M$700)-1),ROW(G568))),"")</f>
        <v/>
      </c>
      <c r="O569" s="64" t="str">
        <f t="shared" si="26"/>
        <v/>
      </c>
      <c r="P569" s="66" t="str">
        <f t="array" ref="P569">IFERROR(INDEX(O$2:O$700,SMALL(IF(O$2:O$700&lt;&gt;"",ROW(O$2:O$700)-1),ROW(I568))),"")</f>
        <v/>
      </c>
    </row>
    <row r="570" spans="1:16" ht="15.75" customHeight="1" x14ac:dyDescent="0.2">
      <c r="A570" s="62" t="str">
        <f t="shared" si="22"/>
        <v xml:space="preserve"> </v>
      </c>
      <c r="B570" s="63"/>
      <c r="C570" s="63"/>
      <c r="D570" s="63"/>
      <c r="E570" s="63"/>
      <c r="F570" s="63"/>
      <c r="G570" s="62" t="str">
        <f>IF(E570="","",VLOOKUP(E570,'Liste des clubs'!A:B,2,FALSE))</f>
        <v/>
      </c>
      <c r="H570" s="29"/>
      <c r="I570" s="64" t="str">
        <f t="shared" si="23"/>
        <v/>
      </c>
      <c r="J570" s="65" t="str">
        <f t="array" ref="J570">IFERROR(INDEX(I$2:I$700,SMALL(IF(I$2:I$700&lt;&gt;"",ROW(I$2:I$700)-1),ROW(A569))),"")</f>
        <v/>
      </c>
      <c r="K570" s="64" t="str">
        <f t="shared" si="24"/>
        <v/>
      </c>
      <c r="L570" s="66" t="str">
        <f t="array" ref="L570">IFERROR(INDEX(K$2:K$700,SMALL(IF(K$2:K$700&lt;&gt;"",ROW(K$2:K$700)-1),ROW(F569))),"")</f>
        <v/>
      </c>
      <c r="M570" s="64" t="str">
        <f t="shared" si="25"/>
        <v/>
      </c>
      <c r="N570" s="65" t="str">
        <f t="array" ref="N570">IFERROR(INDEX(M$2:M$700,SMALL(IF(M$2:M$700&lt;&gt;"",ROW(M$2:M$700)-1),ROW(G569))),"")</f>
        <v/>
      </c>
      <c r="O570" s="64" t="str">
        <f t="shared" si="26"/>
        <v/>
      </c>
      <c r="P570" s="66" t="str">
        <f t="array" ref="P570">IFERROR(INDEX(O$2:O$700,SMALL(IF(O$2:O$700&lt;&gt;"",ROW(O$2:O$700)-1),ROW(I569))),"")</f>
        <v/>
      </c>
    </row>
    <row r="571" spans="1:16" ht="15.75" customHeight="1" x14ac:dyDescent="0.2">
      <c r="A571" s="62" t="str">
        <f t="shared" si="22"/>
        <v xml:space="preserve"> </v>
      </c>
      <c r="B571" s="63"/>
      <c r="C571" s="63"/>
      <c r="D571" s="63"/>
      <c r="E571" s="63"/>
      <c r="F571" s="63"/>
      <c r="G571" s="62" t="str">
        <f>IF(E571="","",VLOOKUP(E571,'Liste des clubs'!A:B,2,FALSE))</f>
        <v/>
      </c>
      <c r="H571" s="29"/>
      <c r="I571" s="64" t="str">
        <f t="shared" si="23"/>
        <v/>
      </c>
      <c r="J571" s="65" t="str">
        <f t="array" ref="J571">IFERROR(INDEX(I$2:I$700,SMALL(IF(I$2:I$700&lt;&gt;"",ROW(I$2:I$700)-1),ROW(A570))),"")</f>
        <v/>
      </c>
      <c r="K571" s="64" t="str">
        <f t="shared" si="24"/>
        <v/>
      </c>
      <c r="L571" s="66" t="str">
        <f t="array" ref="L571">IFERROR(INDEX(K$2:K$700,SMALL(IF(K$2:K$700&lt;&gt;"",ROW(K$2:K$700)-1),ROW(F570))),"")</f>
        <v/>
      </c>
      <c r="M571" s="64" t="str">
        <f t="shared" si="25"/>
        <v/>
      </c>
      <c r="N571" s="65" t="str">
        <f t="array" ref="N571">IFERROR(INDEX(M$2:M$700,SMALL(IF(M$2:M$700&lt;&gt;"",ROW(M$2:M$700)-1),ROW(G570))),"")</f>
        <v/>
      </c>
      <c r="O571" s="64" t="str">
        <f t="shared" si="26"/>
        <v/>
      </c>
      <c r="P571" s="66" t="str">
        <f t="array" ref="P571">IFERROR(INDEX(O$2:O$700,SMALL(IF(O$2:O$700&lt;&gt;"",ROW(O$2:O$700)-1),ROW(I570))),"")</f>
        <v/>
      </c>
    </row>
    <row r="572" spans="1:16" ht="15.75" customHeight="1" x14ac:dyDescent="0.2">
      <c r="A572" s="62" t="str">
        <f t="shared" si="22"/>
        <v xml:space="preserve"> </v>
      </c>
      <c r="B572" s="63"/>
      <c r="C572" s="63"/>
      <c r="D572" s="63"/>
      <c r="E572" s="63"/>
      <c r="F572" s="63"/>
      <c r="G572" s="62" t="str">
        <f>IF(E572="","",VLOOKUP(E572,'Liste des clubs'!A:B,2,FALSE))</f>
        <v/>
      </c>
      <c r="H572" s="29"/>
      <c r="I572" s="64" t="str">
        <f t="shared" si="23"/>
        <v/>
      </c>
      <c r="J572" s="65" t="str">
        <f t="array" ref="J572">IFERROR(INDEX(I$2:I$700,SMALL(IF(I$2:I$700&lt;&gt;"",ROW(I$2:I$700)-1),ROW(A571))),"")</f>
        <v/>
      </c>
      <c r="K572" s="64" t="str">
        <f t="shared" si="24"/>
        <v/>
      </c>
      <c r="L572" s="66" t="str">
        <f t="array" ref="L572">IFERROR(INDEX(K$2:K$700,SMALL(IF(K$2:K$700&lt;&gt;"",ROW(K$2:K$700)-1),ROW(F571))),"")</f>
        <v/>
      </c>
      <c r="M572" s="64" t="str">
        <f t="shared" si="25"/>
        <v/>
      </c>
      <c r="N572" s="65" t="str">
        <f t="array" ref="N572">IFERROR(INDEX(M$2:M$700,SMALL(IF(M$2:M$700&lt;&gt;"",ROW(M$2:M$700)-1),ROW(G571))),"")</f>
        <v/>
      </c>
      <c r="O572" s="64" t="str">
        <f t="shared" si="26"/>
        <v/>
      </c>
      <c r="P572" s="66" t="str">
        <f t="array" ref="P572">IFERROR(INDEX(O$2:O$700,SMALL(IF(O$2:O$700&lt;&gt;"",ROW(O$2:O$700)-1),ROW(I571))),"")</f>
        <v/>
      </c>
    </row>
    <row r="573" spans="1:16" ht="15.75" customHeight="1" x14ac:dyDescent="0.2">
      <c r="A573" s="62" t="str">
        <f t="shared" si="22"/>
        <v xml:space="preserve"> </v>
      </c>
      <c r="B573" s="63"/>
      <c r="C573" s="63"/>
      <c r="D573" s="63"/>
      <c r="E573" s="63"/>
      <c r="F573" s="63"/>
      <c r="G573" s="62" t="str">
        <f>IF(E573="","",VLOOKUP(E573,'Liste des clubs'!A:B,2,FALSE))</f>
        <v/>
      </c>
      <c r="H573" s="29"/>
      <c r="I573" s="64" t="str">
        <f t="shared" si="23"/>
        <v/>
      </c>
      <c r="J573" s="65" t="str">
        <f t="array" ref="J573">IFERROR(INDEX(I$2:I$700,SMALL(IF(I$2:I$700&lt;&gt;"",ROW(I$2:I$700)-1),ROW(A572))),"")</f>
        <v/>
      </c>
      <c r="K573" s="64" t="str">
        <f t="shared" si="24"/>
        <v/>
      </c>
      <c r="L573" s="66" t="str">
        <f t="array" ref="L573">IFERROR(INDEX(K$2:K$700,SMALL(IF(K$2:K$700&lt;&gt;"",ROW(K$2:K$700)-1),ROW(F572))),"")</f>
        <v/>
      </c>
      <c r="M573" s="64" t="str">
        <f t="shared" si="25"/>
        <v/>
      </c>
      <c r="N573" s="65" t="str">
        <f t="array" ref="N573">IFERROR(INDEX(M$2:M$700,SMALL(IF(M$2:M$700&lt;&gt;"",ROW(M$2:M$700)-1),ROW(G572))),"")</f>
        <v/>
      </c>
      <c r="O573" s="64" t="str">
        <f t="shared" si="26"/>
        <v/>
      </c>
      <c r="P573" s="66" t="str">
        <f t="array" ref="P573">IFERROR(INDEX(O$2:O$700,SMALL(IF(O$2:O$700&lt;&gt;"",ROW(O$2:O$700)-1),ROW(I572))),"")</f>
        <v/>
      </c>
    </row>
    <row r="574" spans="1:16" ht="15.75" customHeight="1" x14ac:dyDescent="0.2">
      <c r="A574" s="62" t="str">
        <f t="shared" si="22"/>
        <v xml:space="preserve"> </v>
      </c>
      <c r="B574" s="63"/>
      <c r="C574" s="63"/>
      <c r="D574" s="63"/>
      <c r="E574" s="63"/>
      <c r="F574" s="63"/>
      <c r="G574" s="62" t="str">
        <f>IF(E574="","",VLOOKUP(E574,'Liste des clubs'!A:B,2,FALSE))</f>
        <v/>
      </c>
      <c r="H574" s="29"/>
      <c r="I574" s="64" t="str">
        <f t="shared" si="23"/>
        <v/>
      </c>
      <c r="J574" s="65" t="str">
        <f t="array" ref="J574">IFERROR(INDEX(I$2:I$700,SMALL(IF(I$2:I$700&lt;&gt;"",ROW(I$2:I$700)-1),ROW(A573))),"")</f>
        <v/>
      </c>
      <c r="K574" s="64" t="str">
        <f t="shared" si="24"/>
        <v/>
      </c>
      <c r="L574" s="66" t="str">
        <f t="array" ref="L574">IFERROR(INDEX(K$2:K$700,SMALL(IF(K$2:K$700&lt;&gt;"",ROW(K$2:K$700)-1),ROW(F573))),"")</f>
        <v/>
      </c>
      <c r="M574" s="64" t="str">
        <f t="shared" si="25"/>
        <v/>
      </c>
      <c r="N574" s="65" t="str">
        <f t="array" ref="N574">IFERROR(INDEX(M$2:M$700,SMALL(IF(M$2:M$700&lt;&gt;"",ROW(M$2:M$700)-1),ROW(G573))),"")</f>
        <v/>
      </c>
      <c r="O574" s="64" t="str">
        <f t="shared" si="26"/>
        <v/>
      </c>
      <c r="P574" s="66" t="str">
        <f t="array" ref="P574">IFERROR(INDEX(O$2:O$700,SMALL(IF(O$2:O$700&lt;&gt;"",ROW(O$2:O$700)-1),ROW(I573))),"")</f>
        <v/>
      </c>
    </row>
    <row r="575" spans="1:16" ht="15.75" customHeight="1" x14ac:dyDescent="0.2">
      <c r="A575" s="62" t="str">
        <f t="shared" si="22"/>
        <v xml:space="preserve"> </v>
      </c>
      <c r="B575" s="63"/>
      <c r="C575" s="63"/>
      <c r="D575" s="63"/>
      <c r="E575" s="63"/>
      <c r="F575" s="63"/>
      <c r="G575" s="62" t="str">
        <f>IF(E575="","",VLOOKUP(E575,'Liste des clubs'!A:B,2,FALSE))</f>
        <v/>
      </c>
      <c r="H575" s="29"/>
      <c r="I575" s="64" t="str">
        <f t="shared" si="23"/>
        <v/>
      </c>
      <c r="J575" s="65" t="str">
        <f t="array" ref="J575">IFERROR(INDEX(I$2:I$700,SMALL(IF(I$2:I$700&lt;&gt;"",ROW(I$2:I$700)-1),ROW(A574))),"")</f>
        <v/>
      </c>
      <c r="K575" s="64" t="str">
        <f t="shared" si="24"/>
        <v/>
      </c>
      <c r="L575" s="66" t="str">
        <f t="array" ref="L575">IFERROR(INDEX(K$2:K$700,SMALL(IF(K$2:K$700&lt;&gt;"",ROW(K$2:K$700)-1),ROW(F574))),"")</f>
        <v/>
      </c>
      <c r="M575" s="64" t="str">
        <f t="shared" si="25"/>
        <v/>
      </c>
      <c r="N575" s="65" t="str">
        <f t="array" ref="N575">IFERROR(INDEX(M$2:M$700,SMALL(IF(M$2:M$700&lt;&gt;"",ROW(M$2:M$700)-1),ROW(G574))),"")</f>
        <v/>
      </c>
      <c r="O575" s="64" t="str">
        <f t="shared" si="26"/>
        <v/>
      </c>
      <c r="P575" s="66" t="str">
        <f t="array" ref="P575">IFERROR(INDEX(O$2:O$700,SMALL(IF(O$2:O$700&lt;&gt;"",ROW(O$2:O$700)-1),ROW(I574))),"")</f>
        <v/>
      </c>
    </row>
    <row r="576" spans="1:16" ht="15.75" customHeight="1" x14ac:dyDescent="0.2">
      <c r="A576" s="62" t="str">
        <f t="shared" si="22"/>
        <v xml:space="preserve"> </v>
      </c>
      <c r="B576" s="63"/>
      <c r="C576" s="63"/>
      <c r="D576" s="63"/>
      <c r="E576" s="63"/>
      <c r="F576" s="63"/>
      <c r="G576" s="62" t="str">
        <f>IF(E576="","",VLOOKUP(E576,'Liste des clubs'!A:B,2,FALSE))</f>
        <v/>
      </c>
      <c r="H576" s="29"/>
      <c r="I576" s="64" t="str">
        <f t="shared" si="23"/>
        <v/>
      </c>
      <c r="J576" s="65" t="str">
        <f t="array" ref="J576">IFERROR(INDEX(I$2:I$700,SMALL(IF(I$2:I$700&lt;&gt;"",ROW(I$2:I$700)-1),ROW(A575))),"")</f>
        <v/>
      </c>
      <c r="K576" s="64" t="str">
        <f t="shared" si="24"/>
        <v/>
      </c>
      <c r="L576" s="66" t="str">
        <f t="array" ref="L576">IFERROR(INDEX(K$2:K$700,SMALL(IF(K$2:K$700&lt;&gt;"",ROW(K$2:K$700)-1),ROW(F575))),"")</f>
        <v/>
      </c>
      <c r="M576" s="64" t="str">
        <f t="shared" si="25"/>
        <v/>
      </c>
      <c r="N576" s="65" t="str">
        <f t="array" ref="N576">IFERROR(INDEX(M$2:M$700,SMALL(IF(M$2:M$700&lt;&gt;"",ROW(M$2:M$700)-1),ROW(G575))),"")</f>
        <v/>
      </c>
      <c r="O576" s="64" t="str">
        <f t="shared" si="26"/>
        <v/>
      </c>
      <c r="P576" s="66" t="str">
        <f t="array" ref="P576">IFERROR(INDEX(O$2:O$700,SMALL(IF(O$2:O$700&lt;&gt;"",ROW(O$2:O$700)-1),ROW(I575))),"")</f>
        <v/>
      </c>
    </row>
    <row r="577" spans="1:16" ht="15.75" customHeight="1" x14ac:dyDescent="0.2">
      <c r="A577" s="62" t="str">
        <f t="shared" si="22"/>
        <v xml:space="preserve"> </v>
      </c>
      <c r="B577" s="63"/>
      <c r="C577" s="63"/>
      <c r="D577" s="63"/>
      <c r="E577" s="63"/>
      <c r="F577" s="63"/>
      <c r="G577" s="62" t="str">
        <f>IF(E577="","",VLOOKUP(E577,'Liste des clubs'!A:B,2,FALSE))</f>
        <v/>
      </c>
      <c r="H577" s="29"/>
      <c r="I577" s="64" t="str">
        <f t="shared" si="23"/>
        <v/>
      </c>
      <c r="J577" s="65" t="str">
        <f t="array" ref="J577">IFERROR(INDEX(I$2:I$700,SMALL(IF(I$2:I$700&lt;&gt;"",ROW(I$2:I$700)-1),ROW(A576))),"")</f>
        <v/>
      </c>
      <c r="K577" s="64" t="str">
        <f t="shared" si="24"/>
        <v/>
      </c>
      <c r="L577" s="66" t="str">
        <f t="array" ref="L577">IFERROR(INDEX(K$2:K$700,SMALL(IF(K$2:K$700&lt;&gt;"",ROW(K$2:K$700)-1),ROW(F576))),"")</f>
        <v/>
      </c>
      <c r="M577" s="64" t="str">
        <f t="shared" si="25"/>
        <v/>
      </c>
      <c r="N577" s="65" t="str">
        <f t="array" ref="N577">IFERROR(INDEX(M$2:M$700,SMALL(IF(M$2:M$700&lt;&gt;"",ROW(M$2:M$700)-1),ROW(G576))),"")</f>
        <v/>
      </c>
      <c r="O577" s="64" t="str">
        <f t="shared" si="26"/>
        <v/>
      </c>
      <c r="P577" s="66" t="str">
        <f t="array" ref="P577">IFERROR(INDEX(O$2:O$700,SMALL(IF(O$2:O$700&lt;&gt;"",ROW(O$2:O$700)-1),ROW(I576))),"")</f>
        <v/>
      </c>
    </row>
    <row r="578" spans="1:16" ht="15.75" customHeight="1" x14ac:dyDescent="0.2">
      <c r="A578" s="62" t="str">
        <f t="shared" si="22"/>
        <v xml:space="preserve"> </v>
      </c>
      <c r="B578" s="63"/>
      <c r="C578" s="63"/>
      <c r="D578" s="63"/>
      <c r="E578" s="63"/>
      <c r="F578" s="63"/>
      <c r="G578" s="62" t="str">
        <f>IF(E578="","",VLOOKUP(E578,'Liste des clubs'!A:B,2,FALSE))</f>
        <v/>
      </c>
      <c r="H578" s="29"/>
      <c r="I578" s="64" t="str">
        <f t="shared" si="23"/>
        <v/>
      </c>
      <c r="J578" s="65" t="str">
        <f t="array" ref="J578">IFERROR(INDEX(I$2:I$700,SMALL(IF(I$2:I$700&lt;&gt;"",ROW(I$2:I$700)-1),ROW(A577))),"")</f>
        <v/>
      </c>
      <c r="K578" s="64" t="str">
        <f t="shared" si="24"/>
        <v/>
      </c>
      <c r="L578" s="66" t="str">
        <f t="array" ref="L578">IFERROR(INDEX(K$2:K$700,SMALL(IF(K$2:K$700&lt;&gt;"",ROW(K$2:K$700)-1),ROW(F577))),"")</f>
        <v/>
      </c>
      <c r="M578" s="64" t="str">
        <f t="shared" si="25"/>
        <v/>
      </c>
      <c r="N578" s="65" t="str">
        <f t="array" ref="N578">IFERROR(INDEX(M$2:M$700,SMALL(IF(M$2:M$700&lt;&gt;"",ROW(M$2:M$700)-1),ROW(G577))),"")</f>
        <v/>
      </c>
      <c r="O578" s="64" t="str">
        <f t="shared" si="26"/>
        <v/>
      </c>
      <c r="P578" s="66" t="str">
        <f t="array" ref="P578">IFERROR(INDEX(O$2:O$700,SMALL(IF(O$2:O$700&lt;&gt;"",ROW(O$2:O$700)-1),ROW(I577))),"")</f>
        <v/>
      </c>
    </row>
    <row r="579" spans="1:16" ht="15.75" customHeight="1" x14ac:dyDescent="0.2">
      <c r="A579" s="62" t="str">
        <f t="shared" si="22"/>
        <v xml:space="preserve"> </v>
      </c>
      <c r="B579" s="63"/>
      <c r="C579" s="63"/>
      <c r="D579" s="63"/>
      <c r="E579" s="63"/>
      <c r="F579" s="63"/>
      <c r="G579" s="62" t="str">
        <f>IF(E579="","",VLOOKUP(E579,'Liste des clubs'!A:B,2,FALSE))</f>
        <v/>
      </c>
      <c r="H579" s="29"/>
      <c r="I579" s="64" t="str">
        <f t="shared" si="23"/>
        <v/>
      </c>
      <c r="J579" s="65" t="str">
        <f t="array" ref="J579">IFERROR(INDEX(I$2:I$700,SMALL(IF(I$2:I$700&lt;&gt;"",ROW(I$2:I$700)-1),ROW(A578))),"")</f>
        <v/>
      </c>
      <c r="K579" s="64" t="str">
        <f t="shared" si="24"/>
        <v/>
      </c>
      <c r="L579" s="66" t="str">
        <f t="array" ref="L579">IFERROR(INDEX(K$2:K$700,SMALL(IF(K$2:K$700&lt;&gt;"",ROW(K$2:K$700)-1),ROW(F578))),"")</f>
        <v/>
      </c>
      <c r="M579" s="64" t="str">
        <f t="shared" si="25"/>
        <v/>
      </c>
      <c r="N579" s="65" t="str">
        <f t="array" ref="N579">IFERROR(INDEX(M$2:M$700,SMALL(IF(M$2:M$700&lt;&gt;"",ROW(M$2:M$700)-1),ROW(G578))),"")</f>
        <v/>
      </c>
      <c r="O579" s="64" t="str">
        <f t="shared" si="26"/>
        <v/>
      </c>
      <c r="P579" s="66" t="str">
        <f t="array" ref="P579">IFERROR(INDEX(O$2:O$700,SMALL(IF(O$2:O$700&lt;&gt;"",ROW(O$2:O$700)-1),ROW(I578))),"")</f>
        <v/>
      </c>
    </row>
    <row r="580" spans="1:16" ht="15.75" customHeight="1" x14ac:dyDescent="0.2">
      <c r="A580" s="62" t="str">
        <f t="shared" si="22"/>
        <v xml:space="preserve"> </v>
      </c>
      <c r="B580" s="63"/>
      <c r="C580" s="63"/>
      <c r="D580" s="63"/>
      <c r="E580" s="63"/>
      <c r="F580" s="63"/>
      <c r="G580" s="62" t="str">
        <f>IF(E580="","",VLOOKUP(E580,'Liste des clubs'!A:B,2,FALSE))</f>
        <v/>
      </c>
      <c r="H580" s="29"/>
      <c r="I580" s="64" t="str">
        <f t="shared" si="23"/>
        <v/>
      </c>
      <c r="J580" s="65" t="str">
        <f t="array" ref="J580">IFERROR(INDEX(I$2:I$700,SMALL(IF(I$2:I$700&lt;&gt;"",ROW(I$2:I$700)-1),ROW(A579))),"")</f>
        <v/>
      </c>
      <c r="K580" s="64" t="str">
        <f t="shared" si="24"/>
        <v/>
      </c>
      <c r="L580" s="66" t="str">
        <f t="array" ref="L580">IFERROR(INDEX(K$2:K$700,SMALL(IF(K$2:K$700&lt;&gt;"",ROW(K$2:K$700)-1),ROW(F579))),"")</f>
        <v/>
      </c>
      <c r="M580" s="64" t="str">
        <f t="shared" si="25"/>
        <v/>
      </c>
      <c r="N580" s="65" t="str">
        <f t="array" ref="N580">IFERROR(INDEX(M$2:M$700,SMALL(IF(M$2:M$700&lt;&gt;"",ROW(M$2:M$700)-1),ROW(G579))),"")</f>
        <v/>
      </c>
      <c r="O580" s="64" t="str">
        <f t="shared" si="26"/>
        <v/>
      </c>
      <c r="P580" s="66" t="str">
        <f t="array" ref="P580">IFERROR(INDEX(O$2:O$700,SMALL(IF(O$2:O$700&lt;&gt;"",ROW(O$2:O$700)-1),ROW(I579))),"")</f>
        <v/>
      </c>
    </row>
    <row r="581" spans="1:16" ht="15.75" customHeight="1" x14ac:dyDescent="0.2">
      <c r="A581" s="62" t="str">
        <f t="shared" si="22"/>
        <v xml:space="preserve"> </v>
      </c>
      <c r="B581" s="63"/>
      <c r="C581" s="63"/>
      <c r="D581" s="63"/>
      <c r="E581" s="63"/>
      <c r="F581" s="63"/>
      <c r="G581" s="62" t="str">
        <f>IF(E581="","",VLOOKUP(E581,'Liste des clubs'!A:B,2,FALSE))</f>
        <v/>
      </c>
      <c r="H581" s="29"/>
      <c r="I581" s="64" t="str">
        <f t="shared" si="23"/>
        <v/>
      </c>
      <c r="J581" s="65" t="str">
        <f t="array" ref="J581">IFERROR(INDEX(I$2:I$700,SMALL(IF(I$2:I$700&lt;&gt;"",ROW(I$2:I$700)-1),ROW(A580))),"")</f>
        <v/>
      </c>
      <c r="K581" s="64" t="str">
        <f t="shared" si="24"/>
        <v/>
      </c>
      <c r="L581" s="66" t="str">
        <f t="array" ref="L581">IFERROR(INDEX(K$2:K$700,SMALL(IF(K$2:K$700&lt;&gt;"",ROW(K$2:K$700)-1),ROW(F580))),"")</f>
        <v/>
      </c>
      <c r="M581" s="64" t="str">
        <f t="shared" si="25"/>
        <v/>
      </c>
      <c r="N581" s="65" t="str">
        <f t="array" ref="N581">IFERROR(INDEX(M$2:M$700,SMALL(IF(M$2:M$700&lt;&gt;"",ROW(M$2:M$700)-1),ROW(G580))),"")</f>
        <v/>
      </c>
      <c r="O581" s="64" t="str">
        <f t="shared" si="26"/>
        <v/>
      </c>
      <c r="P581" s="66" t="str">
        <f t="array" ref="P581">IFERROR(INDEX(O$2:O$700,SMALL(IF(O$2:O$700&lt;&gt;"",ROW(O$2:O$700)-1),ROW(I580))),"")</f>
        <v/>
      </c>
    </row>
    <row r="582" spans="1:16" ht="15.75" customHeight="1" x14ac:dyDescent="0.2">
      <c r="A582" s="62" t="str">
        <f t="shared" ref="A582:A645" si="27">B582&amp;" "&amp;C582</f>
        <v xml:space="preserve"> </v>
      </c>
      <c r="B582" s="63"/>
      <c r="C582" s="63"/>
      <c r="D582" s="63"/>
      <c r="E582" s="63"/>
      <c r="F582" s="63"/>
      <c r="G582" s="62" t="str">
        <f>IF(E582="","",VLOOKUP(E582,'Liste des clubs'!A:B,2,FALSE))</f>
        <v/>
      </c>
      <c r="H582" s="29"/>
      <c r="I582" s="64" t="str">
        <f t="shared" si="23"/>
        <v/>
      </c>
      <c r="J582" s="65" t="str">
        <f t="array" ref="J582">IFERROR(INDEX(I$2:I$700,SMALL(IF(I$2:I$700&lt;&gt;"",ROW(I$2:I$700)-1),ROW(A581))),"")</f>
        <v/>
      </c>
      <c r="K582" s="64" t="str">
        <f t="shared" si="24"/>
        <v/>
      </c>
      <c r="L582" s="66" t="str">
        <f t="array" ref="L582">IFERROR(INDEX(K$2:K$700,SMALL(IF(K$2:K$700&lt;&gt;"",ROW(K$2:K$700)-1),ROW(F581))),"")</f>
        <v/>
      </c>
      <c r="M582" s="64" t="str">
        <f t="shared" si="25"/>
        <v/>
      </c>
      <c r="N582" s="65" t="str">
        <f t="array" ref="N582">IFERROR(INDEX(M$2:M$700,SMALL(IF(M$2:M$700&lt;&gt;"",ROW(M$2:M$700)-1),ROW(G581))),"")</f>
        <v/>
      </c>
      <c r="O582" s="64" t="str">
        <f t="shared" si="26"/>
        <v/>
      </c>
      <c r="P582" s="66" t="str">
        <f t="array" ref="P582">IFERROR(INDEX(O$2:O$700,SMALL(IF(O$2:O$700&lt;&gt;"",ROW(O$2:O$700)-1),ROW(I581))),"")</f>
        <v/>
      </c>
    </row>
    <row r="583" spans="1:16" ht="15.75" customHeight="1" x14ac:dyDescent="0.2">
      <c r="A583" s="62" t="str">
        <f t="shared" si="27"/>
        <v xml:space="preserve"> </v>
      </c>
      <c r="B583" s="63"/>
      <c r="C583" s="63"/>
      <c r="D583" s="63"/>
      <c r="E583" s="63"/>
      <c r="F583" s="63"/>
      <c r="G583" s="62" t="str">
        <f>IF(E583="","",VLOOKUP(E583,'Liste des clubs'!A:B,2,FALSE))</f>
        <v/>
      </c>
      <c r="H583" s="29"/>
      <c r="I583" s="64" t="str">
        <f t="shared" si="23"/>
        <v/>
      </c>
      <c r="J583" s="65" t="str">
        <f t="array" ref="J583">IFERROR(INDEX(I$2:I$700,SMALL(IF(I$2:I$700&lt;&gt;"",ROW(I$2:I$700)-1),ROW(A582))),"")</f>
        <v/>
      </c>
      <c r="K583" s="64" t="str">
        <f t="shared" si="24"/>
        <v/>
      </c>
      <c r="L583" s="66" t="str">
        <f t="array" ref="L583">IFERROR(INDEX(K$2:K$700,SMALL(IF(K$2:K$700&lt;&gt;"",ROW(K$2:K$700)-1),ROW(F582))),"")</f>
        <v/>
      </c>
      <c r="M583" s="64" t="str">
        <f t="shared" si="25"/>
        <v/>
      </c>
      <c r="N583" s="65" t="str">
        <f t="array" ref="N583">IFERROR(INDEX(M$2:M$700,SMALL(IF(M$2:M$700&lt;&gt;"",ROW(M$2:M$700)-1),ROW(G582))),"")</f>
        <v/>
      </c>
      <c r="O583" s="64" t="str">
        <f t="shared" si="26"/>
        <v/>
      </c>
      <c r="P583" s="66" t="str">
        <f t="array" ref="P583">IFERROR(INDEX(O$2:O$700,SMALL(IF(O$2:O$700&lt;&gt;"",ROW(O$2:O$700)-1),ROW(I582))),"")</f>
        <v/>
      </c>
    </row>
    <row r="584" spans="1:16" ht="15.75" customHeight="1" x14ac:dyDescent="0.2">
      <c r="A584" s="62" t="str">
        <f t="shared" si="27"/>
        <v xml:space="preserve"> </v>
      </c>
      <c r="B584" s="63"/>
      <c r="C584" s="63"/>
      <c r="D584" s="63"/>
      <c r="E584" s="63"/>
      <c r="F584" s="63"/>
      <c r="G584" s="62" t="str">
        <f>IF(E584="","",VLOOKUP(E584,'Liste des clubs'!A:B,2,FALSE))</f>
        <v/>
      </c>
      <c r="H584" s="29"/>
      <c r="I584" s="64" t="str">
        <f t="shared" si="23"/>
        <v/>
      </c>
      <c r="J584" s="65" t="str">
        <f t="array" ref="J584">IFERROR(INDEX(I$2:I$700,SMALL(IF(I$2:I$700&lt;&gt;"",ROW(I$2:I$700)-1),ROW(A583))),"")</f>
        <v/>
      </c>
      <c r="K584" s="64" t="str">
        <f t="shared" si="24"/>
        <v/>
      </c>
      <c r="L584" s="66" t="str">
        <f t="array" ref="L584">IFERROR(INDEX(K$2:K$700,SMALL(IF(K$2:K$700&lt;&gt;"",ROW(K$2:K$700)-1),ROW(F583))),"")</f>
        <v/>
      </c>
      <c r="M584" s="64" t="str">
        <f t="shared" si="25"/>
        <v/>
      </c>
      <c r="N584" s="65" t="str">
        <f t="array" ref="N584">IFERROR(INDEX(M$2:M$700,SMALL(IF(M$2:M$700&lt;&gt;"",ROW(M$2:M$700)-1),ROW(G583))),"")</f>
        <v/>
      </c>
      <c r="O584" s="64" t="str">
        <f t="shared" si="26"/>
        <v/>
      </c>
      <c r="P584" s="66" t="str">
        <f t="array" ref="P584">IFERROR(INDEX(O$2:O$700,SMALL(IF(O$2:O$700&lt;&gt;"",ROW(O$2:O$700)-1),ROW(I583))),"")</f>
        <v/>
      </c>
    </row>
    <row r="585" spans="1:16" ht="15.75" customHeight="1" x14ac:dyDescent="0.2">
      <c r="A585" s="62" t="str">
        <f t="shared" si="27"/>
        <v xml:space="preserve"> </v>
      </c>
      <c r="B585" s="63"/>
      <c r="C585" s="63"/>
      <c r="D585" s="63"/>
      <c r="E585" s="63"/>
      <c r="F585" s="63"/>
      <c r="G585" s="62" t="str">
        <f>IF(E585="","",VLOOKUP(E585,'Liste des clubs'!A:B,2,FALSE))</f>
        <v/>
      </c>
      <c r="H585" s="29"/>
      <c r="I585" s="64" t="str">
        <f t="shared" si="23"/>
        <v/>
      </c>
      <c r="J585" s="65" t="str">
        <f t="array" ref="J585">IFERROR(INDEX(I$2:I$700,SMALL(IF(I$2:I$700&lt;&gt;"",ROW(I$2:I$700)-1),ROW(A584))),"")</f>
        <v/>
      </c>
      <c r="K585" s="64" t="str">
        <f t="shared" si="24"/>
        <v/>
      </c>
      <c r="L585" s="66" t="str">
        <f t="array" ref="L585">IFERROR(INDEX(K$2:K$700,SMALL(IF(K$2:K$700&lt;&gt;"",ROW(K$2:K$700)-1),ROW(F584))),"")</f>
        <v/>
      </c>
      <c r="M585" s="64" t="str">
        <f t="shared" si="25"/>
        <v/>
      </c>
      <c r="N585" s="65" t="str">
        <f t="array" ref="N585">IFERROR(INDEX(M$2:M$700,SMALL(IF(M$2:M$700&lt;&gt;"",ROW(M$2:M$700)-1),ROW(G584))),"")</f>
        <v/>
      </c>
      <c r="O585" s="64" t="str">
        <f t="shared" si="26"/>
        <v/>
      </c>
      <c r="P585" s="66" t="str">
        <f t="array" ref="P585">IFERROR(INDEX(O$2:O$700,SMALL(IF(O$2:O$700&lt;&gt;"",ROW(O$2:O$700)-1),ROW(I584))),"")</f>
        <v/>
      </c>
    </row>
    <row r="586" spans="1:16" ht="15.75" customHeight="1" x14ac:dyDescent="0.2">
      <c r="A586" s="62" t="str">
        <f t="shared" si="27"/>
        <v xml:space="preserve"> </v>
      </c>
      <c r="B586" s="63"/>
      <c r="C586" s="63"/>
      <c r="D586" s="63"/>
      <c r="E586" s="63"/>
      <c r="F586" s="63"/>
      <c r="G586" s="62" t="str">
        <f>IF(E586="","",VLOOKUP(E586,'Liste des clubs'!A:B,2,FALSE))</f>
        <v/>
      </c>
      <c r="H586" s="29"/>
      <c r="I586" s="64" t="str">
        <f t="shared" si="23"/>
        <v/>
      </c>
      <c r="J586" s="65" t="str">
        <f t="array" ref="J586">IFERROR(INDEX(I$2:I$700,SMALL(IF(I$2:I$700&lt;&gt;"",ROW(I$2:I$700)-1),ROW(A585))),"")</f>
        <v/>
      </c>
      <c r="K586" s="64" t="str">
        <f t="shared" si="24"/>
        <v/>
      </c>
      <c r="L586" s="66" t="str">
        <f t="array" ref="L586">IFERROR(INDEX(K$2:K$700,SMALL(IF(K$2:K$700&lt;&gt;"",ROW(K$2:K$700)-1),ROW(F585))),"")</f>
        <v/>
      </c>
      <c r="M586" s="64" t="str">
        <f t="shared" si="25"/>
        <v/>
      </c>
      <c r="N586" s="65" t="str">
        <f t="array" ref="N586">IFERROR(INDEX(M$2:M$700,SMALL(IF(M$2:M$700&lt;&gt;"",ROW(M$2:M$700)-1),ROW(G585))),"")</f>
        <v/>
      </c>
      <c r="O586" s="64" t="str">
        <f t="shared" si="26"/>
        <v/>
      </c>
      <c r="P586" s="66" t="str">
        <f t="array" ref="P586">IFERROR(INDEX(O$2:O$700,SMALL(IF(O$2:O$700&lt;&gt;"",ROW(O$2:O$700)-1),ROW(I585))),"")</f>
        <v/>
      </c>
    </row>
    <row r="587" spans="1:16" ht="15.75" customHeight="1" x14ac:dyDescent="0.2">
      <c r="A587" s="62" t="str">
        <f t="shared" si="27"/>
        <v xml:space="preserve"> </v>
      </c>
      <c r="B587" s="63"/>
      <c r="C587" s="63"/>
      <c r="D587" s="63"/>
      <c r="E587" s="63"/>
      <c r="F587" s="63"/>
      <c r="G587" s="62" t="str">
        <f>IF(E587="","",VLOOKUP(E587,'Liste des clubs'!A:B,2,FALSE))</f>
        <v/>
      </c>
      <c r="H587" s="29"/>
      <c r="I587" s="64" t="str">
        <f t="shared" si="23"/>
        <v/>
      </c>
      <c r="J587" s="65" t="str">
        <f t="array" ref="J587">IFERROR(INDEX(I$2:I$700,SMALL(IF(I$2:I$700&lt;&gt;"",ROW(I$2:I$700)-1),ROW(A586))),"")</f>
        <v/>
      </c>
      <c r="K587" s="64" t="str">
        <f t="shared" si="24"/>
        <v/>
      </c>
      <c r="L587" s="66" t="str">
        <f t="array" ref="L587">IFERROR(INDEX(K$2:K$700,SMALL(IF(K$2:K$700&lt;&gt;"",ROW(K$2:K$700)-1),ROW(F586))),"")</f>
        <v/>
      </c>
      <c r="M587" s="64" t="str">
        <f t="shared" si="25"/>
        <v/>
      </c>
      <c r="N587" s="65" t="str">
        <f t="array" ref="N587">IFERROR(INDEX(M$2:M$700,SMALL(IF(M$2:M$700&lt;&gt;"",ROW(M$2:M$700)-1),ROW(G586))),"")</f>
        <v/>
      </c>
      <c r="O587" s="64" t="str">
        <f t="shared" si="26"/>
        <v/>
      </c>
      <c r="P587" s="66" t="str">
        <f t="array" ref="P587">IFERROR(INDEX(O$2:O$700,SMALL(IF(O$2:O$700&lt;&gt;"",ROW(O$2:O$700)-1),ROW(I586))),"")</f>
        <v/>
      </c>
    </row>
    <row r="588" spans="1:16" ht="15.75" customHeight="1" x14ac:dyDescent="0.2">
      <c r="A588" s="62" t="str">
        <f t="shared" si="27"/>
        <v xml:space="preserve"> </v>
      </c>
      <c r="B588" s="63"/>
      <c r="C588" s="63"/>
      <c r="D588" s="63"/>
      <c r="E588" s="63"/>
      <c r="F588" s="63"/>
      <c r="G588" s="62" t="str">
        <f>IF(E588="","",VLOOKUP(E588,'Liste des clubs'!A:B,2,FALSE))</f>
        <v/>
      </c>
      <c r="H588" s="29"/>
      <c r="I588" s="64" t="str">
        <f t="shared" si="23"/>
        <v/>
      </c>
      <c r="J588" s="65" t="str">
        <f t="array" ref="J588">IFERROR(INDEX(I$2:I$700,SMALL(IF(I$2:I$700&lt;&gt;"",ROW(I$2:I$700)-1),ROW(A587))),"")</f>
        <v/>
      </c>
      <c r="K588" s="64" t="str">
        <f t="shared" si="24"/>
        <v/>
      </c>
      <c r="L588" s="66" t="str">
        <f t="array" ref="L588">IFERROR(INDEX(K$2:K$700,SMALL(IF(K$2:K$700&lt;&gt;"",ROW(K$2:K$700)-1),ROW(F587))),"")</f>
        <v/>
      </c>
      <c r="M588" s="64" t="str">
        <f t="shared" si="25"/>
        <v/>
      </c>
      <c r="N588" s="65" t="str">
        <f t="array" ref="N588">IFERROR(INDEX(M$2:M$700,SMALL(IF(M$2:M$700&lt;&gt;"",ROW(M$2:M$700)-1),ROW(G587))),"")</f>
        <v/>
      </c>
      <c r="O588" s="64" t="str">
        <f t="shared" si="26"/>
        <v/>
      </c>
      <c r="P588" s="66" t="str">
        <f t="array" ref="P588">IFERROR(INDEX(O$2:O$700,SMALL(IF(O$2:O$700&lt;&gt;"",ROW(O$2:O$700)-1),ROW(I587))),"")</f>
        <v/>
      </c>
    </row>
    <row r="589" spans="1:16" ht="15.75" customHeight="1" x14ac:dyDescent="0.2">
      <c r="A589" s="62" t="str">
        <f t="shared" si="27"/>
        <v xml:space="preserve"> </v>
      </c>
      <c r="B589" s="63"/>
      <c r="C589" s="63"/>
      <c r="D589" s="63"/>
      <c r="E589" s="63"/>
      <c r="F589" s="63"/>
      <c r="G589" s="62" t="str">
        <f>IF(E589="","",VLOOKUP(E589,'Liste des clubs'!A:B,2,FALSE))</f>
        <v/>
      </c>
      <c r="H589" s="29"/>
      <c r="I589" s="64" t="str">
        <f t="shared" si="23"/>
        <v/>
      </c>
      <c r="J589" s="65" t="str">
        <f t="array" ref="J589">IFERROR(INDEX(I$2:I$700,SMALL(IF(I$2:I$700&lt;&gt;"",ROW(I$2:I$700)-1),ROW(A588))),"")</f>
        <v/>
      </c>
      <c r="K589" s="64" t="str">
        <f t="shared" si="24"/>
        <v/>
      </c>
      <c r="L589" s="66" t="str">
        <f t="array" ref="L589">IFERROR(INDEX(K$2:K$700,SMALL(IF(K$2:K$700&lt;&gt;"",ROW(K$2:K$700)-1),ROW(F588))),"")</f>
        <v/>
      </c>
      <c r="M589" s="64" t="str">
        <f t="shared" si="25"/>
        <v/>
      </c>
      <c r="N589" s="65" t="str">
        <f t="array" ref="N589">IFERROR(INDEX(M$2:M$700,SMALL(IF(M$2:M$700&lt;&gt;"",ROW(M$2:M$700)-1),ROW(G588))),"")</f>
        <v/>
      </c>
      <c r="O589" s="64" t="str">
        <f t="shared" si="26"/>
        <v/>
      </c>
      <c r="P589" s="66" t="str">
        <f t="array" ref="P589">IFERROR(INDEX(O$2:O$700,SMALL(IF(O$2:O$700&lt;&gt;"",ROW(O$2:O$700)-1),ROW(I588))),"")</f>
        <v/>
      </c>
    </row>
    <row r="590" spans="1:16" ht="15.75" customHeight="1" x14ac:dyDescent="0.2">
      <c r="A590" s="62" t="str">
        <f t="shared" si="27"/>
        <v xml:space="preserve"> </v>
      </c>
      <c r="B590" s="63"/>
      <c r="C590" s="63"/>
      <c r="D590" s="63"/>
      <c r="E590" s="63"/>
      <c r="F590" s="63"/>
      <c r="G590" s="62" t="str">
        <f>IF(E590="","",VLOOKUP(E590,'Liste des clubs'!A:B,2,FALSE))</f>
        <v/>
      </c>
      <c r="H590" s="29"/>
      <c r="I590" s="64" t="str">
        <f t="shared" si="23"/>
        <v/>
      </c>
      <c r="J590" s="65" t="str">
        <f t="array" ref="J590">IFERROR(INDEX(I$2:I$700,SMALL(IF(I$2:I$700&lt;&gt;"",ROW(I$2:I$700)-1),ROW(A589))),"")</f>
        <v/>
      </c>
      <c r="K590" s="64" t="str">
        <f t="shared" si="24"/>
        <v/>
      </c>
      <c r="L590" s="66" t="str">
        <f t="array" ref="L590">IFERROR(INDEX(K$2:K$700,SMALL(IF(K$2:K$700&lt;&gt;"",ROW(K$2:K$700)-1),ROW(F589))),"")</f>
        <v/>
      </c>
      <c r="M590" s="64" t="str">
        <f t="shared" si="25"/>
        <v/>
      </c>
      <c r="N590" s="65" t="str">
        <f t="array" ref="N590">IFERROR(INDEX(M$2:M$700,SMALL(IF(M$2:M$700&lt;&gt;"",ROW(M$2:M$700)-1),ROW(G589))),"")</f>
        <v/>
      </c>
      <c r="O590" s="64" t="str">
        <f t="shared" si="26"/>
        <v/>
      </c>
      <c r="P590" s="66" t="str">
        <f t="array" ref="P590">IFERROR(INDEX(O$2:O$700,SMALL(IF(O$2:O$700&lt;&gt;"",ROW(O$2:O$700)-1),ROW(I589))),"")</f>
        <v/>
      </c>
    </row>
    <row r="591" spans="1:16" ht="15.75" customHeight="1" x14ac:dyDescent="0.2">
      <c r="A591" s="62" t="str">
        <f t="shared" si="27"/>
        <v xml:space="preserve"> </v>
      </c>
      <c r="B591" s="63"/>
      <c r="C591" s="63"/>
      <c r="D591" s="63"/>
      <c r="E591" s="63"/>
      <c r="F591" s="63"/>
      <c r="G591" s="62" t="str">
        <f>IF(E591="","",VLOOKUP(E591,'Liste des clubs'!A:B,2,FALSE))</f>
        <v/>
      </c>
      <c r="H591" s="29"/>
      <c r="I591" s="64" t="str">
        <f t="shared" si="23"/>
        <v/>
      </c>
      <c r="J591" s="65" t="str">
        <f t="array" ref="J591">IFERROR(INDEX(I$2:I$700,SMALL(IF(I$2:I$700&lt;&gt;"",ROW(I$2:I$700)-1),ROW(A590))),"")</f>
        <v/>
      </c>
      <c r="K591" s="64" t="str">
        <f t="shared" si="24"/>
        <v/>
      </c>
      <c r="L591" s="66" t="str">
        <f t="array" ref="L591">IFERROR(INDEX(K$2:K$700,SMALL(IF(K$2:K$700&lt;&gt;"",ROW(K$2:K$700)-1),ROW(F590))),"")</f>
        <v/>
      </c>
      <c r="M591" s="64" t="str">
        <f t="shared" si="25"/>
        <v/>
      </c>
      <c r="N591" s="65" t="str">
        <f t="array" ref="N591">IFERROR(INDEX(M$2:M$700,SMALL(IF(M$2:M$700&lt;&gt;"",ROW(M$2:M$700)-1),ROW(G590))),"")</f>
        <v/>
      </c>
      <c r="O591" s="64" t="str">
        <f t="shared" si="26"/>
        <v/>
      </c>
      <c r="P591" s="66" t="str">
        <f t="array" ref="P591">IFERROR(INDEX(O$2:O$700,SMALL(IF(O$2:O$700&lt;&gt;"",ROW(O$2:O$700)-1),ROW(I590))),"")</f>
        <v/>
      </c>
    </row>
    <row r="592" spans="1:16" ht="15.75" customHeight="1" x14ac:dyDescent="0.2">
      <c r="A592" s="62" t="str">
        <f t="shared" si="27"/>
        <v xml:space="preserve"> </v>
      </c>
      <c r="B592" s="63"/>
      <c r="C592" s="63"/>
      <c r="D592" s="63"/>
      <c r="E592" s="63"/>
      <c r="F592" s="63"/>
      <c r="G592" s="62" t="str">
        <f>IF(E592="","",VLOOKUP(E592,'Liste des clubs'!A:B,2,FALSE))</f>
        <v/>
      </c>
      <c r="H592" s="29"/>
      <c r="I592" s="64" t="str">
        <f t="shared" si="23"/>
        <v/>
      </c>
      <c r="J592" s="65" t="str">
        <f t="array" ref="J592">IFERROR(INDEX(I$2:I$700,SMALL(IF(I$2:I$700&lt;&gt;"",ROW(I$2:I$700)-1),ROW(A591))),"")</f>
        <v/>
      </c>
      <c r="K592" s="64" t="str">
        <f t="shared" si="24"/>
        <v/>
      </c>
      <c r="L592" s="66" t="str">
        <f t="array" ref="L592">IFERROR(INDEX(K$2:K$700,SMALL(IF(K$2:K$700&lt;&gt;"",ROW(K$2:K$700)-1),ROW(F591))),"")</f>
        <v/>
      </c>
      <c r="M592" s="64" t="str">
        <f t="shared" si="25"/>
        <v/>
      </c>
      <c r="N592" s="65" t="str">
        <f t="array" ref="N592">IFERROR(INDEX(M$2:M$700,SMALL(IF(M$2:M$700&lt;&gt;"",ROW(M$2:M$700)-1),ROW(G591))),"")</f>
        <v/>
      </c>
      <c r="O592" s="64" t="str">
        <f t="shared" si="26"/>
        <v/>
      </c>
      <c r="P592" s="66" t="str">
        <f t="array" ref="P592">IFERROR(INDEX(O$2:O$700,SMALL(IF(O$2:O$700&lt;&gt;"",ROW(O$2:O$700)-1),ROW(I591))),"")</f>
        <v/>
      </c>
    </row>
    <row r="593" spans="1:16" ht="15.75" customHeight="1" x14ac:dyDescent="0.2">
      <c r="A593" s="62" t="str">
        <f t="shared" si="27"/>
        <v xml:space="preserve"> </v>
      </c>
      <c r="B593" s="63"/>
      <c r="C593" s="63"/>
      <c r="D593" s="63"/>
      <c r="E593" s="63"/>
      <c r="F593" s="63"/>
      <c r="G593" s="62" t="str">
        <f>IF(E593="","",VLOOKUP(E593,'Liste des clubs'!A:B,2,FALSE))</f>
        <v/>
      </c>
      <c r="H593" s="29"/>
      <c r="I593" s="64" t="str">
        <f t="shared" si="23"/>
        <v/>
      </c>
      <c r="J593" s="65" t="str">
        <f t="array" ref="J593">IFERROR(INDEX(I$2:I$700,SMALL(IF(I$2:I$700&lt;&gt;"",ROW(I$2:I$700)-1),ROW(A592))),"")</f>
        <v/>
      </c>
      <c r="K593" s="64" t="str">
        <f t="shared" si="24"/>
        <v/>
      </c>
      <c r="L593" s="66" t="str">
        <f t="array" ref="L593">IFERROR(INDEX(K$2:K$700,SMALL(IF(K$2:K$700&lt;&gt;"",ROW(K$2:K$700)-1),ROW(F592))),"")</f>
        <v/>
      </c>
      <c r="M593" s="64" t="str">
        <f t="shared" si="25"/>
        <v/>
      </c>
      <c r="N593" s="65" t="str">
        <f t="array" ref="N593">IFERROR(INDEX(M$2:M$700,SMALL(IF(M$2:M$700&lt;&gt;"",ROW(M$2:M$700)-1),ROW(G592))),"")</f>
        <v/>
      </c>
      <c r="O593" s="64" t="str">
        <f t="shared" si="26"/>
        <v/>
      </c>
      <c r="P593" s="66" t="str">
        <f t="array" ref="P593">IFERROR(INDEX(O$2:O$700,SMALL(IF(O$2:O$700&lt;&gt;"",ROW(O$2:O$700)-1),ROW(I592))),"")</f>
        <v/>
      </c>
    </row>
    <row r="594" spans="1:16" ht="15.75" customHeight="1" x14ac:dyDescent="0.2">
      <c r="A594" s="62" t="str">
        <f t="shared" si="27"/>
        <v xml:space="preserve"> </v>
      </c>
      <c r="B594" s="63"/>
      <c r="C594" s="63"/>
      <c r="D594" s="63"/>
      <c r="E594" s="63"/>
      <c r="F594" s="63"/>
      <c r="G594" s="62" t="str">
        <f>IF(E594="","",VLOOKUP(E594,'Liste des clubs'!A:B,2,FALSE))</f>
        <v/>
      </c>
      <c r="H594" s="29"/>
      <c r="I594" s="64" t="str">
        <f t="shared" ref="I594:I657" si="28">IF($H594=I$1,$A594,"")</f>
        <v/>
      </c>
      <c r="J594" s="65" t="str">
        <f t="array" ref="J594">IFERROR(INDEX(I$2:I$700,SMALL(IF(I$2:I$700&lt;&gt;"",ROW(I$2:I$700)-1),ROW(A593))),"")</f>
        <v/>
      </c>
      <c r="K594" s="64" t="str">
        <f t="shared" ref="K594:K657" si="29">IF($H594=K$1,$A594,"")</f>
        <v/>
      </c>
      <c r="L594" s="66" t="str">
        <f t="array" ref="L594">IFERROR(INDEX(K$2:K$700,SMALL(IF(K$2:K$700&lt;&gt;"",ROW(K$2:K$700)-1),ROW(F593))),"")</f>
        <v/>
      </c>
      <c r="M594" s="64" t="str">
        <f t="shared" ref="M594:M657" si="30">IF($H594=M$1,$A594,"")</f>
        <v/>
      </c>
      <c r="N594" s="65" t="str">
        <f t="array" ref="N594">IFERROR(INDEX(M$2:M$700,SMALL(IF(M$2:M$700&lt;&gt;"",ROW(M$2:M$700)-1),ROW(G593))),"")</f>
        <v/>
      </c>
      <c r="O594" s="64" t="str">
        <f t="shared" ref="O594:O657" si="31">IF($H594=O$1,$A594,"")</f>
        <v/>
      </c>
      <c r="P594" s="66" t="str">
        <f t="array" ref="P594">IFERROR(INDEX(O$2:O$700,SMALL(IF(O$2:O$700&lt;&gt;"",ROW(O$2:O$700)-1),ROW(I593))),"")</f>
        <v/>
      </c>
    </row>
    <row r="595" spans="1:16" ht="15.75" customHeight="1" x14ac:dyDescent="0.2">
      <c r="A595" s="62" t="str">
        <f t="shared" si="27"/>
        <v xml:space="preserve"> </v>
      </c>
      <c r="B595" s="63"/>
      <c r="C595" s="63"/>
      <c r="D595" s="63"/>
      <c r="E595" s="63"/>
      <c r="F595" s="63"/>
      <c r="G595" s="62" t="str">
        <f>IF(E595="","",VLOOKUP(E595,'Liste des clubs'!A:B,2,FALSE))</f>
        <v/>
      </c>
      <c r="H595" s="29"/>
      <c r="I595" s="64" t="str">
        <f t="shared" si="28"/>
        <v/>
      </c>
      <c r="J595" s="65" t="str">
        <f t="array" ref="J595">IFERROR(INDEX(I$2:I$700,SMALL(IF(I$2:I$700&lt;&gt;"",ROW(I$2:I$700)-1),ROW(A594))),"")</f>
        <v/>
      </c>
      <c r="K595" s="64" t="str">
        <f t="shared" si="29"/>
        <v/>
      </c>
      <c r="L595" s="66" t="str">
        <f t="array" ref="L595">IFERROR(INDEX(K$2:K$700,SMALL(IF(K$2:K$700&lt;&gt;"",ROW(K$2:K$700)-1),ROW(F594))),"")</f>
        <v/>
      </c>
      <c r="M595" s="64" t="str">
        <f t="shared" si="30"/>
        <v/>
      </c>
      <c r="N595" s="65" t="str">
        <f t="array" ref="N595">IFERROR(INDEX(M$2:M$700,SMALL(IF(M$2:M$700&lt;&gt;"",ROW(M$2:M$700)-1),ROW(G594))),"")</f>
        <v/>
      </c>
      <c r="O595" s="64" t="str">
        <f t="shared" si="31"/>
        <v/>
      </c>
      <c r="P595" s="66" t="str">
        <f t="array" ref="P595">IFERROR(INDEX(O$2:O$700,SMALL(IF(O$2:O$700&lt;&gt;"",ROW(O$2:O$700)-1),ROW(I594))),"")</f>
        <v/>
      </c>
    </row>
    <row r="596" spans="1:16" ht="15.75" customHeight="1" x14ac:dyDescent="0.2">
      <c r="A596" s="62" t="str">
        <f t="shared" si="27"/>
        <v xml:space="preserve"> </v>
      </c>
      <c r="B596" s="63"/>
      <c r="C596" s="63"/>
      <c r="D596" s="63"/>
      <c r="E596" s="63"/>
      <c r="F596" s="63"/>
      <c r="G596" s="62" t="str">
        <f>IF(E596="","",VLOOKUP(E596,'Liste des clubs'!A:B,2,FALSE))</f>
        <v/>
      </c>
      <c r="H596" s="29"/>
      <c r="I596" s="64" t="str">
        <f t="shared" si="28"/>
        <v/>
      </c>
      <c r="J596" s="65" t="str">
        <f t="array" ref="J596">IFERROR(INDEX(I$2:I$700,SMALL(IF(I$2:I$700&lt;&gt;"",ROW(I$2:I$700)-1),ROW(A595))),"")</f>
        <v/>
      </c>
      <c r="K596" s="64" t="str">
        <f t="shared" si="29"/>
        <v/>
      </c>
      <c r="L596" s="66" t="str">
        <f t="array" ref="L596">IFERROR(INDEX(K$2:K$700,SMALL(IF(K$2:K$700&lt;&gt;"",ROW(K$2:K$700)-1),ROW(F595))),"")</f>
        <v/>
      </c>
      <c r="M596" s="64" t="str">
        <f t="shared" si="30"/>
        <v/>
      </c>
      <c r="N596" s="65" t="str">
        <f t="array" ref="N596">IFERROR(INDEX(M$2:M$700,SMALL(IF(M$2:M$700&lt;&gt;"",ROW(M$2:M$700)-1),ROW(G595))),"")</f>
        <v/>
      </c>
      <c r="O596" s="64" t="str">
        <f t="shared" si="31"/>
        <v/>
      </c>
      <c r="P596" s="66" t="str">
        <f t="array" ref="P596">IFERROR(INDEX(O$2:O$700,SMALL(IF(O$2:O$700&lt;&gt;"",ROW(O$2:O$700)-1),ROW(I595))),"")</f>
        <v/>
      </c>
    </row>
    <row r="597" spans="1:16" ht="15.75" customHeight="1" x14ac:dyDescent="0.2">
      <c r="A597" s="62" t="str">
        <f t="shared" si="27"/>
        <v xml:space="preserve"> </v>
      </c>
      <c r="B597" s="63"/>
      <c r="C597" s="63"/>
      <c r="D597" s="63"/>
      <c r="E597" s="63"/>
      <c r="F597" s="63"/>
      <c r="G597" s="62" t="str">
        <f>IF(E597="","",VLOOKUP(E597,'Liste des clubs'!A:B,2,FALSE))</f>
        <v/>
      </c>
      <c r="H597" s="29"/>
      <c r="I597" s="64" t="str">
        <f t="shared" si="28"/>
        <v/>
      </c>
      <c r="J597" s="65" t="str">
        <f t="array" ref="J597">IFERROR(INDEX(I$2:I$700,SMALL(IF(I$2:I$700&lt;&gt;"",ROW(I$2:I$700)-1),ROW(A596))),"")</f>
        <v/>
      </c>
      <c r="K597" s="64" t="str">
        <f t="shared" si="29"/>
        <v/>
      </c>
      <c r="L597" s="66" t="str">
        <f t="array" ref="L597">IFERROR(INDEX(K$2:K$700,SMALL(IF(K$2:K$700&lt;&gt;"",ROW(K$2:K$700)-1),ROW(F596))),"")</f>
        <v/>
      </c>
      <c r="M597" s="64" t="str">
        <f t="shared" si="30"/>
        <v/>
      </c>
      <c r="N597" s="65" t="str">
        <f t="array" ref="N597">IFERROR(INDEX(M$2:M$700,SMALL(IF(M$2:M$700&lt;&gt;"",ROW(M$2:M$700)-1),ROW(G596))),"")</f>
        <v/>
      </c>
      <c r="O597" s="64" t="str">
        <f t="shared" si="31"/>
        <v/>
      </c>
      <c r="P597" s="66" t="str">
        <f t="array" ref="P597">IFERROR(INDEX(O$2:O$700,SMALL(IF(O$2:O$700&lt;&gt;"",ROW(O$2:O$700)-1),ROW(I596))),"")</f>
        <v/>
      </c>
    </row>
    <row r="598" spans="1:16" ht="15.75" customHeight="1" x14ac:dyDescent="0.2">
      <c r="A598" s="62" t="str">
        <f t="shared" si="27"/>
        <v xml:space="preserve"> </v>
      </c>
      <c r="B598" s="63"/>
      <c r="C598" s="63"/>
      <c r="D598" s="63"/>
      <c r="E598" s="63"/>
      <c r="F598" s="63"/>
      <c r="G598" s="62" t="str">
        <f>IF(E598="","",VLOOKUP(E598,'Liste des clubs'!A:B,2,FALSE))</f>
        <v/>
      </c>
      <c r="H598" s="29"/>
      <c r="I598" s="64" t="str">
        <f t="shared" si="28"/>
        <v/>
      </c>
      <c r="J598" s="65" t="str">
        <f t="array" ref="J598">IFERROR(INDEX(I$2:I$700,SMALL(IF(I$2:I$700&lt;&gt;"",ROW(I$2:I$700)-1),ROW(A597))),"")</f>
        <v/>
      </c>
      <c r="K598" s="64" t="str">
        <f t="shared" si="29"/>
        <v/>
      </c>
      <c r="L598" s="66" t="str">
        <f t="array" ref="L598">IFERROR(INDEX(K$2:K$700,SMALL(IF(K$2:K$700&lt;&gt;"",ROW(K$2:K$700)-1),ROW(F597))),"")</f>
        <v/>
      </c>
      <c r="M598" s="64" t="str">
        <f t="shared" si="30"/>
        <v/>
      </c>
      <c r="N598" s="65" t="str">
        <f t="array" ref="N598">IFERROR(INDEX(M$2:M$700,SMALL(IF(M$2:M$700&lt;&gt;"",ROW(M$2:M$700)-1),ROW(G597))),"")</f>
        <v/>
      </c>
      <c r="O598" s="64" t="str">
        <f t="shared" si="31"/>
        <v/>
      </c>
      <c r="P598" s="66" t="str">
        <f t="array" ref="P598">IFERROR(INDEX(O$2:O$700,SMALL(IF(O$2:O$700&lt;&gt;"",ROW(O$2:O$700)-1),ROW(I597))),"")</f>
        <v/>
      </c>
    </row>
    <row r="599" spans="1:16" ht="15.75" customHeight="1" x14ac:dyDescent="0.2">
      <c r="A599" s="62" t="str">
        <f t="shared" si="27"/>
        <v xml:space="preserve"> </v>
      </c>
      <c r="B599" s="63"/>
      <c r="C599" s="63"/>
      <c r="D599" s="63"/>
      <c r="E599" s="63"/>
      <c r="F599" s="63"/>
      <c r="G599" s="62" t="str">
        <f>IF(E599="","",VLOOKUP(E599,'Liste des clubs'!A:B,2,FALSE))</f>
        <v/>
      </c>
      <c r="H599" s="29"/>
      <c r="I599" s="64" t="str">
        <f t="shared" si="28"/>
        <v/>
      </c>
      <c r="J599" s="65" t="str">
        <f t="array" ref="J599">IFERROR(INDEX(I$2:I$700,SMALL(IF(I$2:I$700&lt;&gt;"",ROW(I$2:I$700)-1),ROW(A598))),"")</f>
        <v/>
      </c>
      <c r="K599" s="64" t="str">
        <f t="shared" si="29"/>
        <v/>
      </c>
      <c r="L599" s="66" t="str">
        <f t="array" ref="L599">IFERROR(INDEX(K$2:K$700,SMALL(IF(K$2:K$700&lt;&gt;"",ROW(K$2:K$700)-1),ROW(F598))),"")</f>
        <v/>
      </c>
      <c r="M599" s="64" t="str">
        <f t="shared" si="30"/>
        <v/>
      </c>
      <c r="N599" s="65" t="str">
        <f t="array" ref="N599">IFERROR(INDEX(M$2:M$700,SMALL(IF(M$2:M$700&lt;&gt;"",ROW(M$2:M$700)-1),ROW(G598))),"")</f>
        <v/>
      </c>
      <c r="O599" s="64" t="str">
        <f t="shared" si="31"/>
        <v/>
      </c>
      <c r="P599" s="66" t="str">
        <f t="array" ref="P599">IFERROR(INDEX(O$2:O$700,SMALL(IF(O$2:O$700&lt;&gt;"",ROW(O$2:O$700)-1),ROW(I598))),"")</f>
        <v/>
      </c>
    </row>
    <row r="600" spans="1:16" ht="15.75" customHeight="1" x14ac:dyDescent="0.2">
      <c r="A600" s="62" t="str">
        <f t="shared" si="27"/>
        <v xml:space="preserve"> </v>
      </c>
      <c r="B600" s="63"/>
      <c r="C600" s="63"/>
      <c r="D600" s="63"/>
      <c r="E600" s="63"/>
      <c r="F600" s="63"/>
      <c r="G600" s="62" t="str">
        <f>IF(E600="","",VLOOKUP(E600,'Liste des clubs'!A:B,2,FALSE))</f>
        <v/>
      </c>
      <c r="H600" s="29"/>
      <c r="I600" s="64" t="str">
        <f t="shared" si="28"/>
        <v/>
      </c>
      <c r="J600" s="65" t="str">
        <f t="array" ref="J600">IFERROR(INDEX(I$2:I$700,SMALL(IF(I$2:I$700&lt;&gt;"",ROW(I$2:I$700)-1),ROW(A599))),"")</f>
        <v/>
      </c>
      <c r="K600" s="64" t="str">
        <f t="shared" si="29"/>
        <v/>
      </c>
      <c r="L600" s="66" t="str">
        <f t="array" ref="L600">IFERROR(INDEX(K$2:K$700,SMALL(IF(K$2:K$700&lt;&gt;"",ROW(K$2:K$700)-1),ROW(F599))),"")</f>
        <v/>
      </c>
      <c r="M600" s="64" t="str">
        <f t="shared" si="30"/>
        <v/>
      </c>
      <c r="N600" s="65" t="str">
        <f t="array" ref="N600">IFERROR(INDEX(M$2:M$700,SMALL(IF(M$2:M$700&lt;&gt;"",ROW(M$2:M$700)-1),ROW(G599))),"")</f>
        <v/>
      </c>
      <c r="O600" s="64" t="str">
        <f t="shared" si="31"/>
        <v/>
      </c>
      <c r="P600" s="66" t="str">
        <f t="array" ref="P600">IFERROR(INDEX(O$2:O$700,SMALL(IF(O$2:O$700&lt;&gt;"",ROW(O$2:O$700)-1),ROW(I599))),"")</f>
        <v/>
      </c>
    </row>
    <row r="601" spans="1:16" ht="15.75" customHeight="1" x14ac:dyDescent="0.2">
      <c r="A601" s="62" t="str">
        <f t="shared" si="27"/>
        <v xml:space="preserve"> </v>
      </c>
      <c r="B601" s="63"/>
      <c r="C601" s="63"/>
      <c r="D601" s="63"/>
      <c r="E601" s="63"/>
      <c r="F601" s="63"/>
      <c r="G601" s="62" t="str">
        <f>IF(E601="","",VLOOKUP(E601,'Liste des clubs'!A:B,2,FALSE))</f>
        <v/>
      </c>
      <c r="H601" s="29"/>
      <c r="I601" s="64" t="str">
        <f t="shared" si="28"/>
        <v/>
      </c>
      <c r="J601" s="65" t="str">
        <f t="array" ref="J601">IFERROR(INDEX(I$2:I$700,SMALL(IF(I$2:I$700&lt;&gt;"",ROW(I$2:I$700)-1),ROW(A600))),"")</f>
        <v/>
      </c>
      <c r="K601" s="64" t="str">
        <f t="shared" si="29"/>
        <v/>
      </c>
      <c r="L601" s="66" t="str">
        <f t="array" ref="L601">IFERROR(INDEX(K$2:K$700,SMALL(IF(K$2:K$700&lt;&gt;"",ROW(K$2:K$700)-1),ROW(F600))),"")</f>
        <v/>
      </c>
      <c r="M601" s="64" t="str">
        <f t="shared" si="30"/>
        <v/>
      </c>
      <c r="N601" s="65" t="str">
        <f t="array" ref="N601">IFERROR(INDEX(M$2:M$700,SMALL(IF(M$2:M$700&lt;&gt;"",ROW(M$2:M$700)-1),ROW(G600))),"")</f>
        <v/>
      </c>
      <c r="O601" s="64" t="str">
        <f t="shared" si="31"/>
        <v/>
      </c>
      <c r="P601" s="66" t="str">
        <f t="array" ref="P601">IFERROR(INDEX(O$2:O$700,SMALL(IF(O$2:O$700&lt;&gt;"",ROW(O$2:O$700)-1),ROW(I600))),"")</f>
        <v/>
      </c>
    </row>
    <row r="602" spans="1:16" ht="15.75" customHeight="1" x14ac:dyDescent="0.2">
      <c r="A602" s="62" t="str">
        <f t="shared" si="27"/>
        <v xml:space="preserve"> </v>
      </c>
      <c r="B602" s="63"/>
      <c r="C602" s="63"/>
      <c r="D602" s="63"/>
      <c r="E602" s="63"/>
      <c r="F602" s="63"/>
      <c r="G602" s="62" t="str">
        <f>IF(E602="","",VLOOKUP(E602,'Liste des clubs'!A:B,2,FALSE))</f>
        <v/>
      </c>
      <c r="H602" s="29"/>
      <c r="I602" s="64" t="str">
        <f t="shared" si="28"/>
        <v/>
      </c>
      <c r="J602" s="65" t="str">
        <f t="array" ref="J602">IFERROR(INDEX(I$2:I$700,SMALL(IF(I$2:I$700&lt;&gt;"",ROW(I$2:I$700)-1),ROW(A601))),"")</f>
        <v/>
      </c>
      <c r="K602" s="64" t="str">
        <f t="shared" si="29"/>
        <v/>
      </c>
      <c r="L602" s="66" t="str">
        <f t="array" ref="L602">IFERROR(INDEX(K$2:K$700,SMALL(IF(K$2:K$700&lt;&gt;"",ROW(K$2:K$700)-1),ROW(F601))),"")</f>
        <v/>
      </c>
      <c r="M602" s="64" t="str">
        <f t="shared" si="30"/>
        <v/>
      </c>
      <c r="N602" s="65" t="str">
        <f t="array" ref="N602">IFERROR(INDEX(M$2:M$700,SMALL(IF(M$2:M$700&lt;&gt;"",ROW(M$2:M$700)-1),ROW(G601))),"")</f>
        <v/>
      </c>
      <c r="O602" s="64" t="str">
        <f t="shared" si="31"/>
        <v/>
      </c>
      <c r="P602" s="66" t="str">
        <f t="array" ref="P602">IFERROR(INDEX(O$2:O$700,SMALL(IF(O$2:O$700&lt;&gt;"",ROW(O$2:O$700)-1),ROW(I601))),"")</f>
        <v/>
      </c>
    </row>
    <row r="603" spans="1:16" ht="15.75" customHeight="1" x14ac:dyDescent="0.2">
      <c r="A603" s="62" t="str">
        <f t="shared" si="27"/>
        <v xml:space="preserve"> </v>
      </c>
      <c r="B603" s="63"/>
      <c r="C603" s="63"/>
      <c r="D603" s="63"/>
      <c r="E603" s="63"/>
      <c r="F603" s="63"/>
      <c r="G603" s="62" t="str">
        <f>IF(E603="","",VLOOKUP(E603,'Liste des clubs'!A:B,2,FALSE))</f>
        <v/>
      </c>
      <c r="H603" s="29"/>
      <c r="I603" s="64" t="str">
        <f t="shared" si="28"/>
        <v/>
      </c>
      <c r="J603" s="65" t="str">
        <f t="array" ref="J603">IFERROR(INDEX(I$2:I$700,SMALL(IF(I$2:I$700&lt;&gt;"",ROW(I$2:I$700)-1),ROW(A602))),"")</f>
        <v/>
      </c>
      <c r="K603" s="64" t="str">
        <f t="shared" si="29"/>
        <v/>
      </c>
      <c r="L603" s="66" t="str">
        <f t="array" ref="L603">IFERROR(INDEX(K$2:K$700,SMALL(IF(K$2:K$700&lt;&gt;"",ROW(K$2:K$700)-1),ROW(F602))),"")</f>
        <v/>
      </c>
      <c r="M603" s="64" t="str">
        <f t="shared" si="30"/>
        <v/>
      </c>
      <c r="N603" s="65" t="str">
        <f t="array" ref="N603">IFERROR(INDEX(M$2:M$700,SMALL(IF(M$2:M$700&lt;&gt;"",ROW(M$2:M$700)-1),ROW(G602))),"")</f>
        <v/>
      </c>
      <c r="O603" s="64" t="str">
        <f t="shared" si="31"/>
        <v/>
      </c>
      <c r="P603" s="66" t="str">
        <f t="array" ref="P603">IFERROR(INDEX(O$2:O$700,SMALL(IF(O$2:O$700&lt;&gt;"",ROW(O$2:O$700)-1),ROW(I602))),"")</f>
        <v/>
      </c>
    </row>
    <row r="604" spans="1:16" ht="15.75" customHeight="1" x14ac:dyDescent="0.2">
      <c r="A604" s="62" t="str">
        <f t="shared" si="27"/>
        <v xml:space="preserve"> </v>
      </c>
      <c r="B604" s="63"/>
      <c r="C604" s="63"/>
      <c r="D604" s="63"/>
      <c r="E604" s="63"/>
      <c r="F604" s="63"/>
      <c r="G604" s="62" t="str">
        <f>IF(E604="","",VLOOKUP(E604,'Liste des clubs'!A:B,2,FALSE))</f>
        <v/>
      </c>
      <c r="H604" s="29"/>
      <c r="I604" s="64" t="str">
        <f t="shared" si="28"/>
        <v/>
      </c>
      <c r="J604" s="65" t="str">
        <f t="array" ref="J604">IFERROR(INDEX(I$2:I$700,SMALL(IF(I$2:I$700&lt;&gt;"",ROW(I$2:I$700)-1),ROW(A603))),"")</f>
        <v/>
      </c>
      <c r="K604" s="64" t="str">
        <f t="shared" si="29"/>
        <v/>
      </c>
      <c r="L604" s="66" t="str">
        <f t="array" ref="L604">IFERROR(INDEX(K$2:K$700,SMALL(IF(K$2:K$700&lt;&gt;"",ROW(K$2:K$700)-1),ROW(F603))),"")</f>
        <v/>
      </c>
      <c r="M604" s="64" t="str">
        <f t="shared" si="30"/>
        <v/>
      </c>
      <c r="N604" s="65" t="str">
        <f t="array" ref="N604">IFERROR(INDEX(M$2:M$700,SMALL(IF(M$2:M$700&lt;&gt;"",ROW(M$2:M$700)-1),ROW(G603))),"")</f>
        <v/>
      </c>
      <c r="O604" s="64" t="str">
        <f t="shared" si="31"/>
        <v/>
      </c>
      <c r="P604" s="66" t="str">
        <f t="array" ref="P604">IFERROR(INDEX(O$2:O$700,SMALL(IF(O$2:O$700&lt;&gt;"",ROW(O$2:O$700)-1),ROW(I603))),"")</f>
        <v/>
      </c>
    </row>
    <row r="605" spans="1:16" ht="15.75" customHeight="1" x14ac:dyDescent="0.2">
      <c r="A605" s="62" t="str">
        <f t="shared" si="27"/>
        <v xml:space="preserve"> </v>
      </c>
      <c r="B605" s="63"/>
      <c r="C605" s="63"/>
      <c r="D605" s="63"/>
      <c r="E605" s="63"/>
      <c r="F605" s="63"/>
      <c r="G605" s="62" t="str">
        <f>IF(E605="","",VLOOKUP(E605,'Liste des clubs'!A:B,2,FALSE))</f>
        <v/>
      </c>
      <c r="H605" s="29"/>
      <c r="I605" s="64" t="str">
        <f t="shared" si="28"/>
        <v/>
      </c>
      <c r="J605" s="65" t="str">
        <f t="array" ref="J605">IFERROR(INDEX(I$2:I$700,SMALL(IF(I$2:I$700&lt;&gt;"",ROW(I$2:I$700)-1),ROW(A604))),"")</f>
        <v/>
      </c>
      <c r="K605" s="64" t="str">
        <f t="shared" si="29"/>
        <v/>
      </c>
      <c r="L605" s="66" t="str">
        <f t="array" ref="L605">IFERROR(INDEX(K$2:K$700,SMALL(IF(K$2:K$700&lt;&gt;"",ROW(K$2:K$700)-1),ROW(F604))),"")</f>
        <v/>
      </c>
      <c r="M605" s="64" t="str">
        <f t="shared" si="30"/>
        <v/>
      </c>
      <c r="N605" s="65" t="str">
        <f t="array" ref="N605">IFERROR(INDEX(M$2:M$700,SMALL(IF(M$2:M$700&lt;&gt;"",ROW(M$2:M$700)-1),ROW(G604))),"")</f>
        <v/>
      </c>
      <c r="O605" s="64" t="str">
        <f t="shared" si="31"/>
        <v/>
      </c>
      <c r="P605" s="66" t="str">
        <f t="array" ref="P605">IFERROR(INDEX(O$2:O$700,SMALL(IF(O$2:O$700&lt;&gt;"",ROW(O$2:O$700)-1),ROW(I604))),"")</f>
        <v/>
      </c>
    </row>
    <row r="606" spans="1:16" ht="15.75" customHeight="1" x14ac:dyDescent="0.2">
      <c r="A606" s="62" t="str">
        <f t="shared" si="27"/>
        <v xml:space="preserve"> </v>
      </c>
      <c r="B606" s="63"/>
      <c r="C606" s="63"/>
      <c r="D606" s="63"/>
      <c r="E606" s="63"/>
      <c r="F606" s="63"/>
      <c r="G606" s="62" t="str">
        <f>IF(E606="","",VLOOKUP(E606,'Liste des clubs'!A:B,2,FALSE))</f>
        <v/>
      </c>
      <c r="H606" s="29"/>
      <c r="I606" s="64" t="str">
        <f t="shared" si="28"/>
        <v/>
      </c>
      <c r="J606" s="65" t="str">
        <f t="array" ref="J606">IFERROR(INDEX(I$2:I$700,SMALL(IF(I$2:I$700&lt;&gt;"",ROW(I$2:I$700)-1),ROW(A605))),"")</f>
        <v/>
      </c>
      <c r="K606" s="64" t="str">
        <f t="shared" si="29"/>
        <v/>
      </c>
      <c r="L606" s="66" t="str">
        <f t="array" ref="L606">IFERROR(INDEX(K$2:K$700,SMALL(IF(K$2:K$700&lt;&gt;"",ROW(K$2:K$700)-1),ROW(F605))),"")</f>
        <v/>
      </c>
      <c r="M606" s="64" t="str">
        <f t="shared" si="30"/>
        <v/>
      </c>
      <c r="N606" s="65" t="str">
        <f t="array" ref="N606">IFERROR(INDEX(M$2:M$700,SMALL(IF(M$2:M$700&lt;&gt;"",ROW(M$2:M$700)-1),ROW(G605))),"")</f>
        <v/>
      </c>
      <c r="O606" s="64" t="str">
        <f t="shared" si="31"/>
        <v/>
      </c>
      <c r="P606" s="66" t="str">
        <f t="array" ref="P606">IFERROR(INDEX(O$2:O$700,SMALL(IF(O$2:O$700&lt;&gt;"",ROW(O$2:O$700)-1),ROW(I605))),"")</f>
        <v/>
      </c>
    </row>
    <row r="607" spans="1:16" ht="15.75" customHeight="1" x14ac:dyDescent="0.2">
      <c r="A607" s="62" t="str">
        <f t="shared" si="27"/>
        <v xml:space="preserve"> </v>
      </c>
      <c r="B607" s="63"/>
      <c r="C607" s="63"/>
      <c r="D607" s="63"/>
      <c r="E607" s="63"/>
      <c r="F607" s="63"/>
      <c r="G607" s="62" t="str">
        <f>IF(E607="","",VLOOKUP(E607,'Liste des clubs'!A:B,2,FALSE))</f>
        <v/>
      </c>
      <c r="H607" s="29"/>
      <c r="I607" s="64" t="str">
        <f t="shared" si="28"/>
        <v/>
      </c>
      <c r="J607" s="65" t="str">
        <f t="array" ref="J607">IFERROR(INDEX(I$2:I$700,SMALL(IF(I$2:I$700&lt;&gt;"",ROW(I$2:I$700)-1),ROW(A606))),"")</f>
        <v/>
      </c>
      <c r="K607" s="64" t="str">
        <f t="shared" si="29"/>
        <v/>
      </c>
      <c r="L607" s="66" t="str">
        <f t="array" ref="L607">IFERROR(INDEX(K$2:K$700,SMALL(IF(K$2:K$700&lt;&gt;"",ROW(K$2:K$700)-1),ROW(F606))),"")</f>
        <v/>
      </c>
      <c r="M607" s="64" t="str">
        <f t="shared" si="30"/>
        <v/>
      </c>
      <c r="N607" s="65" t="str">
        <f t="array" ref="N607">IFERROR(INDEX(M$2:M$700,SMALL(IF(M$2:M$700&lt;&gt;"",ROW(M$2:M$700)-1),ROW(G606))),"")</f>
        <v/>
      </c>
      <c r="O607" s="64" t="str">
        <f t="shared" si="31"/>
        <v/>
      </c>
      <c r="P607" s="66" t="str">
        <f t="array" ref="P607">IFERROR(INDEX(O$2:O$700,SMALL(IF(O$2:O$700&lt;&gt;"",ROW(O$2:O$700)-1),ROW(I606))),"")</f>
        <v/>
      </c>
    </row>
    <row r="608" spans="1:16" ht="15.75" customHeight="1" x14ac:dyDescent="0.2">
      <c r="A608" s="62" t="str">
        <f t="shared" si="27"/>
        <v xml:space="preserve"> </v>
      </c>
      <c r="B608" s="63"/>
      <c r="C608" s="63"/>
      <c r="D608" s="63"/>
      <c r="E608" s="63"/>
      <c r="F608" s="63"/>
      <c r="G608" s="62" t="str">
        <f>IF(E608="","",VLOOKUP(E608,'Liste des clubs'!A:B,2,FALSE))</f>
        <v/>
      </c>
      <c r="H608" s="29"/>
      <c r="I608" s="64" t="str">
        <f t="shared" si="28"/>
        <v/>
      </c>
      <c r="J608" s="65" t="str">
        <f t="array" ref="J608">IFERROR(INDEX(I$2:I$700,SMALL(IF(I$2:I$700&lt;&gt;"",ROW(I$2:I$700)-1),ROW(A607))),"")</f>
        <v/>
      </c>
      <c r="K608" s="64" t="str">
        <f t="shared" si="29"/>
        <v/>
      </c>
      <c r="L608" s="66" t="str">
        <f t="array" ref="L608">IFERROR(INDEX(K$2:K$700,SMALL(IF(K$2:K$700&lt;&gt;"",ROW(K$2:K$700)-1),ROW(F607))),"")</f>
        <v/>
      </c>
      <c r="M608" s="64" t="str">
        <f t="shared" si="30"/>
        <v/>
      </c>
      <c r="N608" s="65" t="str">
        <f t="array" ref="N608">IFERROR(INDEX(M$2:M$700,SMALL(IF(M$2:M$700&lt;&gt;"",ROW(M$2:M$700)-1),ROW(G607))),"")</f>
        <v/>
      </c>
      <c r="O608" s="64" t="str">
        <f t="shared" si="31"/>
        <v/>
      </c>
      <c r="P608" s="66" t="str">
        <f t="array" ref="P608">IFERROR(INDEX(O$2:O$700,SMALL(IF(O$2:O$700&lt;&gt;"",ROW(O$2:O$700)-1),ROW(I607))),"")</f>
        <v/>
      </c>
    </row>
    <row r="609" spans="1:16" ht="15.75" customHeight="1" x14ac:dyDescent="0.2">
      <c r="A609" s="62" t="str">
        <f t="shared" si="27"/>
        <v xml:space="preserve"> </v>
      </c>
      <c r="B609" s="63"/>
      <c r="C609" s="63"/>
      <c r="D609" s="63"/>
      <c r="E609" s="63"/>
      <c r="F609" s="63"/>
      <c r="G609" s="62" t="str">
        <f>IF(E609="","",VLOOKUP(E609,'Liste des clubs'!A:B,2,FALSE))</f>
        <v/>
      </c>
      <c r="H609" s="29"/>
      <c r="I609" s="64" t="str">
        <f t="shared" si="28"/>
        <v/>
      </c>
      <c r="J609" s="65" t="str">
        <f t="array" ref="J609">IFERROR(INDEX(I$2:I$700,SMALL(IF(I$2:I$700&lt;&gt;"",ROW(I$2:I$700)-1),ROW(A608))),"")</f>
        <v/>
      </c>
      <c r="K609" s="64" t="str">
        <f t="shared" si="29"/>
        <v/>
      </c>
      <c r="L609" s="66" t="str">
        <f t="array" ref="L609">IFERROR(INDEX(K$2:K$700,SMALL(IF(K$2:K$700&lt;&gt;"",ROW(K$2:K$700)-1),ROW(F608))),"")</f>
        <v/>
      </c>
      <c r="M609" s="64" t="str">
        <f t="shared" si="30"/>
        <v/>
      </c>
      <c r="N609" s="65" t="str">
        <f t="array" ref="N609">IFERROR(INDEX(M$2:M$700,SMALL(IF(M$2:M$700&lt;&gt;"",ROW(M$2:M$700)-1),ROW(G608))),"")</f>
        <v/>
      </c>
      <c r="O609" s="64" t="str">
        <f t="shared" si="31"/>
        <v/>
      </c>
      <c r="P609" s="66" t="str">
        <f t="array" ref="P609">IFERROR(INDEX(O$2:O$700,SMALL(IF(O$2:O$700&lt;&gt;"",ROW(O$2:O$700)-1),ROW(I608))),"")</f>
        <v/>
      </c>
    </row>
    <row r="610" spans="1:16" ht="15.75" customHeight="1" x14ac:dyDescent="0.2">
      <c r="A610" s="62" t="str">
        <f t="shared" si="27"/>
        <v xml:space="preserve"> </v>
      </c>
      <c r="B610" s="63"/>
      <c r="C610" s="63"/>
      <c r="D610" s="63"/>
      <c r="E610" s="63"/>
      <c r="F610" s="63"/>
      <c r="G610" s="62" t="str">
        <f>IF(E610="","",VLOOKUP(E610,'Liste des clubs'!A:B,2,FALSE))</f>
        <v/>
      </c>
      <c r="H610" s="29"/>
      <c r="I610" s="64" t="str">
        <f t="shared" si="28"/>
        <v/>
      </c>
      <c r="J610" s="65" t="str">
        <f t="array" ref="J610">IFERROR(INDEX(I$2:I$700,SMALL(IF(I$2:I$700&lt;&gt;"",ROW(I$2:I$700)-1),ROW(A609))),"")</f>
        <v/>
      </c>
      <c r="K610" s="64" t="str">
        <f t="shared" si="29"/>
        <v/>
      </c>
      <c r="L610" s="66" t="str">
        <f t="array" ref="L610">IFERROR(INDEX(K$2:K$700,SMALL(IF(K$2:K$700&lt;&gt;"",ROW(K$2:K$700)-1),ROW(F609))),"")</f>
        <v/>
      </c>
      <c r="M610" s="64" t="str">
        <f t="shared" si="30"/>
        <v/>
      </c>
      <c r="N610" s="65" t="str">
        <f t="array" ref="N610">IFERROR(INDEX(M$2:M$700,SMALL(IF(M$2:M$700&lt;&gt;"",ROW(M$2:M$700)-1),ROW(G609))),"")</f>
        <v/>
      </c>
      <c r="O610" s="64" t="str">
        <f t="shared" si="31"/>
        <v/>
      </c>
      <c r="P610" s="66" t="str">
        <f t="array" ref="P610">IFERROR(INDEX(O$2:O$700,SMALL(IF(O$2:O$700&lt;&gt;"",ROW(O$2:O$700)-1),ROW(I609))),"")</f>
        <v/>
      </c>
    </row>
    <row r="611" spans="1:16" ht="15.75" customHeight="1" x14ac:dyDescent="0.2">
      <c r="A611" s="62" t="str">
        <f t="shared" si="27"/>
        <v xml:space="preserve"> </v>
      </c>
      <c r="B611" s="63"/>
      <c r="C611" s="63"/>
      <c r="D611" s="63"/>
      <c r="E611" s="63"/>
      <c r="F611" s="63"/>
      <c r="G611" s="62" t="str">
        <f>IF(E611="","",VLOOKUP(E611,'Liste des clubs'!A:B,2,FALSE))</f>
        <v/>
      </c>
      <c r="H611" s="29"/>
      <c r="I611" s="64" t="str">
        <f t="shared" si="28"/>
        <v/>
      </c>
      <c r="J611" s="65" t="str">
        <f t="array" ref="J611">IFERROR(INDEX(I$2:I$700,SMALL(IF(I$2:I$700&lt;&gt;"",ROW(I$2:I$700)-1),ROW(A610))),"")</f>
        <v/>
      </c>
      <c r="K611" s="64" t="str">
        <f t="shared" si="29"/>
        <v/>
      </c>
      <c r="L611" s="66" t="str">
        <f t="array" ref="L611">IFERROR(INDEX(K$2:K$700,SMALL(IF(K$2:K$700&lt;&gt;"",ROW(K$2:K$700)-1),ROW(F610))),"")</f>
        <v/>
      </c>
      <c r="M611" s="64" t="str">
        <f t="shared" si="30"/>
        <v/>
      </c>
      <c r="N611" s="65" t="str">
        <f t="array" ref="N611">IFERROR(INDEX(M$2:M$700,SMALL(IF(M$2:M$700&lt;&gt;"",ROW(M$2:M$700)-1),ROW(G610))),"")</f>
        <v/>
      </c>
      <c r="O611" s="64" t="str">
        <f t="shared" si="31"/>
        <v/>
      </c>
      <c r="P611" s="66" t="str">
        <f t="array" ref="P611">IFERROR(INDEX(O$2:O$700,SMALL(IF(O$2:O$700&lt;&gt;"",ROW(O$2:O$700)-1),ROW(I610))),"")</f>
        <v/>
      </c>
    </row>
    <row r="612" spans="1:16" ht="15.75" customHeight="1" x14ac:dyDescent="0.2">
      <c r="A612" s="62" t="str">
        <f t="shared" si="27"/>
        <v xml:space="preserve"> </v>
      </c>
      <c r="B612" s="63"/>
      <c r="C612" s="63"/>
      <c r="D612" s="63"/>
      <c r="E612" s="63"/>
      <c r="F612" s="63"/>
      <c r="G612" s="62" t="str">
        <f>IF(E612="","",VLOOKUP(E612,'Liste des clubs'!A:B,2,FALSE))</f>
        <v/>
      </c>
      <c r="H612" s="29"/>
      <c r="I612" s="64" t="str">
        <f t="shared" si="28"/>
        <v/>
      </c>
      <c r="J612" s="65" t="str">
        <f t="array" ref="J612">IFERROR(INDEX(I$2:I$700,SMALL(IF(I$2:I$700&lt;&gt;"",ROW(I$2:I$700)-1),ROW(A611))),"")</f>
        <v/>
      </c>
      <c r="K612" s="64" t="str">
        <f t="shared" si="29"/>
        <v/>
      </c>
      <c r="L612" s="66" t="str">
        <f t="array" ref="L612">IFERROR(INDEX(K$2:K$700,SMALL(IF(K$2:K$700&lt;&gt;"",ROW(K$2:K$700)-1),ROW(F611))),"")</f>
        <v/>
      </c>
      <c r="M612" s="64" t="str">
        <f t="shared" si="30"/>
        <v/>
      </c>
      <c r="N612" s="65" t="str">
        <f t="array" ref="N612">IFERROR(INDEX(M$2:M$700,SMALL(IF(M$2:M$700&lt;&gt;"",ROW(M$2:M$700)-1),ROW(G611))),"")</f>
        <v/>
      </c>
      <c r="O612" s="64" t="str">
        <f t="shared" si="31"/>
        <v/>
      </c>
      <c r="P612" s="66" t="str">
        <f t="array" ref="P612">IFERROR(INDEX(O$2:O$700,SMALL(IF(O$2:O$700&lt;&gt;"",ROW(O$2:O$700)-1),ROW(I611))),"")</f>
        <v/>
      </c>
    </row>
    <row r="613" spans="1:16" ht="15.75" customHeight="1" x14ac:dyDescent="0.2">
      <c r="A613" s="62" t="str">
        <f t="shared" si="27"/>
        <v xml:space="preserve"> </v>
      </c>
      <c r="B613" s="63"/>
      <c r="C613" s="63"/>
      <c r="D613" s="63"/>
      <c r="E613" s="63"/>
      <c r="F613" s="63"/>
      <c r="G613" s="62" t="str">
        <f>IF(E613="","",VLOOKUP(E613,'Liste des clubs'!A:B,2,FALSE))</f>
        <v/>
      </c>
      <c r="H613" s="29"/>
      <c r="I613" s="64" t="str">
        <f t="shared" si="28"/>
        <v/>
      </c>
      <c r="J613" s="65" t="str">
        <f t="array" ref="J613">IFERROR(INDEX(I$2:I$700,SMALL(IF(I$2:I$700&lt;&gt;"",ROW(I$2:I$700)-1),ROW(A612))),"")</f>
        <v/>
      </c>
      <c r="K613" s="64" t="str">
        <f t="shared" si="29"/>
        <v/>
      </c>
      <c r="L613" s="66" t="str">
        <f t="array" ref="L613">IFERROR(INDEX(K$2:K$700,SMALL(IF(K$2:K$700&lt;&gt;"",ROW(K$2:K$700)-1),ROW(F612))),"")</f>
        <v/>
      </c>
      <c r="M613" s="64" t="str">
        <f t="shared" si="30"/>
        <v/>
      </c>
      <c r="N613" s="65" t="str">
        <f t="array" ref="N613">IFERROR(INDEX(M$2:M$700,SMALL(IF(M$2:M$700&lt;&gt;"",ROW(M$2:M$700)-1),ROW(G612))),"")</f>
        <v/>
      </c>
      <c r="O613" s="64" t="str">
        <f t="shared" si="31"/>
        <v/>
      </c>
      <c r="P613" s="66" t="str">
        <f t="array" ref="P613">IFERROR(INDEX(O$2:O$700,SMALL(IF(O$2:O$700&lt;&gt;"",ROW(O$2:O$700)-1),ROW(I612))),"")</f>
        <v/>
      </c>
    </row>
    <row r="614" spans="1:16" ht="15.75" customHeight="1" x14ac:dyDescent="0.2">
      <c r="A614" s="62" t="str">
        <f t="shared" si="27"/>
        <v xml:space="preserve"> </v>
      </c>
      <c r="B614" s="63"/>
      <c r="C614" s="63"/>
      <c r="D614" s="63"/>
      <c r="E614" s="63"/>
      <c r="F614" s="63"/>
      <c r="G614" s="62" t="str">
        <f>IF(E614="","",VLOOKUP(E614,'Liste des clubs'!A:B,2,FALSE))</f>
        <v/>
      </c>
      <c r="H614" s="29"/>
      <c r="I614" s="64" t="str">
        <f t="shared" si="28"/>
        <v/>
      </c>
      <c r="J614" s="65" t="str">
        <f t="array" ref="J614">IFERROR(INDEX(I$2:I$700,SMALL(IF(I$2:I$700&lt;&gt;"",ROW(I$2:I$700)-1),ROW(A613))),"")</f>
        <v/>
      </c>
      <c r="K614" s="64" t="str">
        <f t="shared" si="29"/>
        <v/>
      </c>
      <c r="L614" s="66" t="str">
        <f t="array" ref="L614">IFERROR(INDEX(K$2:K$700,SMALL(IF(K$2:K$700&lt;&gt;"",ROW(K$2:K$700)-1),ROW(F613))),"")</f>
        <v/>
      </c>
      <c r="M614" s="64" t="str">
        <f t="shared" si="30"/>
        <v/>
      </c>
      <c r="N614" s="65" t="str">
        <f t="array" ref="N614">IFERROR(INDEX(M$2:M$700,SMALL(IF(M$2:M$700&lt;&gt;"",ROW(M$2:M$700)-1),ROW(G613))),"")</f>
        <v/>
      </c>
      <c r="O614" s="64" t="str">
        <f t="shared" si="31"/>
        <v/>
      </c>
      <c r="P614" s="66" t="str">
        <f t="array" ref="P614">IFERROR(INDEX(O$2:O$700,SMALL(IF(O$2:O$700&lt;&gt;"",ROW(O$2:O$700)-1),ROW(I613))),"")</f>
        <v/>
      </c>
    </row>
    <row r="615" spans="1:16" ht="15.75" customHeight="1" x14ac:dyDescent="0.2">
      <c r="A615" s="62" t="str">
        <f t="shared" si="27"/>
        <v xml:space="preserve"> </v>
      </c>
      <c r="B615" s="63"/>
      <c r="C615" s="63"/>
      <c r="D615" s="63"/>
      <c r="E615" s="63"/>
      <c r="F615" s="63"/>
      <c r="G615" s="62" t="str">
        <f>IF(E615="","",VLOOKUP(E615,'Liste des clubs'!A:B,2,FALSE))</f>
        <v/>
      </c>
      <c r="H615" s="29"/>
      <c r="I615" s="64" t="str">
        <f t="shared" si="28"/>
        <v/>
      </c>
      <c r="J615" s="65" t="str">
        <f t="array" ref="J615">IFERROR(INDEX(I$2:I$700,SMALL(IF(I$2:I$700&lt;&gt;"",ROW(I$2:I$700)-1),ROW(A614))),"")</f>
        <v/>
      </c>
      <c r="K615" s="64" t="str">
        <f t="shared" si="29"/>
        <v/>
      </c>
      <c r="L615" s="66" t="str">
        <f t="array" ref="L615">IFERROR(INDEX(K$2:K$700,SMALL(IF(K$2:K$700&lt;&gt;"",ROW(K$2:K$700)-1),ROW(F614))),"")</f>
        <v/>
      </c>
      <c r="M615" s="64" t="str">
        <f t="shared" si="30"/>
        <v/>
      </c>
      <c r="N615" s="65" t="str">
        <f t="array" ref="N615">IFERROR(INDEX(M$2:M$700,SMALL(IF(M$2:M$700&lt;&gt;"",ROW(M$2:M$700)-1),ROW(G614))),"")</f>
        <v/>
      </c>
      <c r="O615" s="64" t="str">
        <f t="shared" si="31"/>
        <v/>
      </c>
      <c r="P615" s="66" t="str">
        <f t="array" ref="P615">IFERROR(INDEX(O$2:O$700,SMALL(IF(O$2:O$700&lt;&gt;"",ROW(O$2:O$700)-1),ROW(I614))),"")</f>
        <v/>
      </c>
    </row>
    <row r="616" spans="1:16" ht="15.75" customHeight="1" x14ac:dyDescent="0.2">
      <c r="A616" s="62" t="str">
        <f t="shared" si="27"/>
        <v xml:space="preserve"> </v>
      </c>
      <c r="B616" s="63"/>
      <c r="C616" s="63"/>
      <c r="D616" s="63"/>
      <c r="E616" s="63"/>
      <c r="F616" s="63"/>
      <c r="G616" s="62" t="str">
        <f>IF(E616="","",VLOOKUP(E616,'Liste des clubs'!A:B,2,FALSE))</f>
        <v/>
      </c>
      <c r="H616" s="29"/>
      <c r="I616" s="64" t="str">
        <f t="shared" si="28"/>
        <v/>
      </c>
      <c r="J616" s="65" t="str">
        <f t="array" ref="J616">IFERROR(INDEX(I$2:I$700,SMALL(IF(I$2:I$700&lt;&gt;"",ROW(I$2:I$700)-1),ROW(A615))),"")</f>
        <v/>
      </c>
      <c r="K616" s="64" t="str">
        <f t="shared" si="29"/>
        <v/>
      </c>
      <c r="L616" s="66" t="str">
        <f t="array" ref="L616">IFERROR(INDEX(K$2:K$700,SMALL(IF(K$2:K$700&lt;&gt;"",ROW(K$2:K$700)-1),ROW(F615))),"")</f>
        <v/>
      </c>
      <c r="M616" s="64" t="str">
        <f t="shared" si="30"/>
        <v/>
      </c>
      <c r="N616" s="65" t="str">
        <f t="array" ref="N616">IFERROR(INDEX(M$2:M$700,SMALL(IF(M$2:M$700&lt;&gt;"",ROW(M$2:M$700)-1),ROW(G615))),"")</f>
        <v/>
      </c>
      <c r="O616" s="64" t="str">
        <f t="shared" si="31"/>
        <v/>
      </c>
      <c r="P616" s="66" t="str">
        <f t="array" ref="P616">IFERROR(INDEX(O$2:O$700,SMALL(IF(O$2:O$700&lt;&gt;"",ROW(O$2:O$700)-1),ROW(I615))),"")</f>
        <v/>
      </c>
    </row>
    <row r="617" spans="1:16" ht="15.75" customHeight="1" x14ac:dyDescent="0.2">
      <c r="A617" s="62" t="str">
        <f t="shared" si="27"/>
        <v xml:space="preserve"> </v>
      </c>
      <c r="B617" s="63"/>
      <c r="C617" s="63"/>
      <c r="D617" s="63"/>
      <c r="E617" s="63"/>
      <c r="F617" s="63"/>
      <c r="G617" s="62" t="str">
        <f>IF(E617="","",VLOOKUP(E617,'Liste des clubs'!A:B,2,FALSE))</f>
        <v/>
      </c>
      <c r="H617" s="29"/>
      <c r="I617" s="64" t="str">
        <f t="shared" si="28"/>
        <v/>
      </c>
      <c r="J617" s="65" t="str">
        <f t="array" ref="J617">IFERROR(INDEX(I$2:I$700,SMALL(IF(I$2:I$700&lt;&gt;"",ROW(I$2:I$700)-1),ROW(A616))),"")</f>
        <v/>
      </c>
      <c r="K617" s="64" t="str">
        <f t="shared" si="29"/>
        <v/>
      </c>
      <c r="L617" s="66" t="str">
        <f t="array" ref="L617">IFERROR(INDEX(K$2:K$700,SMALL(IF(K$2:K$700&lt;&gt;"",ROW(K$2:K$700)-1),ROW(F616))),"")</f>
        <v/>
      </c>
      <c r="M617" s="64" t="str">
        <f t="shared" si="30"/>
        <v/>
      </c>
      <c r="N617" s="65" t="str">
        <f t="array" ref="N617">IFERROR(INDEX(M$2:M$700,SMALL(IF(M$2:M$700&lt;&gt;"",ROW(M$2:M$700)-1),ROW(G616))),"")</f>
        <v/>
      </c>
      <c r="O617" s="64" t="str">
        <f t="shared" si="31"/>
        <v/>
      </c>
      <c r="P617" s="66" t="str">
        <f t="array" ref="P617">IFERROR(INDEX(O$2:O$700,SMALL(IF(O$2:O$700&lt;&gt;"",ROW(O$2:O$700)-1),ROW(I616))),"")</f>
        <v/>
      </c>
    </row>
    <row r="618" spans="1:16" ht="15.75" customHeight="1" x14ac:dyDescent="0.2">
      <c r="A618" s="62" t="str">
        <f t="shared" si="27"/>
        <v xml:space="preserve"> </v>
      </c>
      <c r="B618" s="63"/>
      <c r="C618" s="63"/>
      <c r="D618" s="63"/>
      <c r="E618" s="63"/>
      <c r="F618" s="63"/>
      <c r="G618" s="62" t="str">
        <f>IF(E618="","",VLOOKUP(E618,'Liste des clubs'!A:B,2,FALSE))</f>
        <v/>
      </c>
      <c r="H618" s="29"/>
      <c r="I618" s="64" t="str">
        <f t="shared" si="28"/>
        <v/>
      </c>
      <c r="J618" s="65" t="str">
        <f t="array" ref="J618">IFERROR(INDEX(I$2:I$700,SMALL(IF(I$2:I$700&lt;&gt;"",ROW(I$2:I$700)-1),ROW(A617))),"")</f>
        <v/>
      </c>
      <c r="K618" s="64" t="str">
        <f t="shared" si="29"/>
        <v/>
      </c>
      <c r="L618" s="66" t="str">
        <f t="array" ref="L618">IFERROR(INDEX(K$2:K$700,SMALL(IF(K$2:K$700&lt;&gt;"",ROW(K$2:K$700)-1),ROW(F617))),"")</f>
        <v/>
      </c>
      <c r="M618" s="64" t="str">
        <f t="shared" si="30"/>
        <v/>
      </c>
      <c r="N618" s="65" t="str">
        <f t="array" ref="N618">IFERROR(INDEX(M$2:M$700,SMALL(IF(M$2:M$700&lt;&gt;"",ROW(M$2:M$700)-1),ROW(G617))),"")</f>
        <v/>
      </c>
      <c r="O618" s="64" t="str">
        <f t="shared" si="31"/>
        <v/>
      </c>
      <c r="P618" s="66" t="str">
        <f t="array" ref="P618">IFERROR(INDEX(O$2:O$700,SMALL(IF(O$2:O$700&lt;&gt;"",ROW(O$2:O$700)-1),ROW(I617))),"")</f>
        <v/>
      </c>
    </row>
    <row r="619" spans="1:16" ht="15.75" customHeight="1" x14ac:dyDescent="0.2">
      <c r="A619" s="62" t="str">
        <f t="shared" si="27"/>
        <v xml:space="preserve"> </v>
      </c>
      <c r="B619" s="63"/>
      <c r="C619" s="63"/>
      <c r="D619" s="63"/>
      <c r="E619" s="63"/>
      <c r="F619" s="63"/>
      <c r="G619" s="62" t="str">
        <f>IF(E619="","",VLOOKUP(E619,'Liste des clubs'!A:B,2,FALSE))</f>
        <v/>
      </c>
      <c r="H619" s="29"/>
      <c r="I619" s="64" t="str">
        <f t="shared" si="28"/>
        <v/>
      </c>
      <c r="J619" s="65" t="str">
        <f t="array" ref="J619">IFERROR(INDEX(I$2:I$700,SMALL(IF(I$2:I$700&lt;&gt;"",ROW(I$2:I$700)-1),ROW(A618))),"")</f>
        <v/>
      </c>
      <c r="K619" s="64" t="str">
        <f t="shared" si="29"/>
        <v/>
      </c>
      <c r="L619" s="66" t="str">
        <f t="array" ref="L619">IFERROR(INDEX(K$2:K$700,SMALL(IF(K$2:K$700&lt;&gt;"",ROW(K$2:K$700)-1),ROW(F618))),"")</f>
        <v/>
      </c>
      <c r="M619" s="64" t="str">
        <f t="shared" si="30"/>
        <v/>
      </c>
      <c r="N619" s="65" t="str">
        <f t="array" ref="N619">IFERROR(INDEX(M$2:M$700,SMALL(IF(M$2:M$700&lt;&gt;"",ROW(M$2:M$700)-1),ROW(G618))),"")</f>
        <v/>
      </c>
      <c r="O619" s="64" t="str">
        <f t="shared" si="31"/>
        <v/>
      </c>
      <c r="P619" s="66" t="str">
        <f t="array" ref="P619">IFERROR(INDEX(O$2:O$700,SMALL(IF(O$2:O$700&lt;&gt;"",ROW(O$2:O$700)-1),ROW(I618))),"")</f>
        <v/>
      </c>
    </row>
    <row r="620" spans="1:16" ht="15.75" customHeight="1" x14ac:dyDescent="0.2">
      <c r="A620" s="62" t="str">
        <f t="shared" si="27"/>
        <v xml:space="preserve"> </v>
      </c>
      <c r="B620" s="63"/>
      <c r="C620" s="63"/>
      <c r="D620" s="63"/>
      <c r="E620" s="63"/>
      <c r="F620" s="63"/>
      <c r="G620" s="62" t="str">
        <f>IF(E620="","",VLOOKUP(E620,'Liste des clubs'!A:B,2,FALSE))</f>
        <v/>
      </c>
      <c r="H620" s="29"/>
      <c r="I620" s="64" t="str">
        <f t="shared" si="28"/>
        <v/>
      </c>
      <c r="J620" s="65" t="str">
        <f t="array" ref="J620">IFERROR(INDEX(I$2:I$700,SMALL(IF(I$2:I$700&lt;&gt;"",ROW(I$2:I$700)-1),ROW(A619))),"")</f>
        <v/>
      </c>
      <c r="K620" s="64" t="str">
        <f t="shared" si="29"/>
        <v/>
      </c>
      <c r="L620" s="66" t="str">
        <f t="array" ref="L620">IFERROR(INDEX(K$2:K$700,SMALL(IF(K$2:K$700&lt;&gt;"",ROW(K$2:K$700)-1),ROW(F619))),"")</f>
        <v/>
      </c>
      <c r="M620" s="64" t="str">
        <f t="shared" si="30"/>
        <v/>
      </c>
      <c r="N620" s="65" t="str">
        <f t="array" ref="N620">IFERROR(INDEX(M$2:M$700,SMALL(IF(M$2:M$700&lt;&gt;"",ROW(M$2:M$700)-1),ROW(G619))),"")</f>
        <v/>
      </c>
      <c r="O620" s="64" t="str">
        <f t="shared" si="31"/>
        <v/>
      </c>
      <c r="P620" s="66" t="str">
        <f t="array" ref="P620">IFERROR(INDEX(O$2:O$700,SMALL(IF(O$2:O$700&lt;&gt;"",ROW(O$2:O$700)-1),ROW(I619))),"")</f>
        <v/>
      </c>
    </row>
    <row r="621" spans="1:16" ht="15.75" customHeight="1" x14ac:dyDescent="0.2">
      <c r="A621" s="62" t="str">
        <f t="shared" si="27"/>
        <v xml:space="preserve"> </v>
      </c>
      <c r="B621" s="63"/>
      <c r="C621" s="63"/>
      <c r="D621" s="63"/>
      <c r="E621" s="63"/>
      <c r="F621" s="63"/>
      <c r="G621" s="62" t="str">
        <f>IF(E621="","",VLOOKUP(E621,'Liste des clubs'!A:B,2,FALSE))</f>
        <v/>
      </c>
      <c r="H621" s="29"/>
      <c r="I621" s="64" t="str">
        <f t="shared" si="28"/>
        <v/>
      </c>
      <c r="J621" s="65" t="str">
        <f t="array" ref="J621">IFERROR(INDEX(I$2:I$700,SMALL(IF(I$2:I$700&lt;&gt;"",ROW(I$2:I$700)-1),ROW(A620))),"")</f>
        <v/>
      </c>
      <c r="K621" s="64" t="str">
        <f t="shared" si="29"/>
        <v/>
      </c>
      <c r="L621" s="66" t="str">
        <f t="array" ref="L621">IFERROR(INDEX(K$2:K$700,SMALL(IF(K$2:K$700&lt;&gt;"",ROW(K$2:K$700)-1),ROW(F620))),"")</f>
        <v/>
      </c>
      <c r="M621" s="64" t="str">
        <f t="shared" si="30"/>
        <v/>
      </c>
      <c r="N621" s="65" t="str">
        <f t="array" ref="N621">IFERROR(INDEX(M$2:M$700,SMALL(IF(M$2:M$700&lt;&gt;"",ROW(M$2:M$700)-1),ROW(G620))),"")</f>
        <v/>
      </c>
      <c r="O621" s="64" t="str">
        <f t="shared" si="31"/>
        <v/>
      </c>
      <c r="P621" s="66" t="str">
        <f t="array" ref="P621">IFERROR(INDEX(O$2:O$700,SMALL(IF(O$2:O$700&lt;&gt;"",ROW(O$2:O$700)-1),ROW(I620))),"")</f>
        <v/>
      </c>
    </row>
    <row r="622" spans="1:16" ht="15.75" customHeight="1" x14ac:dyDescent="0.2">
      <c r="A622" s="62" t="str">
        <f t="shared" si="27"/>
        <v xml:space="preserve"> </v>
      </c>
      <c r="B622" s="63"/>
      <c r="C622" s="63"/>
      <c r="D622" s="63"/>
      <c r="E622" s="63"/>
      <c r="F622" s="63"/>
      <c r="G622" s="62" t="str">
        <f>IF(E622="","",VLOOKUP(E622,'Liste des clubs'!A:B,2,FALSE))</f>
        <v/>
      </c>
      <c r="H622" s="29"/>
      <c r="I622" s="64" t="str">
        <f t="shared" si="28"/>
        <v/>
      </c>
      <c r="J622" s="65" t="str">
        <f t="array" ref="J622">IFERROR(INDEX(I$2:I$700,SMALL(IF(I$2:I$700&lt;&gt;"",ROW(I$2:I$700)-1),ROW(A621))),"")</f>
        <v/>
      </c>
      <c r="K622" s="64" t="str">
        <f t="shared" si="29"/>
        <v/>
      </c>
      <c r="L622" s="66" t="str">
        <f t="array" ref="L622">IFERROR(INDEX(K$2:K$700,SMALL(IF(K$2:K$700&lt;&gt;"",ROW(K$2:K$700)-1),ROW(F621))),"")</f>
        <v/>
      </c>
      <c r="M622" s="64" t="str">
        <f t="shared" si="30"/>
        <v/>
      </c>
      <c r="N622" s="65" t="str">
        <f t="array" ref="N622">IFERROR(INDEX(M$2:M$700,SMALL(IF(M$2:M$700&lt;&gt;"",ROW(M$2:M$700)-1),ROW(G621))),"")</f>
        <v/>
      </c>
      <c r="O622" s="64" t="str">
        <f t="shared" si="31"/>
        <v/>
      </c>
      <c r="P622" s="66" t="str">
        <f t="array" ref="P622">IFERROR(INDEX(O$2:O$700,SMALL(IF(O$2:O$700&lt;&gt;"",ROW(O$2:O$700)-1),ROW(I621))),"")</f>
        <v/>
      </c>
    </row>
    <row r="623" spans="1:16" ht="15.75" customHeight="1" x14ac:dyDescent="0.2">
      <c r="A623" s="62" t="str">
        <f t="shared" si="27"/>
        <v xml:space="preserve"> </v>
      </c>
      <c r="B623" s="63"/>
      <c r="C623" s="63"/>
      <c r="D623" s="63"/>
      <c r="E623" s="63"/>
      <c r="F623" s="63"/>
      <c r="G623" s="62" t="str">
        <f>IF(E623="","",VLOOKUP(E623,'Liste des clubs'!A:B,2,FALSE))</f>
        <v/>
      </c>
      <c r="H623" s="29"/>
      <c r="I623" s="64" t="str">
        <f t="shared" si="28"/>
        <v/>
      </c>
      <c r="J623" s="65" t="str">
        <f t="array" ref="J623">IFERROR(INDEX(I$2:I$700,SMALL(IF(I$2:I$700&lt;&gt;"",ROW(I$2:I$700)-1),ROW(A622))),"")</f>
        <v/>
      </c>
      <c r="K623" s="64" t="str">
        <f t="shared" si="29"/>
        <v/>
      </c>
      <c r="L623" s="66" t="str">
        <f t="array" ref="L623">IFERROR(INDEX(K$2:K$700,SMALL(IF(K$2:K$700&lt;&gt;"",ROW(K$2:K$700)-1),ROW(F622))),"")</f>
        <v/>
      </c>
      <c r="M623" s="64" t="str">
        <f t="shared" si="30"/>
        <v/>
      </c>
      <c r="N623" s="65" t="str">
        <f t="array" ref="N623">IFERROR(INDEX(M$2:M$700,SMALL(IF(M$2:M$700&lt;&gt;"",ROW(M$2:M$700)-1),ROW(G622))),"")</f>
        <v/>
      </c>
      <c r="O623" s="64" t="str">
        <f t="shared" si="31"/>
        <v/>
      </c>
      <c r="P623" s="66" t="str">
        <f t="array" ref="P623">IFERROR(INDEX(O$2:O$700,SMALL(IF(O$2:O$700&lt;&gt;"",ROW(O$2:O$700)-1),ROW(I622))),"")</f>
        <v/>
      </c>
    </row>
    <row r="624" spans="1:16" ht="15.75" customHeight="1" x14ac:dyDescent="0.2">
      <c r="A624" s="62" t="str">
        <f t="shared" si="27"/>
        <v xml:space="preserve"> </v>
      </c>
      <c r="B624" s="63"/>
      <c r="C624" s="63"/>
      <c r="D624" s="63"/>
      <c r="E624" s="63"/>
      <c r="F624" s="63"/>
      <c r="G624" s="62" t="str">
        <f>IF(E624="","",VLOOKUP(E624,'Liste des clubs'!A:B,2,FALSE))</f>
        <v/>
      </c>
      <c r="H624" s="29"/>
      <c r="I624" s="64" t="str">
        <f t="shared" si="28"/>
        <v/>
      </c>
      <c r="J624" s="65" t="str">
        <f t="array" ref="J624">IFERROR(INDEX(I$2:I$700,SMALL(IF(I$2:I$700&lt;&gt;"",ROW(I$2:I$700)-1),ROW(A623))),"")</f>
        <v/>
      </c>
      <c r="K624" s="64" t="str">
        <f t="shared" si="29"/>
        <v/>
      </c>
      <c r="L624" s="66" t="str">
        <f t="array" ref="L624">IFERROR(INDEX(K$2:K$700,SMALL(IF(K$2:K$700&lt;&gt;"",ROW(K$2:K$700)-1),ROW(F623))),"")</f>
        <v/>
      </c>
      <c r="M624" s="64" t="str">
        <f t="shared" si="30"/>
        <v/>
      </c>
      <c r="N624" s="65" t="str">
        <f t="array" ref="N624">IFERROR(INDEX(M$2:M$700,SMALL(IF(M$2:M$700&lt;&gt;"",ROW(M$2:M$700)-1),ROW(G623))),"")</f>
        <v/>
      </c>
      <c r="O624" s="64" t="str">
        <f t="shared" si="31"/>
        <v/>
      </c>
      <c r="P624" s="66" t="str">
        <f t="array" ref="P624">IFERROR(INDEX(O$2:O$700,SMALL(IF(O$2:O$700&lt;&gt;"",ROW(O$2:O$700)-1),ROW(I623))),"")</f>
        <v/>
      </c>
    </row>
    <row r="625" spans="1:16" ht="15.75" customHeight="1" x14ac:dyDescent="0.2">
      <c r="A625" s="62" t="str">
        <f t="shared" si="27"/>
        <v xml:space="preserve"> </v>
      </c>
      <c r="B625" s="63"/>
      <c r="C625" s="63"/>
      <c r="D625" s="63"/>
      <c r="E625" s="63"/>
      <c r="F625" s="63"/>
      <c r="G625" s="62" t="str">
        <f>IF(E625="","",VLOOKUP(E625,'Liste des clubs'!A:B,2,FALSE))</f>
        <v/>
      </c>
      <c r="H625" s="29"/>
      <c r="I625" s="64" t="str">
        <f t="shared" si="28"/>
        <v/>
      </c>
      <c r="J625" s="65" t="str">
        <f t="array" ref="J625">IFERROR(INDEX(I$2:I$700,SMALL(IF(I$2:I$700&lt;&gt;"",ROW(I$2:I$700)-1),ROW(A624))),"")</f>
        <v/>
      </c>
      <c r="K625" s="64" t="str">
        <f t="shared" si="29"/>
        <v/>
      </c>
      <c r="L625" s="66" t="str">
        <f t="array" ref="L625">IFERROR(INDEX(K$2:K$700,SMALL(IF(K$2:K$700&lt;&gt;"",ROW(K$2:K$700)-1),ROW(F624))),"")</f>
        <v/>
      </c>
      <c r="M625" s="64" t="str">
        <f t="shared" si="30"/>
        <v/>
      </c>
      <c r="N625" s="65" t="str">
        <f t="array" ref="N625">IFERROR(INDEX(M$2:M$700,SMALL(IF(M$2:M$700&lt;&gt;"",ROW(M$2:M$700)-1),ROW(G624))),"")</f>
        <v/>
      </c>
      <c r="O625" s="64" t="str">
        <f t="shared" si="31"/>
        <v/>
      </c>
      <c r="P625" s="66" t="str">
        <f t="array" ref="P625">IFERROR(INDEX(O$2:O$700,SMALL(IF(O$2:O$700&lt;&gt;"",ROW(O$2:O$700)-1),ROW(I624))),"")</f>
        <v/>
      </c>
    </row>
    <row r="626" spans="1:16" ht="15.75" customHeight="1" x14ac:dyDescent="0.2">
      <c r="A626" s="62" t="str">
        <f t="shared" si="27"/>
        <v xml:space="preserve"> </v>
      </c>
      <c r="B626" s="63"/>
      <c r="C626" s="63"/>
      <c r="D626" s="63"/>
      <c r="E626" s="63"/>
      <c r="F626" s="63"/>
      <c r="G626" s="62" t="str">
        <f>IF(E626="","",VLOOKUP(E626,'Liste des clubs'!A:B,2,FALSE))</f>
        <v/>
      </c>
      <c r="H626" s="29"/>
      <c r="I626" s="64" t="str">
        <f t="shared" si="28"/>
        <v/>
      </c>
      <c r="J626" s="65" t="str">
        <f t="array" ref="J626">IFERROR(INDEX(I$2:I$700,SMALL(IF(I$2:I$700&lt;&gt;"",ROW(I$2:I$700)-1),ROW(A625))),"")</f>
        <v/>
      </c>
      <c r="K626" s="64" t="str">
        <f t="shared" si="29"/>
        <v/>
      </c>
      <c r="L626" s="66" t="str">
        <f t="array" ref="L626">IFERROR(INDEX(K$2:K$700,SMALL(IF(K$2:K$700&lt;&gt;"",ROW(K$2:K$700)-1),ROW(F625))),"")</f>
        <v/>
      </c>
      <c r="M626" s="64" t="str">
        <f t="shared" si="30"/>
        <v/>
      </c>
      <c r="N626" s="65" t="str">
        <f t="array" ref="N626">IFERROR(INDEX(M$2:M$700,SMALL(IF(M$2:M$700&lt;&gt;"",ROW(M$2:M$700)-1),ROW(G625))),"")</f>
        <v/>
      </c>
      <c r="O626" s="64" t="str">
        <f t="shared" si="31"/>
        <v/>
      </c>
      <c r="P626" s="66" t="str">
        <f t="array" ref="P626">IFERROR(INDEX(O$2:O$700,SMALL(IF(O$2:O$700&lt;&gt;"",ROW(O$2:O$700)-1),ROW(I625))),"")</f>
        <v/>
      </c>
    </row>
    <row r="627" spans="1:16" ht="15.75" customHeight="1" x14ac:dyDescent="0.2">
      <c r="A627" s="62" t="str">
        <f t="shared" si="27"/>
        <v xml:space="preserve"> </v>
      </c>
      <c r="B627" s="63"/>
      <c r="C627" s="63"/>
      <c r="D627" s="63"/>
      <c r="E627" s="63"/>
      <c r="F627" s="63"/>
      <c r="G627" s="62" t="str">
        <f>IF(E627="","",VLOOKUP(E627,'Liste des clubs'!A:B,2,FALSE))</f>
        <v/>
      </c>
      <c r="H627" s="29"/>
      <c r="I627" s="64" t="str">
        <f t="shared" si="28"/>
        <v/>
      </c>
      <c r="J627" s="65" t="str">
        <f t="array" ref="J627">IFERROR(INDEX(I$2:I$700,SMALL(IF(I$2:I$700&lt;&gt;"",ROW(I$2:I$700)-1),ROW(A626))),"")</f>
        <v/>
      </c>
      <c r="K627" s="64" t="str">
        <f t="shared" si="29"/>
        <v/>
      </c>
      <c r="L627" s="66" t="str">
        <f t="array" ref="L627">IFERROR(INDEX(K$2:K$700,SMALL(IF(K$2:K$700&lt;&gt;"",ROW(K$2:K$700)-1),ROW(F626))),"")</f>
        <v/>
      </c>
      <c r="M627" s="64" t="str">
        <f t="shared" si="30"/>
        <v/>
      </c>
      <c r="N627" s="65" t="str">
        <f t="array" ref="N627">IFERROR(INDEX(M$2:M$700,SMALL(IF(M$2:M$700&lt;&gt;"",ROW(M$2:M$700)-1),ROW(G626))),"")</f>
        <v/>
      </c>
      <c r="O627" s="64" t="str">
        <f t="shared" si="31"/>
        <v/>
      </c>
      <c r="P627" s="66" t="str">
        <f t="array" ref="P627">IFERROR(INDEX(O$2:O$700,SMALL(IF(O$2:O$700&lt;&gt;"",ROW(O$2:O$700)-1),ROW(I626))),"")</f>
        <v/>
      </c>
    </row>
    <row r="628" spans="1:16" ht="15.75" customHeight="1" x14ac:dyDescent="0.2">
      <c r="A628" s="62" t="str">
        <f t="shared" si="27"/>
        <v xml:space="preserve"> </v>
      </c>
      <c r="B628" s="63"/>
      <c r="C628" s="63"/>
      <c r="D628" s="63"/>
      <c r="E628" s="63"/>
      <c r="F628" s="63"/>
      <c r="G628" s="62" t="str">
        <f>IF(E628="","",VLOOKUP(E628,'Liste des clubs'!A:B,2,FALSE))</f>
        <v/>
      </c>
      <c r="H628" s="29"/>
      <c r="I628" s="64" t="str">
        <f t="shared" si="28"/>
        <v/>
      </c>
      <c r="J628" s="65" t="str">
        <f t="array" ref="J628">IFERROR(INDEX(I$2:I$700,SMALL(IF(I$2:I$700&lt;&gt;"",ROW(I$2:I$700)-1),ROW(A627))),"")</f>
        <v/>
      </c>
      <c r="K628" s="64" t="str">
        <f t="shared" si="29"/>
        <v/>
      </c>
      <c r="L628" s="66" t="str">
        <f t="array" ref="L628">IFERROR(INDEX(K$2:K$700,SMALL(IF(K$2:K$700&lt;&gt;"",ROW(K$2:K$700)-1),ROW(F627))),"")</f>
        <v/>
      </c>
      <c r="M628" s="64" t="str">
        <f t="shared" si="30"/>
        <v/>
      </c>
      <c r="N628" s="65" t="str">
        <f t="array" ref="N628">IFERROR(INDEX(M$2:M$700,SMALL(IF(M$2:M$700&lt;&gt;"",ROW(M$2:M$700)-1),ROW(G627))),"")</f>
        <v/>
      </c>
      <c r="O628" s="64" t="str">
        <f t="shared" si="31"/>
        <v/>
      </c>
      <c r="P628" s="66" t="str">
        <f t="array" ref="P628">IFERROR(INDEX(O$2:O$700,SMALL(IF(O$2:O$700&lt;&gt;"",ROW(O$2:O$700)-1),ROW(I627))),"")</f>
        <v/>
      </c>
    </row>
    <row r="629" spans="1:16" ht="15.75" customHeight="1" x14ac:dyDescent="0.2">
      <c r="A629" s="62" t="str">
        <f t="shared" si="27"/>
        <v xml:space="preserve"> </v>
      </c>
      <c r="B629" s="63"/>
      <c r="C629" s="63"/>
      <c r="D629" s="63"/>
      <c r="E629" s="63"/>
      <c r="F629" s="63"/>
      <c r="G629" s="62" t="str">
        <f>IF(E629="","",VLOOKUP(E629,'Liste des clubs'!A:B,2,FALSE))</f>
        <v/>
      </c>
      <c r="H629" s="29"/>
      <c r="I629" s="64" t="str">
        <f t="shared" si="28"/>
        <v/>
      </c>
      <c r="J629" s="65" t="str">
        <f t="array" ref="J629">IFERROR(INDEX(I$2:I$700,SMALL(IF(I$2:I$700&lt;&gt;"",ROW(I$2:I$700)-1),ROW(A628))),"")</f>
        <v/>
      </c>
      <c r="K629" s="64" t="str">
        <f t="shared" si="29"/>
        <v/>
      </c>
      <c r="L629" s="66" t="str">
        <f t="array" ref="L629">IFERROR(INDEX(K$2:K$700,SMALL(IF(K$2:K$700&lt;&gt;"",ROW(K$2:K$700)-1),ROW(F628))),"")</f>
        <v/>
      </c>
      <c r="M629" s="64" t="str">
        <f t="shared" si="30"/>
        <v/>
      </c>
      <c r="N629" s="65" t="str">
        <f t="array" ref="N629">IFERROR(INDEX(M$2:M$700,SMALL(IF(M$2:M$700&lt;&gt;"",ROW(M$2:M$700)-1),ROW(G628))),"")</f>
        <v/>
      </c>
      <c r="O629" s="64" t="str">
        <f t="shared" si="31"/>
        <v/>
      </c>
      <c r="P629" s="66" t="str">
        <f t="array" ref="P629">IFERROR(INDEX(O$2:O$700,SMALL(IF(O$2:O$700&lt;&gt;"",ROW(O$2:O$700)-1),ROW(I628))),"")</f>
        <v/>
      </c>
    </row>
    <row r="630" spans="1:16" ht="15.75" customHeight="1" x14ac:dyDescent="0.2">
      <c r="A630" s="62" t="str">
        <f t="shared" si="27"/>
        <v xml:space="preserve"> </v>
      </c>
      <c r="B630" s="63"/>
      <c r="C630" s="63"/>
      <c r="D630" s="63"/>
      <c r="E630" s="63"/>
      <c r="F630" s="63"/>
      <c r="G630" s="62" t="str">
        <f>IF(E630="","",VLOOKUP(E630,'Liste des clubs'!A:B,2,FALSE))</f>
        <v/>
      </c>
      <c r="H630" s="29"/>
      <c r="I630" s="64" t="str">
        <f t="shared" si="28"/>
        <v/>
      </c>
      <c r="J630" s="65" t="str">
        <f t="array" ref="J630">IFERROR(INDEX(I$2:I$700,SMALL(IF(I$2:I$700&lt;&gt;"",ROW(I$2:I$700)-1),ROW(A629))),"")</f>
        <v/>
      </c>
      <c r="K630" s="64" t="str">
        <f t="shared" si="29"/>
        <v/>
      </c>
      <c r="L630" s="66" t="str">
        <f t="array" ref="L630">IFERROR(INDEX(K$2:K$700,SMALL(IF(K$2:K$700&lt;&gt;"",ROW(K$2:K$700)-1),ROW(F629))),"")</f>
        <v/>
      </c>
      <c r="M630" s="64" t="str">
        <f t="shared" si="30"/>
        <v/>
      </c>
      <c r="N630" s="65" t="str">
        <f t="array" ref="N630">IFERROR(INDEX(M$2:M$700,SMALL(IF(M$2:M$700&lt;&gt;"",ROW(M$2:M$700)-1),ROW(G629))),"")</f>
        <v/>
      </c>
      <c r="O630" s="64" t="str">
        <f t="shared" si="31"/>
        <v/>
      </c>
      <c r="P630" s="66" t="str">
        <f t="array" ref="P630">IFERROR(INDEX(O$2:O$700,SMALL(IF(O$2:O$700&lt;&gt;"",ROW(O$2:O$700)-1),ROW(I629))),"")</f>
        <v/>
      </c>
    </row>
    <row r="631" spans="1:16" ht="15.75" customHeight="1" x14ac:dyDescent="0.2">
      <c r="A631" s="62" t="str">
        <f t="shared" si="27"/>
        <v xml:space="preserve"> </v>
      </c>
      <c r="B631" s="63"/>
      <c r="C631" s="63"/>
      <c r="D631" s="63"/>
      <c r="E631" s="63"/>
      <c r="F631" s="63"/>
      <c r="G631" s="62" t="str">
        <f>IF(E631="","",VLOOKUP(E631,'Liste des clubs'!A:B,2,FALSE))</f>
        <v/>
      </c>
      <c r="H631" s="29"/>
      <c r="I631" s="64" t="str">
        <f t="shared" si="28"/>
        <v/>
      </c>
      <c r="J631" s="65" t="str">
        <f t="array" ref="J631">IFERROR(INDEX(I$2:I$700,SMALL(IF(I$2:I$700&lt;&gt;"",ROW(I$2:I$700)-1),ROW(A630))),"")</f>
        <v/>
      </c>
      <c r="K631" s="64" t="str">
        <f t="shared" si="29"/>
        <v/>
      </c>
      <c r="L631" s="66" t="str">
        <f t="array" ref="L631">IFERROR(INDEX(K$2:K$700,SMALL(IF(K$2:K$700&lt;&gt;"",ROW(K$2:K$700)-1),ROW(F630))),"")</f>
        <v/>
      </c>
      <c r="M631" s="64" t="str">
        <f t="shared" si="30"/>
        <v/>
      </c>
      <c r="N631" s="65" t="str">
        <f t="array" ref="N631">IFERROR(INDEX(M$2:M$700,SMALL(IF(M$2:M$700&lt;&gt;"",ROW(M$2:M$700)-1),ROW(G630))),"")</f>
        <v/>
      </c>
      <c r="O631" s="64" t="str">
        <f t="shared" si="31"/>
        <v/>
      </c>
      <c r="P631" s="66" t="str">
        <f t="array" ref="P631">IFERROR(INDEX(O$2:O$700,SMALL(IF(O$2:O$700&lt;&gt;"",ROW(O$2:O$700)-1),ROW(I630))),"")</f>
        <v/>
      </c>
    </row>
    <row r="632" spans="1:16" ht="15.75" customHeight="1" x14ac:dyDescent="0.2">
      <c r="A632" s="62" t="str">
        <f t="shared" si="27"/>
        <v xml:space="preserve"> </v>
      </c>
      <c r="B632" s="63"/>
      <c r="C632" s="63"/>
      <c r="D632" s="63"/>
      <c r="E632" s="63"/>
      <c r="F632" s="63"/>
      <c r="G632" s="62" t="str">
        <f>IF(E632="","",VLOOKUP(E632,'Liste des clubs'!A:B,2,FALSE))</f>
        <v/>
      </c>
      <c r="H632" s="29"/>
      <c r="I632" s="64" t="str">
        <f t="shared" si="28"/>
        <v/>
      </c>
      <c r="J632" s="65" t="str">
        <f t="array" ref="J632">IFERROR(INDEX(I$2:I$700,SMALL(IF(I$2:I$700&lt;&gt;"",ROW(I$2:I$700)-1),ROW(A631))),"")</f>
        <v/>
      </c>
      <c r="K632" s="64" t="str">
        <f t="shared" si="29"/>
        <v/>
      </c>
      <c r="L632" s="66" t="str">
        <f t="array" ref="L632">IFERROR(INDEX(K$2:K$700,SMALL(IF(K$2:K$700&lt;&gt;"",ROW(K$2:K$700)-1),ROW(F631))),"")</f>
        <v/>
      </c>
      <c r="M632" s="64" t="str">
        <f t="shared" si="30"/>
        <v/>
      </c>
      <c r="N632" s="65" t="str">
        <f t="array" ref="N632">IFERROR(INDEX(M$2:M$700,SMALL(IF(M$2:M$700&lt;&gt;"",ROW(M$2:M$700)-1),ROW(G631))),"")</f>
        <v/>
      </c>
      <c r="O632" s="64" t="str">
        <f t="shared" si="31"/>
        <v/>
      </c>
      <c r="P632" s="66" t="str">
        <f t="array" ref="P632">IFERROR(INDEX(O$2:O$700,SMALL(IF(O$2:O$700&lt;&gt;"",ROW(O$2:O$700)-1),ROW(I631))),"")</f>
        <v/>
      </c>
    </row>
    <row r="633" spans="1:16" ht="15.75" customHeight="1" x14ac:dyDescent="0.2">
      <c r="A633" s="62" t="str">
        <f t="shared" si="27"/>
        <v xml:space="preserve"> </v>
      </c>
      <c r="B633" s="63"/>
      <c r="C633" s="63"/>
      <c r="D633" s="63"/>
      <c r="E633" s="63"/>
      <c r="F633" s="63"/>
      <c r="G633" s="62" t="str">
        <f>IF(E633="","",VLOOKUP(E633,'Liste des clubs'!A:B,2,FALSE))</f>
        <v/>
      </c>
      <c r="H633" s="29"/>
      <c r="I633" s="64" t="str">
        <f t="shared" si="28"/>
        <v/>
      </c>
      <c r="J633" s="65" t="str">
        <f t="array" ref="J633">IFERROR(INDEX(I$2:I$700,SMALL(IF(I$2:I$700&lt;&gt;"",ROW(I$2:I$700)-1),ROW(A632))),"")</f>
        <v/>
      </c>
      <c r="K633" s="64" t="str">
        <f t="shared" si="29"/>
        <v/>
      </c>
      <c r="L633" s="66" t="str">
        <f t="array" ref="L633">IFERROR(INDEX(K$2:K$700,SMALL(IF(K$2:K$700&lt;&gt;"",ROW(K$2:K$700)-1),ROW(F632))),"")</f>
        <v/>
      </c>
      <c r="M633" s="64" t="str">
        <f t="shared" si="30"/>
        <v/>
      </c>
      <c r="N633" s="65" t="str">
        <f t="array" ref="N633">IFERROR(INDEX(M$2:M$700,SMALL(IF(M$2:M$700&lt;&gt;"",ROW(M$2:M$700)-1),ROW(G632))),"")</f>
        <v/>
      </c>
      <c r="O633" s="64" t="str">
        <f t="shared" si="31"/>
        <v/>
      </c>
      <c r="P633" s="66" t="str">
        <f t="array" ref="P633">IFERROR(INDEX(O$2:O$700,SMALL(IF(O$2:O$700&lt;&gt;"",ROW(O$2:O$700)-1),ROW(I632))),"")</f>
        <v/>
      </c>
    </row>
    <row r="634" spans="1:16" ht="15.75" customHeight="1" x14ac:dyDescent="0.2">
      <c r="A634" s="62" t="str">
        <f t="shared" si="27"/>
        <v xml:space="preserve"> </v>
      </c>
      <c r="B634" s="63"/>
      <c r="C634" s="63"/>
      <c r="D634" s="63"/>
      <c r="E634" s="63"/>
      <c r="F634" s="63"/>
      <c r="G634" s="62" t="str">
        <f>IF(E634="","",VLOOKUP(E634,'Liste des clubs'!A:B,2,FALSE))</f>
        <v/>
      </c>
      <c r="H634" s="29"/>
      <c r="I634" s="64" t="str">
        <f t="shared" si="28"/>
        <v/>
      </c>
      <c r="J634" s="65" t="str">
        <f t="array" ref="J634">IFERROR(INDEX(I$2:I$700,SMALL(IF(I$2:I$700&lt;&gt;"",ROW(I$2:I$700)-1),ROW(A633))),"")</f>
        <v/>
      </c>
      <c r="K634" s="64" t="str">
        <f t="shared" si="29"/>
        <v/>
      </c>
      <c r="L634" s="66" t="str">
        <f t="array" ref="L634">IFERROR(INDEX(K$2:K$700,SMALL(IF(K$2:K$700&lt;&gt;"",ROW(K$2:K$700)-1),ROW(F633))),"")</f>
        <v/>
      </c>
      <c r="M634" s="64" t="str">
        <f t="shared" si="30"/>
        <v/>
      </c>
      <c r="N634" s="65" t="str">
        <f t="array" ref="N634">IFERROR(INDEX(M$2:M$700,SMALL(IF(M$2:M$700&lt;&gt;"",ROW(M$2:M$700)-1),ROW(G633))),"")</f>
        <v/>
      </c>
      <c r="O634" s="64" t="str">
        <f t="shared" si="31"/>
        <v/>
      </c>
      <c r="P634" s="66" t="str">
        <f t="array" ref="P634">IFERROR(INDEX(O$2:O$700,SMALL(IF(O$2:O$700&lt;&gt;"",ROW(O$2:O$700)-1),ROW(I633))),"")</f>
        <v/>
      </c>
    </row>
    <row r="635" spans="1:16" ht="15.75" customHeight="1" x14ac:dyDescent="0.2">
      <c r="A635" s="62" t="str">
        <f t="shared" si="27"/>
        <v xml:space="preserve"> </v>
      </c>
      <c r="B635" s="63"/>
      <c r="C635" s="63"/>
      <c r="D635" s="63"/>
      <c r="E635" s="63"/>
      <c r="F635" s="63"/>
      <c r="G635" s="62" t="str">
        <f>IF(E635="","",VLOOKUP(E635,'Liste des clubs'!A:B,2,FALSE))</f>
        <v/>
      </c>
      <c r="H635" s="29"/>
      <c r="I635" s="64" t="str">
        <f t="shared" si="28"/>
        <v/>
      </c>
      <c r="J635" s="65" t="str">
        <f t="array" ref="J635">IFERROR(INDEX(I$2:I$700,SMALL(IF(I$2:I$700&lt;&gt;"",ROW(I$2:I$700)-1),ROW(A634))),"")</f>
        <v/>
      </c>
      <c r="K635" s="64" t="str">
        <f t="shared" si="29"/>
        <v/>
      </c>
      <c r="L635" s="66" t="str">
        <f t="array" ref="L635">IFERROR(INDEX(K$2:K$700,SMALL(IF(K$2:K$700&lt;&gt;"",ROW(K$2:K$700)-1),ROW(F634))),"")</f>
        <v/>
      </c>
      <c r="M635" s="64" t="str">
        <f t="shared" si="30"/>
        <v/>
      </c>
      <c r="N635" s="65" t="str">
        <f t="array" ref="N635">IFERROR(INDEX(M$2:M$700,SMALL(IF(M$2:M$700&lt;&gt;"",ROW(M$2:M$700)-1),ROW(G634))),"")</f>
        <v/>
      </c>
      <c r="O635" s="64" t="str">
        <f t="shared" si="31"/>
        <v/>
      </c>
      <c r="P635" s="66" t="str">
        <f t="array" ref="P635">IFERROR(INDEX(O$2:O$700,SMALL(IF(O$2:O$700&lt;&gt;"",ROW(O$2:O$700)-1),ROW(I634))),"")</f>
        <v/>
      </c>
    </row>
    <row r="636" spans="1:16" ht="15.75" customHeight="1" x14ac:dyDescent="0.2">
      <c r="A636" s="62" t="str">
        <f t="shared" si="27"/>
        <v xml:space="preserve"> </v>
      </c>
      <c r="B636" s="63"/>
      <c r="C636" s="63"/>
      <c r="D636" s="63"/>
      <c r="E636" s="63"/>
      <c r="F636" s="63"/>
      <c r="G636" s="62" t="str">
        <f>IF(E636="","",VLOOKUP(E636,'Liste des clubs'!A:B,2,FALSE))</f>
        <v/>
      </c>
      <c r="H636" s="29"/>
      <c r="I636" s="64" t="str">
        <f t="shared" si="28"/>
        <v/>
      </c>
      <c r="J636" s="65" t="str">
        <f t="array" ref="J636">IFERROR(INDEX(I$2:I$700,SMALL(IF(I$2:I$700&lt;&gt;"",ROW(I$2:I$700)-1),ROW(A635))),"")</f>
        <v/>
      </c>
      <c r="K636" s="64" t="str">
        <f t="shared" si="29"/>
        <v/>
      </c>
      <c r="L636" s="66" t="str">
        <f t="array" ref="L636">IFERROR(INDEX(K$2:K$700,SMALL(IF(K$2:K$700&lt;&gt;"",ROW(K$2:K$700)-1),ROW(F635))),"")</f>
        <v/>
      </c>
      <c r="M636" s="64" t="str">
        <f t="shared" si="30"/>
        <v/>
      </c>
      <c r="N636" s="65" t="str">
        <f t="array" ref="N636">IFERROR(INDEX(M$2:M$700,SMALL(IF(M$2:M$700&lt;&gt;"",ROW(M$2:M$700)-1),ROW(G635))),"")</f>
        <v/>
      </c>
      <c r="O636" s="64" t="str">
        <f t="shared" si="31"/>
        <v/>
      </c>
      <c r="P636" s="66" t="str">
        <f t="array" ref="P636">IFERROR(INDEX(O$2:O$700,SMALL(IF(O$2:O$700&lt;&gt;"",ROW(O$2:O$700)-1),ROW(I635))),"")</f>
        <v/>
      </c>
    </row>
    <row r="637" spans="1:16" ht="15.75" customHeight="1" x14ac:dyDescent="0.2">
      <c r="A637" s="62" t="str">
        <f t="shared" si="27"/>
        <v xml:space="preserve"> </v>
      </c>
      <c r="B637" s="63"/>
      <c r="C637" s="63"/>
      <c r="D637" s="63"/>
      <c r="E637" s="63"/>
      <c r="F637" s="63"/>
      <c r="G637" s="62" t="str">
        <f>IF(E637="","",VLOOKUP(E637,'Liste des clubs'!A:B,2,FALSE))</f>
        <v/>
      </c>
      <c r="H637" s="29"/>
      <c r="I637" s="64" t="str">
        <f t="shared" si="28"/>
        <v/>
      </c>
      <c r="J637" s="65" t="str">
        <f t="array" ref="J637">IFERROR(INDEX(I$2:I$700,SMALL(IF(I$2:I$700&lt;&gt;"",ROW(I$2:I$700)-1),ROW(A636))),"")</f>
        <v/>
      </c>
      <c r="K637" s="64" t="str">
        <f t="shared" si="29"/>
        <v/>
      </c>
      <c r="L637" s="66" t="str">
        <f t="array" ref="L637">IFERROR(INDEX(K$2:K$700,SMALL(IF(K$2:K$700&lt;&gt;"",ROW(K$2:K$700)-1),ROW(F636))),"")</f>
        <v/>
      </c>
      <c r="M637" s="64" t="str">
        <f t="shared" si="30"/>
        <v/>
      </c>
      <c r="N637" s="65" t="str">
        <f t="array" ref="N637">IFERROR(INDEX(M$2:M$700,SMALL(IF(M$2:M$700&lt;&gt;"",ROW(M$2:M$700)-1),ROW(G636))),"")</f>
        <v/>
      </c>
      <c r="O637" s="64" t="str">
        <f t="shared" si="31"/>
        <v/>
      </c>
      <c r="P637" s="66" t="str">
        <f t="array" ref="P637">IFERROR(INDEX(O$2:O$700,SMALL(IF(O$2:O$700&lt;&gt;"",ROW(O$2:O$700)-1),ROW(I636))),"")</f>
        <v/>
      </c>
    </row>
    <row r="638" spans="1:16" ht="15.75" customHeight="1" x14ac:dyDescent="0.2">
      <c r="A638" s="62" t="str">
        <f t="shared" si="27"/>
        <v xml:space="preserve"> </v>
      </c>
      <c r="B638" s="63"/>
      <c r="C638" s="63"/>
      <c r="D638" s="63"/>
      <c r="E638" s="63"/>
      <c r="F638" s="63"/>
      <c r="G638" s="62" t="str">
        <f>IF(E638="","",VLOOKUP(E638,'Liste des clubs'!A:B,2,FALSE))</f>
        <v/>
      </c>
      <c r="H638" s="29"/>
      <c r="I638" s="64" t="str">
        <f t="shared" si="28"/>
        <v/>
      </c>
      <c r="J638" s="65" t="str">
        <f t="array" ref="J638">IFERROR(INDEX(I$2:I$700,SMALL(IF(I$2:I$700&lt;&gt;"",ROW(I$2:I$700)-1),ROW(A637))),"")</f>
        <v/>
      </c>
      <c r="K638" s="64" t="str">
        <f t="shared" si="29"/>
        <v/>
      </c>
      <c r="L638" s="66" t="str">
        <f t="array" ref="L638">IFERROR(INDEX(K$2:K$700,SMALL(IF(K$2:K$700&lt;&gt;"",ROW(K$2:K$700)-1),ROW(F637))),"")</f>
        <v/>
      </c>
      <c r="M638" s="64" t="str">
        <f t="shared" si="30"/>
        <v/>
      </c>
      <c r="N638" s="65" t="str">
        <f t="array" ref="N638">IFERROR(INDEX(M$2:M$700,SMALL(IF(M$2:M$700&lt;&gt;"",ROW(M$2:M$700)-1),ROW(G637))),"")</f>
        <v/>
      </c>
      <c r="O638" s="64" t="str">
        <f t="shared" si="31"/>
        <v/>
      </c>
      <c r="P638" s="66" t="str">
        <f t="array" ref="P638">IFERROR(INDEX(O$2:O$700,SMALL(IF(O$2:O$700&lt;&gt;"",ROW(O$2:O$700)-1),ROW(I637))),"")</f>
        <v/>
      </c>
    </row>
    <row r="639" spans="1:16" ht="15.75" customHeight="1" x14ac:dyDescent="0.2">
      <c r="A639" s="62" t="str">
        <f t="shared" si="27"/>
        <v xml:space="preserve"> </v>
      </c>
      <c r="B639" s="63"/>
      <c r="C639" s="63"/>
      <c r="D639" s="63"/>
      <c r="E639" s="63"/>
      <c r="F639" s="63"/>
      <c r="G639" s="62" t="str">
        <f>IF(E639="","",VLOOKUP(E639,'Liste des clubs'!A:B,2,FALSE))</f>
        <v/>
      </c>
      <c r="H639" s="29"/>
      <c r="I639" s="64" t="str">
        <f t="shared" si="28"/>
        <v/>
      </c>
      <c r="J639" s="65" t="str">
        <f t="array" ref="J639">IFERROR(INDEX(I$2:I$700,SMALL(IF(I$2:I$700&lt;&gt;"",ROW(I$2:I$700)-1),ROW(A638))),"")</f>
        <v/>
      </c>
      <c r="K639" s="64" t="str">
        <f t="shared" si="29"/>
        <v/>
      </c>
      <c r="L639" s="66" t="str">
        <f t="array" ref="L639">IFERROR(INDEX(K$2:K$700,SMALL(IF(K$2:K$700&lt;&gt;"",ROW(K$2:K$700)-1),ROW(F638))),"")</f>
        <v/>
      </c>
      <c r="M639" s="64" t="str">
        <f t="shared" si="30"/>
        <v/>
      </c>
      <c r="N639" s="65" t="str">
        <f t="array" ref="N639">IFERROR(INDEX(M$2:M$700,SMALL(IF(M$2:M$700&lt;&gt;"",ROW(M$2:M$700)-1),ROW(G638))),"")</f>
        <v/>
      </c>
      <c r="O639" s="64" t="str">
        <f t="shared" si="31"/>
        <v/>
      </c>
      <c r="P639" s="66" t="str">
        <f t="array" ref="P639">IFERROR(INDEX(O$2:O$700,SMALL(IF(O$2:O$700&lt;&gt;"",ROW(O$2:O$700)-1),ROW(I638))),"")</f>
        <v/>
      </c>
    </row>
    <row r="640" spans="1:16" ht="15.75" customHeight="1" x14ac:dyDescent="0.2">
      <c r="A640" s="62" t="str">
        <f t="shared" si="27"/>
        <v xml:space="preserve"> </v>
      </c>
      <c r="B640" s="63"/>
      <c r="C640" s="63"/>
      <c r="D640" s="63"/>
      <c r="E640" s="63"/>
      <c r="F640" s="63"/>
      <c r="G640" s="62" t="str">
        <f>IF(E640="","",VLOOKUP(E640,'Liste des clubs'!A:B,2,FALSE))</f>
        <v/>
      </c>
      <c r="H640" s="29"/>
      <c r="I640" s="64" t="str">
        <f t="shared" si="28"/>
        <v/>
      </c>
      <c r="J640" s="65" t="str">
        <f t="array" ref="J640">IFERROR(INDEX(I$2:I$700,SMALL(IF(I$2:I$700&lt;&gt;"",ROW(I$2:I$700)-1),ROW(A639))),"")</f>
        <v/>
      </c>
      <c r="K640" s="64" t="str">
        <f t="shared" si="29"/>
        <v/>
      </c>
      <c r="L640" s="66" t="str">
        <f t="array" ref="L640">IFERROR(INDEX(K$2:K$700,SMALL(IF(K$2:K$700&lt;&gt;"",ROW(K$2:K$700)-1),ROW(F639))),"")</f>
        <v/>
      </c>
      <c r="M640" s="64" t="str">
        <f t="shared" si="30"/>
        <v/>
      </c>
      <c r="N640" s="65" t="str">
        <f t="array" ref="N640">IFERROR(INDEX(M$2:M$700,SMALL(IF(M$2:M$700&lt;&gt;"",ROW(M$2:M$700)-1),ROW(G639))),"")</f>
        <v/>
      </c>
      <c r="O640" s="64" t="str">
        <f t="shared" si="31"/>
        <v/>
      </c>
      <c r="P640" s="66" t="str">
        <f t="array" ref="P640">IFERROR(INDEX(O$2:O$700,SMALL(IF(O$2:O$700&lt;&gt;"",ROW(O$2:O$700)-1),ROW(I639))),"")</f>
        <v/>
      </c>
    </row>
    <row r="641" spans="1:16" ht="15.75" customHeight="1" x14ac:dyDescent="0.2">
      <c r="A641" s="62" t="str">
        <f t="shared" si="27"/>
        <v xml:space="preserve"> </v>
      </c>
      <c r="B641" s="63"/>
      <c r="C641" s="63"/>
      <c r="D641" s="63"/>
      <c r="E641" s="63"/>
      <c r="F641" s="63"/>
      <c r="G641" s="62" t="str">
        <f>IF(E641="","",VLOOKUP(E641,'Liste des clubs'!A:B,2,FALSE))</f>
        <v/>
      </c>
      <c r="H641" s="29"/>
      <c r="I641" s="64" t="str">
        <f t="shared" si="28"/>
        <v/>
      </c>
      <c r="J641" s="65" t="str">
        <f t="array" ref="J641">IFERROR(INDEX(I$2:I$700,SMALL(IF(I$2:I$700&lt;&gt;"",ROW(I$2:I$700)-1),ROW(A640))),"")</f>
        <v/>
      </c>
      <c r="K641" s="64" t="str">
        <f t="shared" si="29"/>
        <v/>
      </c>
      <c r="L641" s="66" t="str">
        <f t="array" ref="L641">IFERROR(INDEX(K$2:K$700,SMALL(IF(K$2:K$700&lt;&gt;"",ROW(K$2:K$700)-1),ROW(F640))),"")</f>
        <v/>
      </c>
      <c r="M641" s="64" t="str">
        <f t="shared" si="30"/>
        <v/>
      </c>
      <c r="N641" s="65" t="str">
        <f t="array" ref="N641">IFERROR(INDEX(M$2:M$700,SMALL(IF(M$2:M$700&lt;&gt;"",ROW(M$2:M$700)-1),ROW(G640))),"")</f>
        <v/>
      </c>
      <c r="O641" s="64" t="str">
        <f t="shared" si="31"/>
        <v/>
      </c>
      <c r="P641" s="66" t="str">
        <f t="array" ref="P641">IFERROR(INDEX(O$2:O$700,SMALL(IF(O$2:O$700&lt;&gt;"",ROW(O$2:O$700)-1),ROW(I640))),"")</f>
        <v/>
      </c>
    </row>
    <row r="642" spans="1:16" ht="15.75" customHeight="1" x14ac:dyDescent="0.2">
      <c r="A642" s="62" t="str">
        <f t="shared" si="27"/>
        <v xml:space="preserve"> </v>
      </c>
      <c r="B642" s="63"/>
      <c r="C642" s="63"/>
      <c r="D642" s="63"/>
      <c r="E642" s="63"/>
      <c r="F642" s="63"/>
      <c r="G642" s="62" t="str">
        <f>IF(E642="","",VLOOKUP(E642,'Liste des clubs'!A:B,2,FALSE))</f>
        <v/>
      </c>
      <c r="H642" s="29"/>
      <c r="I642" s="64" t="str">
        <f t="shared" si="28"/>
        <v/>
      </c>
      <c r="J642" s="65" t="str">
        <f t="array" ref="J642">IFERROR(INDEX(I$2:I$700,SMALL(IF(I$2:I$700&lt;&gt;"",ROW(I$2:I$700)-1),ROW(A641))),"")</f>
        <v/>
      </c>
      <c r="K642" s="64" t="str">
        <f t="shared" si="29"/>
        <v/>
      </c>
      <c r="L642" s="66" t="str">
        <f t="array" ref="L642">IFERROR(INDEX(K$2:K$700,SMALL(IF(K$2:K$700&lt;&gt;"",ROW(K$2:K$700)-1),ROW(F641))),"")</f>
        <v/>
      </c>
      <c r="M642" s="64" t="str">
        <f t="shared" si="30"/>
        <v/>
      </c>
      <c r="N642" s="65" t="str">
        <f t="array" ref="N642">IFERROR(INDEX(M$2:M$700,SMALL(IF(M$2:M$700&lt;&gt;"",ROW(M$2:M$700)-1),ROW(G641))),"")</f>
        <v/>
      </c>
      <c r="O642" s="64" t="str">
        <f t="shared" si="31"/>
        <v/>
      </c>
      <c r="P642" s="66" t="str">
        <f t="array" ref="P642">IFERROR(INDEX(O$2:O$700,SMALL(IF(O$2:O$700&lt;&gt;"",ROW(O$2:O$700)-1),ROW(I641))),"")</f>
        <v/>
      </c>
    </row>
    <row r="643" spans="1:16" ht="15.75" customHeight="1" x14ac:dyDescent="0.2">
      <c r="A643" s="62" t="str">
        <f t="shared" si="27"/>
        <v xml:space="preserve"> </v>
      </c>
      <c r="B643" s="63"/>
      <c r="C643" s="63"/>
      <c r="D643" s="63"/>
      <c r="E643" s="63"/>
      <c r="F643" s="63"/>
      <c r="G643" s="62" t="str">
        <f>IF(E643="","",VLOOKUP(E643,'Liste des clubs'!A:B,2,FALSE))</f>
        <v/>
      </c>
      <c r="H643" s="29"/>
      <c r="I643" s="64" t="str">
        <f t="shared" si="28"/>
        <v/>
      </c>
      <c r="J643" s="65" t="str">
        <f t="array" ref="J643">IFERROR(INDEX(I$2:I$700,SMALL(IF(I$2:I$700&lt;&gt;"",ROW(I$2:I$700)-1),ROW(A642))),"")</f>
        <v/>
      </c>
      <c r="K643" s="64" t="str">
        <f t="shared" si="29"/>
        <v/>
      </c>
      <c r="L643" s="66" t="str">
        <f t="array" ref="L643">IFERROR(INDEX(K$2:K$700,SMALL(IF(K$2:K$700&lt;&gt;"",ROW(K$2:K$700)-1),ROW(F642))),"")</f>
        <v/>
      </c>
      <c r="M643" s="64" t="str">
        <f t="shared" si="30"/>
        <v/>
      </c>
      <c r="N643" s="65" t="str">
        <f t="array" ref="N643">IFERROR(INDEX(M$2:M$700,SMALL(IF(M$2:M$700&lt;&gt;"",ROW(M$2:M$700)-1),ROW(G642))),"")</f>
        <v/>
      </c>
      <c r="O643" s="64" t="str">
        <f t="shared" si="31"/>
        <v/>
      </c>
      <c r="P643" s="66" t="str">
        <f t="array" ref="P643">IFERROR(INDEX(O$2:O$700,SMALL(IF(O$2:O$700&lt;&gt;"",ROW(O$2:O$700)-1),ROW(I642))),"")</f>
        <v/>
      </c>
    </row>
    <row r="644" spans="1:16" ht="15.75" customHeight="1" x14ac:dyDescent="0.2">
      <c r="A644" s="62" t="str">
        <f t="shared" si="27"/>
        <v xml:space="preserve"> </v>
      </c>
      <c r="B644" s="63"/>
      <c r="C644" s="63"/>
      <c r="D644" s="63"/>
      <c r="E644" s="63"/>
      <c r="F644" s="63"/>
      <c r="G644" s="62" t="str">
        <f>IF(E644="","",VLOOKUP(E644,'Liste des clubs'!A:B,2,FALSE))</f>
        <v/>
      </c>
      <c r="H644" s="29"/>
      <c r="I644" s="64" t="str">
        <f t="shared" si="28"/>
        <v/>
      </c>
      <c r="J644" s="65" t="str">
        <f t="array" ref="J644">IFERROR(INDEX(I$2:I$700,SMALL(IF(I$2:I$700&lt;&gt;"",ROW(I$2:I$700)-1),ROW(A643))),"")</f>
        <v/>
      </c>
      <c r="K644" s="64" t="str">
        <f t="shared" si="29"/>
        <v/>
      </c>
      <c r="L644" s="66" t="str">
        <f t="array" ref="L644">IFERROR(INDEX(K$2:K$700,SMALL(IF(K$2:K$700&lt;&gt;"",ROW(K$2:K$700)-1),ROW(F643))),"")</f>
        <v/>
      </c>
      <c r="M644" s="64" t="str">
        <f t="shared" si="30"/>
        <v/>
      </c>
      <c r="N644" s="65" t="str">
        <f t="array" ref="N644">IFERROR(INDEX(M$2:M$700,SMALL(IF(M$2:M$700&lt;&gt;"",ROW(M$2:M$700)-1),ROW(G643))),"")</f>
        <v/>
      </c>
      <c r="O644" s="64" t="str">
        <f t="shared" si="31"/>
        <v/>
      </c>
      <c r="P644" s="66" t="str">
        <f t="array" ref="P644">IFERROR(INDEX(O$2:O$700,SMALL(IF(O$2:O$700&lt;&gt;"",ROW(O$2:O$700)-1),ROW(I643))),"")</f>
        <v/>
      </c>
    </row>
    <row r="645" spans="1:16" ht="15.75" customHeight="1" x14ac:dyDescent="0.2">
      <c r="A645" s="62" t="str">
        <f t="shared" si="27"/>
        <v xml:space="preserve"> </v>
      </c>
      <c r="B645" s="63"/>
      <c r="C645" s="63"/>
      <c r="D645" s="63"/>
      <c r="E645" s="63"/>
      <c r="F645" s="63"/>
      <c r="G645" s="62" t="str">
        <f>IF(E645="","",VLOOKUP(E645,'Liste des clubs'!A:B,2,FALSE))</f>
        <v/>
      </c>
      <c r="H645" s="29"/>
      <c r="I645" s="64" t="str">
        <f t="shared" si="28"/>
        <v/>
      </c>
      <c r="J645" s="65" t="str">
        <f t="array" ref="J645">IFERROR(INDEX(I$2:I$700,SMALL(IF(I$2:I$700&lt;&gt;"",ROW(I$2:I$700)-1),ROW(A644))),"")</f>
        <v/>
      </c>
      <c r="K645" s="64" t="str">
        <f t="shared" si="29"/>
        <v/>
      </c>
      <c r="L645" s="66" t="str">
        <f t="array" ref="L645">IFERROR(INDEX(K$2:K$700,SMALL(IF(K$2:K$700&lt;&gt;"",ROW(K$2:K$700)-1),ROW(F644))),"")</f>
        <v/>
      </c>
      <c r="M645" s="64" t="str">
        <f t="shared" si="30"/>
        <v/>
      </c>
      <c r="N645" s="65" t="str">
        <f t="array" ref="N645">IFERROR(INDEX(M$2:M$700,SMALL(IF(M$2:M$700&lt;&gt;"",ROW(M$2:M$700)-1),ROW(G644))),"")</f>
        <v/>
      </c>
      <c r="O645" s="64" t="str">
        <f t="shared" si="31"/>
        <v/>
      </c>
      <c r="P645" s="66" t="str">
        <f t="array" ref="P645">IFERROR(INDEX(O$2:O$700,SMALL(IF(O$2:O$700&lt;&gt;"",ROW(O$2:O$700)-1),ROW(I644))),"")</f>
        <v/>
      </c>
    </row>
    <row r="646" spans="1:16" ht="15.75" customHeight="1" x14ac:dyDescent="0.2">
      <c r="A646" s="62" t="str">
        <f t="shared" ref="A646:A650" si="32">B646&amp;" "&amp;C646</f>
        <v xml:space="preserve"> </v>
      </c>
      <c r="B646" s="63"/>
      <c r="C646" s="63"/>
      <c r="D646" s="63"/>
      <c r="E646" s="63"/>
      <c r="F646" s="63"/>
      <c r="G646" s="62" t="str">
        <f>IF(E646="","",VLOOKUP(E646,'Liste des clubs'!A:B,2,FALSE))</f>
        <v/>
      </c>
      <c r="H646" s="29"/>
      <c r="I646" s="64" t="str">
        <f t="shared" si="28"/>
        <v/>
      </c>
      <c r="J646" s="65" t="str">
        <f t="array" ref="J646">IFERROR(INDEX(I$2:I$700,SMALL(IF(I$2:I$700&lt;&gt;"",ROW(I$2:I$700)-1),ROW(A645))),"")</f>
        <v/>
      </c>
      <c r="K646" s="64" t="str">
        <f t="shared" si="29"/>
        <v/>
      </c>
      <c r="L646" s="66" t="str">
        <f t="array" ref="L646">IFERROR(INDEX(K$2:K$700,SMALL(IF(K$2:K$700&lt;&gt;"",ROW(K$2:K$700)-1),ROW(F645))),"")</f>
        <v/>
      </c>
      <c r="M646" s="64" t="str">
        <f t="shared" si="30"/>
        <v/>
      </c>
      <c r="N646" s="65" t="str">
        <f t="array" ref="N646">IFERROR(INDEX(M$2:M$700,SMALL(IF(M$2:M$700&lt;&gt;"",ROW(M$2:M$700)-1),ROW(G645))),"")</f>
        <v/>
      </c>
      <c r="O646" s="64" t="str">
        <f t="shared" si="31"/>
        <v/>
      </c>
      <c r="P646" s="66" t="str">
        <f t="array" ref="P646">IFERROR(INDEX(O$2:O$700,SMALL(IF(O$2:O$700&lt;&gt;"",ROW(O$2:O$700)-1),ROW(I645))),"")</f>
        <v/>
      </c>
    </row>
    <row r="647" spans="1:16" ht="15.75" customHeight="1" x14ac:dyDescent="0.2">
      <c r="A647" s="62" t="str">
        <f t="shared" si="32"/>
        <v xml:space="preserve"> </v>
      </c>
      <c r="B647" s="63"/>
      <c r="C647" s="63"/>
      <c r="D647" s="63"/>
      <c r="E647" s="63"/>
      <c r="F647" s="63"/>
      <c r="G647" s="62" t="str">
        <f>IF(E647="","",VLOOKUP(E647,'Liste des clubs'!A:B,2,FALSE))</f>
        <v/>
      </c>
      <c r="H647" s="29"/>
      <c r="I647" s="64" t="str">
        <f t="shared" si="28"/>
        <v/>
      </c>
      <c r="J647" s="65" t="str">
        <f t="array" ref="J647">IFERROR(INDEX(I$2:I$700,SMALL(IF(I$2:I$700&lt;&gt;"",ROW(I$2:I$700)-1),ROW(A646))),"")</f>
        <v/>
      </c>
      <c r="K647" s="64" t="str">
        <f t="shared" si="29"/>
        <v/>
      </c>
      <c r="L647" s="66" t="str">
        <f t="array" ref="L647">IFERROR(INDEX(K$2:K$700,SMALL(IF(K$2:K$700&lt;&gt;"",ROW(K$2:K$700)-1),ROW(F646))),"")</f>
        <v/>
      </c>
      <c r="M647" s="64" t="str">
        <f t="shared" si="30"/>
        <v/>
      </c>
      <c r="N647" s="65" t="str">
        <f t="array" ref="N647">IFERROR(INDEX(M$2:M$700,SMALL(IF(M$2:M$700&lt;&gt;"",ROW(M$2:M$700)-1),ROW(G646))),"")</f>
        <v/>
      </c>
      <c r="O647" s="64" t="str">
        <f t="shared" si="31"/>
        <v/>
      </c>
      <c r="P647" s="66" t="str">
        <f t="array" ref="P647">IFERROR(INDEX(O$2:O$700,SMALL(IF(O$2:O$700&lt;&gt;"",ROW(O$2:O$700)-1),ROW(I646))),"")</f>
        <v/>
      </c>
    </row>
    <row r="648" spans="1:16" ht="15.75" customHeight="1" x14ac:dyDescent="0.2">
      <c r="A648" s="62" t="str">
        <f t="shared" si="32"/>
        <v xml:space="preserve"> </v>
      </c>
      <c r="B648" s="63"/>
      <c r="C648" s="63"/>
      <c r="D648" s="63"/>
      <c r="E648" s="63"/>
      <c r="F648" s="63"/>
      <c r="G648" s="62" t="str">
        <f>IF(E648="","",VLOOKUP(E648,'Liste des clubs'!A:B,2,FALSE))</f>
        <v/>
      </c>
      <c r="H648" s="29"/>
      <c r="I648" s="64" t="str">
        <f t="shared" si="28"/>
        <v/>
      </c>
      <c r="J648" s="65" t="str">
        <f t="array" ref="J648">IFERROR(INDEX(I$2:I$700,SMALL(IF(I$2:I$700&lt;&gt;"",ROW(I$2:I$700)-1),ROW(A647))),"")</f>
        <v/>
      </c>
      <c r="K648" s="64" t="str">
        <f t="shared" si="29"/>
        <v/>
      </c>
      <c r="L648" s="66" t="str">
        <f t="array" ref="L648">IFERROR(INDEX(K$2:K$700,SMALL(IF(K$2:K$700&lt;&gt;"",ROW(K$2:K$700)-1),ROW(F647))),"")</f>
        <v/>
      </c>
      <c r="M648" s="64" t="str">
        <f t="shared" si="30"/>
        <v/>
      </c>
      <c r="N648" s="65" t="str">
        <f t="array" ref="N648">IFERROR(INDEX(M$2:M$700,SMALL(IF(M$2:M$700&lt;&gt;"",ROW(M$2:M$700)-1),ROW(G647))),"")</f>
        <v/>
      </c>
      <c r="O648" s="64" t="str">
        <f t="shared" si="31"/>
        <v/>
      </c>
      <c r="P648" s="66" t="str">
        <f t="array" ref="P648">IFERROR(INDEX(O$2:O$700,SMALL(IF(O$2:O$700&lt;&gt;"",ROW(O$2:O$700)-1),ROW(I647))),"")</f>
        <v/>
      </c>
    </row>
    <row r="649" spans="1:16" ht="15.75" customHeight="1" x14ac:dyDescent="0.2">
      <c r="A649" s="62" t="str">
        <f t="shared" si="32"/>
        <v xml:space="preserve"> </v>
      </c>
      <c r="B649" s="63"/>
      <c r="C649" s="63"/>
      <c r="D649" s="63"/>
      <c r="E649" s="63"/>
      <c r="F649" s="63"/>
      <c r="G649" s="62" t="str">
        <f>IF(E649="","",VLOOKUP(E649,'Liste des clubs'!A:B,2,FALSE))</f>
        <v/>
      </c>
      <c r="H649" s="29"/>
      <c r="I649" s="64" t="str">
        <f t="shared" si="28"/>
        <v/>
      </c>
      <c r="J649" s="65" t="str">
        <f t="array" ref="J649">IFERROR(INDEX(I$2:I$700,SMALL(IF(I$2:I$700&lt;&gt;"",ROW(I$2:I$700)-1),ROW(A648))),"")</f>
        <v/>
      </c>
      <c r="K649" s="64" t="str">
        <f t="shared" si="29"/>
        <v/>
      </c>
      <c r="L649" s="66" t="str">
        <f t="array" ref="L649">IFERROR(INDEX(K$2:K$700,SMALL(IF(K$2:K$700&lt;&gt;"",ROW(K$2:K$700)-1),ROW(F648))),"")</f>
        <v/>
      </c>
      <c r="M649" s="64" t="str">
        <f t="shared" si="30"/>
        <v/>
      </c>
      <c r="N649" s="65" t="str">
        <f t="array" ref="N649">IFERROR(INDEX(M$2:M$700,SMALL(IF(M$2:M$700&lt;&gt;"",ROW(M$2:M$700)-1),ROW(G648))),"")</f>
        <v/>
      </c>
      <c r="O649" s="64" t="str">
        <f t="shared" si="31"/>
        <v/>
      </c>
      <c r="P649" s="66" t="str">
        <f t="array" ref="P649">IFERROR(INDEX(O$2:O$700,SMALL(IF(O$2:O$700&lt;&gt;"",ROW(O$2:O$700)-1),ROW(I648))),"")</f>
        <v/>
      </c>
    </row>
    <row r="650" spans="1:16" ht="15.75" customHeight="1" x14ac:dyDescent="0.2">
      <c r="A650" s="62" t="str">
        <f t="shared" si="32"/>
        <v xml:space="preserve"> </v>
      </c>
      <c r="B650" s="63"/>
      <c r="C650" s="63"/>
      <c r="D650" s="63"/>
      <c r="E650" s="63"/>
      <c r="F650" s="63"/>
      <c r="G650" s="62" t="str">
        <f>IF(E650="","",VLOOKUP(E650,'Liste des clubs'!A:B,2,FALSE))</f>
        <v/>
      </c>
      <c r="H650" s="29"/>
      <c r="I650" s="64" t="str">
        <f t="shared" si="28"/>
        <v/>
      </c>
      <c r="J650" s="65" t="str">
        <f t="array" ref="J650">IFERROR(INDEX(I$2:I$700,SMALL(IF(I$2:I$700&lt;&gt;"",ROW(I$2:I$700)-1),ROW(A649))),"")</f>
        <v/>
      </c>
      <c r="K650" s="64" t="str">
        <f t="shared" si="29"/>
        <v/>
      </c>
      <c r="L650" s="66" t="str">
        <f t="array" ref="L650">IFERROR(INDEX(K$2:K$700,SMALL(IF(K$2:K$700&lt;&gt;"",ROW(K$2:K$700)-1),ROW(F649))),"")</f>
        <v/>
      </c>
      <c r="M650" s="64" t="str">
        <f t="shared" si="30"/>
        <v/>
      </c>
      <c r="N650" s="65" t="str">
        <f t="array" ref="N650">IFERROR(INDEX(M$2:M$700,SMALL(IF(M$2:M$700&lt;&gt;"",ROW(M$2:M$700)-1),ROW(G649))),"")</f>
        <v/>
      </c>
      <c r="O650" s="64" t="str">
        <f t="shared" si="31"/>
        <v/>
      </c>
      <c r="P650" s="66" t="str">
        <f t="array" ref="P650">IFERROR(INDEX(O$2:O$700,SMALL(IF(O$2:O$700&lt;&gt;"",ROW(O$2:O$700)-1),ROW(I649))),"")</f>
        <v/>
      </c>
    </row>
    <row r="651" spans="1:16" ht="15.75" customHeight="1" x14ac:dyDescent="0.2">
      <c r="A651" s="67"/>
      <c r="B651" s="63"/>
      <c r="C651" s="63"/>
      <c r="D651" s="63"/>
      <c r="E651" s="63"/>
      <c r="F651" s="63"/>
      <c r="G651" s="67" t="str">
        <f>IF(F651="","",VLOOKUP(E651,'Liste des clubs'!$A$3:$B$129,2,FALSE))</f>
        <v/>
      </c>
      <c r="H651" s="29"/>
      <c r="I651" s="64" t="str">
        <f t="shared" si="28"/>
        <v/>
      </c>
      <c r="J651" s="65" t="str">
        <f t="array" ref="J651">IFERROR(INDEX(I$2:I$700,SMALL(IF(I$2:I$700&lt;&gt;"",ROW(I$2:I$700)-1),ROW(A650))),"")</f>
        <v/>
      </c>
      <c r="K651" s="64" t="str">
        <f t="shared" si="29"/>
        <v/>
      </c>
      <c r="L651" s="66" t="str">
        <f t="array" ref="L651">IFERROR(INDEX(K$2:K$700,SMALL(IF(K$2:K$700&lt;&gt;"",ROW(K$2:K$700)-1),ROW(F650))),"")</f>
        <v/>
      </c>
      <c r="M651" s="64" t="str">
        <f t="shared" si="30"/>
        <v/>
      </c>
      <c r="N651" s="65" t="str">
        <f t="array" ref="N651">IFERROR(INDEX(M$2:M$700,SMALL(IF(M$2:M$700&lt;&gt;"",ROW(M$2:M$700)-1),ROW(G650))),"")</f>
        <v/>
      </c>
      <c r="O651" s="64" t="str">
        <f t="shared" si="31"/>
        <v/>
      </c>
      <c r="P651" s="66" t="str">
        <f t="array" ref="P651">IFERROR(INDEX(O$2:O$700,SMALL(IF(O$2:O$700&lt;&gt;"",ROW(O$2:O$700)-1),ROW(I650))),"")</f>
        <v/>
      </c>
    </row>
    <row r="652" spans="1:16" ht="15.75" customHeight="1" x14ac:dyDescent="0.2">
      <c r="A652" s="67"/>
      <c r="B652" s="63"/>
      <c r="C652" s="63"/>
      <c r="D652" s="63"/>
      <c r="E652" s="63"/>
      <c r="F652" s="63"/>
      <c r="G652" s="67" t="str">
        <f>IF(F652="","",VLOOKUP(E652,'Liste des clubs'!$A$3:$B$129,2,FALSE))</f>
        <v/>
      </c>
      <c r="H652" s="29"/>
      <c r="I652" s="64" t="str">
        <f t="shared" si="28"/>
        <v/>
      </c>
      <c r="J652" s="65" t="str">
        <f t="array" ref="J652">IFERROR(INDEX(I$2:I$700,SMALL(IF(I$2:I$700&lt;&gt;"",ROW(I$2:I$700)-1),ROW(A651))),"")</f>
        <v/>
      </c>
      <c r="K652" s="64" t="str">
        <f t="shared" si="29"/>
        <v/>
      </c>
      <c r="L652" s="66" t="str">
        <f t="array" ref="L652">IFERROR(INDEX(K$2:K$700,SMALL(IF(K$2:K$700&lt;&gt;"",ROW(K$2:K$700)-1),ROW(F651))),"")</f>
        <v/>
      </c>
      <c r="M652" s="64" t="str">
        <f t="shared" si="30"/>
        <v/>
      </c>
      <c r="N652" s="65" t="str">
        <f t="array" ref="N652">IFERROR(INDEX(M$2:M$700,SMALL(IF(M$2:M$700&lt;&gt;"",ROW(M$2:M$700)-1),ROW(G651))),"")</f>
        <v/>
      </c>
      <c r="O652" s="64" t="str">
        <f t="shared" si="31"/>
        <v/>
      </c>
      <c r="P652" s="66" t="str">
        <f t="array" ref="P652">IFERROR(INDEX(O$2:O$700,SMALL(IF(O$2:O$700&lt;&gt;"",ROW(O$2:O$700)-1),ROW(I651))),"")</f>
        <v/>
      </c>
    </row>
    <row r="653" spans="1:16" ht="15.75" customHeight="1" x14ac:dyDescent="0.2">
      <c r="A653" s="67"/>
      <c r="B653" s="63"/>
      <c r="C653" s="63"/>
      <c r="D653" s="63"/>
      <c r="E653" s="63"/>
      <c r="F653" s="63"/>
      <c r="G653" s="67" t="str">
        <f>IF(F653="","",VLOOKUP(E653,'Liste des clubs'!$A$3:$B$129,2,FALSE))</f>
        <v/>
      </c>
      <c r="H653" s="29"/>
      <c r="I653" s="64" t="str">
        <f t="shared" si="28"/>
        <v/>
      </c>
      <c r="J653" s="65" t="str">
        <f t="array" ref="J653">IFERROR(INDEX(I$2:I$700,SMALL(IF(I$2:I$700&lt;&gt;"",ROW(I$2:I$700)-1),ROW(A652))),"")</f>
        <v/>
      </c>
      <c r="K653" s="64" t="str">
        <f t="shared" si="29"/>
        <v/>
      </c>
      <c r="L653" s="66" t="str">
        <f t="array" ref="L653">IFERROR(INDEX(K$2:K$700,SMALL(IF(K$2:K$700&lt;&gt;"",ROW(K$2:K$700)-1),ROW(F652))),"")</f>
        <v/>
      </c>
      <c r="M653" s="64" t="str">
        <f t="shared" si="30"/>
        <v/>
      </c>
      <c r="N653" s="65" t="str">
        <f t="array" ref="N653">IFERROR(INDEX(M$2:M$700,SMALL(IF(M$2:M$700&lt;&gt;"",ROW(M$2:M$700)-1),ROW(G652))),"")</f>
        <v/>
      </c>
      <c r="O653" s="64" t="str">
        <f t="shared" si="31"/>
        <v/>
      </c>
      <c r="P653" s="66" t="str">
        <f t="array" ref="P653">IFERROR(INDEX(O$2:O$700,SMALL(IF(O$2:O$700&lt;&gt;"",ROW(O$2:O$700)-1),ROW(I652))),"")</f>
        <v/>
      </c>
    </row>
    <row r="654" spans="1:16" ht="15.75" customHeight="1" x14ac:dyDescent="0.2">
      <c r="A654" s="67"/>
      <c r="B654" s="63"/>
      <c r="C654" s="63"/>
      <c r="D654" s="63"/>
      <c r="E654" s="63"/>
      <c r="F654" s="63"/>
      <c r="G654" s="67" t="str">
        <f>IF(F654="","",VLOOKUP(E654,'Liste des clubs'!$A$3:$B$129,2,FALSE))</f>
        <v/>
      </c>
      <c r="H654" s="29"/>
      <c r="I654" s="64" t="str">
        <f t="shared" si="28"/>
        <v/>
      </c>
      <c r="J654" s="65" t="str">
        <f t="array" ref="J654">IFERROR(INDEX(I$2:I$700,SMALL(IF(I$2:I$700&lt;&gt;"",ROW(I$2:I$700)-1),ROW(A653))),"")</f>
        <v/>
      </c>
      <c r="K654" s="64" t="str">
        <f t="shared" si="29"/>
        <v/>
      </c>
      <c r="L654" s="66" t="str">
        <f t="array" ref="L654">IFERROR(INDEX(K$2:K$700,SMALL(IF(K$2:K$700&lt;&gt;"",ROW(K$2:K$700)-1),ROW(F653))),"")</f>
        <v/>
      </c>
      <c r="M654" s="64" t="str">
        <f t="shared" si="30"/>
        <v/>
      </c>
      <c r="N654" s="65" t="str">
        <f t="array" ref="N654">IFERROR(INDEX(M$2:M$700,SMALL(IF(M$2:M$700&lt;&gt;"",ROW(M$2:M$700)-1),ROW(G653))),"")</f>
        <v/>
      </c>
      <c r="O654" s="64" t="str">
        <f t="shared" si="31"/>
        <v/>
      </c>
      <c r="P654" s="66" t="str">
        <f t="array" ref="P654">IFERROR(INDEX(O$2:O$700,SMALL(IF(O$2:O$700&lt;&gt;"",ROW(O$2:O$700)-1),ROW(I653))),"")</f>
        <v/>
      </c>
    </row>
    <row r="655" spans="1:16" ht="15.75" customHeight="1" x14ac:dyDescent="0.2">
      <c r="A655" s="67"/>
      <c r="B655" s="63"/>
      <c r="C655" s="63"/>
      <c r="D655" s="63"/>
      <c r="E655" s="63"/>
      <c r="F655" s="63"/>
      <c r="G655" s="67" t="str">
        <f>IF(F655="","",VLOOKUP(E655,'Liste des clubs'!$A$3:$B$129,2,FALSE))</f>
        <v/>
      </c>
      <c r="H655" s="29"/>
      <c r="I655" s="64" t="str">
        <f t="shared" si="28"/>
        <v/>
      </c>
      <c r="J655" s="65" t="str">
        <f t="array" ref="J655">IFERROR(INDEX(I$2:I$700,SMALL(IF(I$2:I$700&lt;&gt;"",ROW(I$2:I$700)-1),ROW(A654))),"")</f>
        <v/>
      </c>
      <c r="K655" s="64" t="str">
        <f t="shared" si="29"/>
        <v/>
      </c>
      <c r="L655" s="66" t="str">
        <f t="array" ref="L655">IFERROR(INDEX(K$2:K$700,SMALL(IF(K$2:K$700&lt;&gt;"",ROW(K$2:K$700)-1),ROW(F654))),"")</f>
        <v/>
      </c>
      <c r="M655" s="64" t="str">
        <f t="shared" si="30"/>
        <v/>
      </c>
      <c r="N655" s="65" t="str">
        <f t="array" ref="N655">IFERROR(INDEX(M$2:M$700,SMALL(IF(M$2:M$700&lt;&gt;"",ROW(M$2:M$700)-1),ROW(G654))),"")</f>
        <v/>
      </c>
      <c r="O655" s="64" t="str">
        <f t="shared" si="31"/>
        <v/>
      </c>
      <c r="P655" s="66" t="str">
        <f t="array" ref="P655">IFERROR(INDEX(O$2:O$700,SMALL(IF(O$2:O$700&lt;&gt;"",ROW(O$2:O$700)-1),ROW(I654))),"")</f>
        <v/>
      </c>
    </row>
    <row r="656" spans="1:16" ht="15.75" customHeight="1" x14ac:dyDescent="0.2">
      <c r="A656" s="67"/>
      <c r="B656" s="63"/>
      <c r="C656" s="63"/>
      <c r="D656" s="63"/>
      <c r="E656" s="63"/>
      <c r="F656" s="63"/>
      <c r="G656" s="67" t="str">
        <f>IF(F656="","",VLOOKUP(E656,'Liste des clubs'!$A$3:$B$129,2,FALSE))</f>
        <v/>
      </c>
      <c r="H656" s="29"/>
      <c r="I656" s="64" t="str">
        <f t="shared" si="28"/>
        <v/>
      </c>
      <c r="J656" s="65" t="str">
        <f t="array" ref="J656">IFERROR(INDEX(I$2:I$700,SMALL(IF(I$2:I$700&lt;&gt;"",ROW(I$2:I$700)-1),ROW(A655))),"")</f>
        <v/>
      </c>
      <c r="K656" s="64" t="str">
        <f t="shared" si="29"/>
        <v/>
      </c>
      <c r="L656" s="66" t="str">
        <f t="array" ref="L656">IFERROR(INDEX(K$2:K$700,SMALL(IF(K$2:K$700&lt;&gt;"",ROW(K$2:K$700)-1),ROW(F655))),"")</f>
        <v/>
      </c>
      <c r="M656" s="64" t="str">
        <f t="shared" si="30"/>
        <v/>
      </c>
      <c r="N656" s="65" t="str">
        <f t="array" ref="N656">IFERROR(INDEX(M$2:M$700,SMALL(IF(M$2:M$700&lt;&gt;"",ROW(M$2:M$700)-1),ROW(G655))),"")</f>
        <v/>
      </c>
      <c r="O656" s="64" t="str">
        <f t="shared" si="31"/>
        <v/>
      </c>
      <c r="P656" s="66" t="str">
        <f t="array" ref="P656">IFERROR(INDEX(O$2:O$700,SMALL(IF(O$2:O$700&lt;&gt;"",ROW(O$2:O$700)-1),ROW(I655))),"")</f>
        <v/>
      </c>
    </row>
    <row r="657" spans="1:16" ht="15.75" customHeight="1" x14ac:dyDescent="0.2">
      <c r="A657" s="67"/>
      <c r="B657" s="63"/>
      <c r="C657" s="63"/>
      <c r="D657" s="63"/>
      <c r="E657" s="63"/>
      <c r="F657" s="63"/>
      <c r="G657" s="67" t="str">
        <f>IF(F657="","",VLOOKUP(E657,'Liste des clubs'!$A$3:$B$129,2,FALSE))</f>
        <v/>
      </c>
      <c r="H657" s="29"/>
      <c r="I657" s="64" t="str">
        <f t="shared" si="28"/>
        <v/>
      </c>
      <c r="J657" s="65" t="str">
        <f t="array" ref="J657">IFERROR(INDEX(I$2:I$700,SMALL(IF(I$2:I$700&lt;&gt;"",ROW(I$2:I$700)-1),ROW(A656))),"")</f>
        <v/>
      </c>
      <c r="K657" s="64" t="str">
        <f t="shared" si="29"/>
        <v/>
      </c>
      <c r="L657" s="66" t="str">
        <f t="array" ref="L657">IFERROR(INDEX(K$2:K$700,SMALL(IF(K$2:K$700&lt;&gt;"",ROW(K$2:K$700)-1),ROW(F656))),"")</f>
        <v/>
      </c>
      <c r="M657" s="64" t="str">
        <f t="shared" si="30"/>
        <v/>
      </c>
      <c r="N657" s="65" t="str">
        <f t="array" ref="N657">IFERROR(INDEX(M$2:M$700,SMALL(IF(M$2:M$700&lt;&gt;"",ROW(M$2:M$700)-1),ROW(G656))),"")</f>
        <v/>
      </c>
      <c r="O657" s="64" t="str">
        <f t="shared" si="31"/>
        <v/>
      </c>
      <c r="P657" s="66" t="str">
        <f t="array" ref="P657">IFERROR(INDEX(O$2:O$700,SMALL(IF(O$2:O$700&lt;&gt;"",ROW(O$2:O$700)-1),ROW(I656))),"")</f>
        <v/>
      </c>
    </row>
    <row r="658" spans="1:16" ht="15.75" customHeight="1" x14ac:dyDescent="0.2">
      <c r="A658" s="67"/>
      <c r="B658" s="63"/>
      <c r="C658" s="63"/>
      <c r="D658" s="63"/>
      <c r="E658" s="63"/>
      <c r="F658" s="63"/>
      <c r="G658" s="67" t="str">
        <f>IF(F658="","",VLOOKUP(E658,'Liste des clubs'!$A$3:$B$129,2,FALSE))</f>
        <v/>
      </c>
      <c r="H658" s="29"/>
      <c r="I658" s="64" t="str">
        <f t="shared" ref="I658:I699" si="33">IF($H658=I$1,$A658,"")</f>
        <v/>
      </c>
      <c r="J658" s="65" t="str">
        <f t="array" ref="J658">IFERROR(INDEX(I$2:I$700,SMALL(IF(I$2:I$700&lt;&gt;"",ROW(I$2:I$700)-1),ROW(A657))),"")</f>
        <v/>
      </c>
      <c r="K658" s="64" t="str">
        <f t="shared" ref="K658:K699" si="34">IF($H658=K$1,$A658,"")</f>
        <v/>
      </c>
      <c r="L658" s="66" t="str">
        <f t="array" ref="L658">IFERROR(INDEX(K$2:K$700,SMALL(IF(K$2:K$700&lt;&gt;"",ROW(K$2:K$700)-1),ROW(F657))),"")</f>
        <v/>
      </c>
      <c r="M658" s="64" t="str">
        <f t="shared" ref="M658:M699" si="35">IF($H658=M$1,$A658,"")</f>
        <v/>
      </c>
      <c r="N658" s="65" t="str">
        <f t="array" ref="N658">IFERROR(INDEX(M$2:M$700,SMALL(IF(M$2:M$700&lt;&gt;"",ROW(M$2:M$700)-1),ROW(G657))),"")</f>
        <v/>
      </c>
      <c r="O658" s="64" t="str">
        <f t="shared" ref="O658:O699" si="36">IF($H658=O$1,$A658,"")</f>
        <v/>
      </c>
      <c r="P658" s="66" t="str">
        <f t="array" ref="P658">IFERROR(INDEX(O$2:O$700,SMALL(IF(O$2:O$700&lt;&gt;"",ROW(O$2:O$700)-1),ROW(I657))),"")</f>
        <v/>
      </c>
    </row>
    <row r="659" spans="1:16" ht="15.75" customHeight="1" x14ac:dyDescent="0.2">
      <c r="A659" s="67"/>
      <c r="B659" s="63"/>
      <c r="C659" s="63"/>
      <c r="D659" s="63"/>
      <c r="E659" s="63"/>
      <c r="F659" s="63"/>
      <c r="G659" s="67" t="str">
        <f>IF(F659="","",VLOOKUP(E659,'Liste des clubs'!$A$3:$B$129,2,FALSE))</f>
        <v/>
      </c>
      <c r="H659" s="29"/>
      <c r="I659" s="64" t="str">
        <f t="shared" si="33"/>
        <v/>
      </c>
      <c r="J659" s="65" t="str">
        <f t="array" ref="J659">IFERROR(INDEX(I$2:I$700,SMALL(IF(I$2:I$700&lt;&gt;"",ROW(I$2:I$700)-1),ROW(A658))),"")</f>
        <v/>
      </c>
      <c r="K659" s="64" t="str">
        <f t="shared" si="34"/>
        <v/>
      </c>
      <c r="L659" s="66" t="str">
        <f t="array" ref="L659">IFERROR(INDEX(K$2:K$700,SMALL(IF(K$2:K$700&lt;&gt;"",ROW(K$2:K$700)-1),ROW(F658))),"")</f>
        <v/>
      </c>
      <c r="M659" s="64" t="str">
        <f t="shared" si="35"/>
        <v/>
      </c>
      <c r="N659" s="65" t="str">
        <f t="array" ref="N659">IFERROR(INDEX(M$2:M$700,SMALL(IF(M$2:M$700&lt;&gt;"",ROW(M$2:M$700)-1),ROW(G658))),"")</f>
        <v/>
      </c>
      <c r="O659" s="64" t="str">
        <f t="shared" si="36"/>
        <v/>
      </c>
      <c r="P659" s="66" t="str">
        <f t="array" ref="P659">IFERROR(INDEX(O$2:O$700,SMALL(IF(O$2:O$700&lt;&gt;"",ROW(O$2:O$700)-1),ROW(I658))),"")</f>
        <v/>
      </c>
    </row>
    <row r="660" spans="1:16" ht="15.75" customHeight="1" x14ac:dyDescent="0.2">
      <c r="A660" s="67"/>
      <c r="B660" s="63"/>
      <c r="C660" s="63"/>
      <c r="D660" s="63"/>
      <c r="E660" s="63"/>
      <c r="F660" s="63"/>
      <c r="G660" s="67" t="str">
        <f>IF(F660="","",VLOOKUP(E660,'Liste des clubs'!$A$3:$B$129,2,FALSE))</f>
        <v/>
      </c>
      <c r="H660" s="29"/>
      <c r="I660" s="64" t="str">
        <f t="shared" si="33"/>
        <v/>
      </c>
      <c r="J660" s="65" t="str">
        <f t="array" ref="J660">IFERROR(INDEX(I$2:I$700,SMALL(IF(I$2:I$700&lt;&gt;"",ROW(I$2:I$700)-1),ROW(A659))),"")</f>
        <v/>
      </c>
      <c r="K660" s="64" t="str">
        <f t="shared" si="34"/>
        <v/>
      </c>
      <c r="L660" s="66" t="str">
        <f t="array" ref="L660">IFERROR(INDEX(K$2:K$700,SMALL(IF(K$2:K$700&lt;&gt;"",ROW(K$2:K$700)-1),ROW(F659))),"")</f>
        <v/>
      </c>
      <c r="M660" s="64" t="str">
        <f t="shared" si="35"/>
        <v/>
      </c>
      <c r="N660" s="65" t="str">
        <f t="array" ref="N660">IFERROR(INDEX(M$2:M$700,SMALL(IF(M$2:M$700&lt;&gt;"",ROW(M$2:M$700)-1),ROW(G659))),"")</f>
        <v/>
      </c>
      <c r="O660" s="64" t="str">
        <f t="shared" si="36"/>
        <v/>
      </c>
      <c r="P660" s="66" t="str">
        <f t="array" ref="P660">IFERROR(INDEX(O$2:O$700,SMALL(IF(O$2:O$700&lt;&gt;"",ROW(O$2:O$700)-1),ROW(I659))),"")</f>
        <v/>
      </c>
    </row>
    <row r="661" spans="1:16" ht="15.75" customHeight="1" x14ac:dyDescent="0.2">
      <c r="A661" s="67"/>
      <c r="B661" s="63"/>
      <c r="C661" s="63"/>
      <c r="D661" s="63"/>
      <c r="E661" s="63"/>
      <c r="F661" s="63"/>
      <c r="G661" s="67" t="str">
        <f>IF(F661="","",VLOOKUP(E661,'Liste des clubs'!$A$3:$B$129,2,FALSE))</f>
        <v/>
      </c>
      <c r="H661" s="29"/>
      <c r="I661" s="64" t="str">
        <f t="shared" si="33"/>
        <v/>
      </c>
      <c r="J661" s="65" t="str">
        <f t="array" ref="J661">IFERROR(INDEX(I$2:I$700,SMALL(IF(I$2:I$700&lt;&gt;"",ROW(I$2:I$700)-1),ROW(A660))),"")</f>
        <v/>
      </c>
      <c r="K661" s="64" t="str">
        <f t="shared" si="34"/>
        <v/>
      </c>
      <c r="L661" s="66" t="str">
        <f t="array" ref="L661">IFERROR(INDEX(K$2:K$700,SMALL(IF(K$2:K$700&lt;&gt;"",ROW(K$2:K$700)-1),ROW(F660))),"")</f>
        <v/>
      </c>
      <c r="M661" s="64" t="str">
        <f t="shared" si="35"/>
        <v/>
      </c>
      <c r="N661" s="65" t="str">
        <f t="array" ref="N661">IFERROR(INDEX(M$2:M$700,SMALL(IF(M$2:M$700&lt;&gt;"",ROW(M$2:M$700)-1),ROW(G660))),"")</f>
        <v/>
      </c>
      <c r="O661" s="64" t="str">
        <f t="shared" si="36"/>
        <v/>
      </c>
      <c r="P661" s="66" t="str">
        <f t="array" ref="P661">IFERROR(INDEX(O$2:O$700,SMALL(IF(O$2:O$700&lt;&gt;"",ROW(O$2:O$700)-1),ROW(I660))),"")</f>
        <v/>
      </c>
    </row>
    <row r="662" spans="1:16" ht="15.75" customHeight="1" x14ac:dyDescent="0.2">
      <c r="A662" s="67"/>
      <c r="B662" s="63"/>
      <c r="C662" s="63"/>
      <c r="D662" s="63"/>
      <c r="E662" s="63"/>
      <c r="F662" s="63"/>
      <c r="G662" s="67" t="str">
        <f>IF(F662="","",VLOOKUP(E662,'Liste des clubs'!$A$3:$B$129,2,FALSE))</f>
        <v/>
      </c>
      <c r="H662" s="29"/>
      <c r="I662" s="64" t="str">
        <f t="shared" si="33"/>
        <v/>
      </c>
      <c r="J662" s="65" t="str">
        <f t="array" ref="J662">IFERROR(INDEX(I$2:I$700,SMALL(IF(I$2:I$700&lt;&gt;"",ROW(I$2:I$700)-1),ROW(A661))),"")</f>
        <v/>
      </c>
      <c r="K662" s="64" t="str">
        <f t="shared" si="34"/>
        <v/>
      </c>
      <c r="L662" s="66" t="str">
        <f t="array" ref="L662">IFERROR(INDEX(K$2:K$700,SMALL(IF(K$2:K$700&lt;&gt;"",ROW(K$2:K$700)-1),ROW(F661))),"")</f>
        <v/>
      </c>
      <c r="M662" s="64" t="str">
        <f t="shared" si="35"/>
        <v/>
      </c>
      <c r="N662" s="65" t="str">
        <f t="array" ref="N662">IFERROR(INDEX(M$2:M$700,SMALL(IF(M$2:M$700&lt;&gt;"",ROW(M$2:M$700)-1),ROW(G661))),"")</f>
        <v/>
      </c>
      <c r="O662" s="64" t="str">
        <f t="shared" si="36"/>
        <v/>
      </c>
      <c r="P662" s="66" t="str">
        <f t="array" ref="P662">IFERROR(INDEX(O$2:O$700,SMALL(IF(O$2:O$700&lt;&gt;"",ROW(O$2:O$700)-1),ROW(I661))),"")</f>
        <v/>
      </c>
    </row>
    <row r="663" spans="1:16" ht="15.75" customHeight="1" x14ac:dyDescent="0.2">
      <c r="A663" s="67"/>
      <c r="B663" s="63"/>
      <c r="C663" s="63"/>
      <c r="D663" s="63"/>
      <c r="E663" s="63"/>
      <c r="F663" s="63"/>
      <c r="G663" s="67" t="str">
        <f>IF(F663="","",VLOOKUP(E663,'Liste des clubs'!$A$3:$B$129,2,FALSE))</f>
        <v/>
      </c>
      <c r="H663" s="29"/>
      <c r="I663" s="64" t="str">
        <f t="shared" si="33"/>
        <v/>
      </c>
      <c r="J663" s="65" t="str">
        <f t="array" ref="J663">IFERROR(INDEX(I$2:I$700,SMALL(IF(I$2:I$700&lt;&gt;"",ROW(I$2:I$700)-1),ROW(A662))),"")</f>
        <v/>
      </c>
      <c r="K663" s="64" t="str">
        <f t="shared" si="34"/>
        <v/>
      </c>
      <c r="L663" s="66" t="str">
        <f t="array" ref="L663">IFERROR(INDEX(K$2:K$700,SMALL(IF(K$2:K$700&lt;&gt;"",ROW(K$2:K$700)-1),ROW(F662))),"")</f>
        <v/>
      </c>
      <c r="M663" s="64" t="str">
        <f t="shared" si="35"/>
        <v/>
      </c>
      <c r="N663" s="65" t="str">
        <f t="array" ref="N663">IFERROR(INDEX(M$2:M$700,SMALL(IF(M$2:M$700&lt;&gt;"",ROW(M$2:M$700)-1),ROW(G662))),"")</f>
        <v/>
      </c>
      <c r="O663" s="64" t="str">
        <f t="shared" si="36"/>
        <v/>
      </c>
      <c r="P663" s="66" t="str">
        <f t="array" ref="P663">IFERROR(INDEX(O$2:O$700,SMALL(IF(O$2:O$700&lt;&gt;"",ROW(O$2:O$700)-1),ROW(I662))),"")</f>
        <v/>
      </c>
    </row>
    <row r="664" spans="1:16" ht="15.75" customHeight="1" x14ac:dyDescent="0.2">
      <c r="A664" s="67"/>
      <c r="B664" s="63"/>
      <c r="C664" s="63"/>
      <c r="D664" s="63"/>
      <c r="E664" s="63"/>
      <c r="F664" s="63"/>
      <c r="G664" s="67" t="str">
        <f>IF(F664="","",VLOOKUP(E664,'Liste des clubs'!$A$3:$B$129,2,FALSE))</f>
        <v/>
      </c>
      <c r="H664" s="29"/>
      <c r="I664" s="64" t="str">
        <f t="shared" si="33"/>
        <v/>
      </c>
      <c r="J664" s="65" t="str">
        <f t="array" ref="J664">IFERROR(INDEX(I$2:I$700,SMALL(IF(I$2:I$700&lt;&gt;"",ROW(I$2:I$700)-1),ROW(A663))),"")</f>
        <v/>
      </c>
      <c r="K664" s="64" t="str">
        <f t="shared" si="34"/>
        <v/>
      </c>
      <c r="L664" s="66" t="str">
        <f t="array" ref="L664">IFERROR(INDEX(K$2:K$700,SMALL(IF(K$2:K$700&lt;&gt;"",ROW(K$2:K$700)-1),ROW(F663))),"")</f>
        <v/>
      </c>
      <c r="M664" s="64" t="str">
        <f t="shared" si="35"/>
        <v/>
      </c>
      <c r="N664" s="65" t="str">
        <f t="array" ref="N664">IFERROR(INDEX(M$2:M$700,SMALL(IF(M$2:M$700&lt;&gt;"",ROW(M$2:M$700)-1),ROW(G663))),"")</f>
        <v/>
      </c>
      <c r="O664" s="64" t="str">
        <f t="shared" si="36"/>
        <v/>
      </c>
      <c r="P664" s="66" t="str">
        <f t="array" ref="P664">IFERROR(INDEX(O$2:O$700,SMALL(IF(O$2:O$700&lt;&gt;"",ROW(O$2:O$700)-1),ROW(I663))),"")</f>
        <v/>
      </c>
    </row>
    <row r="665" spans="1:16" ht="15.75" customHeight="1" x14ac:dyDescent="0.2">
      <c r="A665" s="67"/>
      <c r="B665" s="63"/>
      <c r="C665" s="63"/>
      <c r="D665" s="63"/>
      <c r="E665" s="63"/>
      <c r="F665" s="63"/>
      <c r="G665" s="67" t="str">
        <f>IF(F665="","",VLOOKUP(E665,'Liste des clubs'!$A$3:$B$129,2,FALSE))</f>
        <v/>
      </c>
      <c r="H665" s="29"/>
      <c r="I665" s="64" t="str">
        <f t="shared" si="33"/>
        <v/>
      </c>
      <c r="J665" s="65" t="str">
        <f t="array" ref="J665">IFERROR(INDEX(I$2:I$700,SMALL(IF(I$2:I$700&lt;&gt;"",ROW(I$2:I$700)-1),ROW(A664))),"")</f>
        <v/>
      </c>
      <c r="K665" s="64" t="str">
        <f t="shared" si="34"/>
        <v/>
      </c>
      <c r="L665" s="66" t="str">
        <f t="array" ref="L665">IFERROR(INDEX(K$2:K$700,SMALL(IF(K$2:K$700&lt;&gt;"",ROW(K$2:K$700)-1),ROW(F664))),"")</f>
        <v/>
      </c>
      <c r="M665" s="64" t="str">
        <f t="shared" si="35"/>
        <v/>
      </c>
      <c r="N665" s="65" t="str">
        <f t="array" ref="N665">IFERROR(INDEX(M$2:M$700,SMALL(IF(M$2:M$700&lt;&gt;"",ROW(M$2:M$700)-1),ROW(G664))),"")</f>
        <v/>
      </c>
      <c r="O665" s="64" t="str">
        <f t="shared" si="36"/>
        <v/>
      </c>
      <c r="P665" s="66" t="str">
        <f t="array" ref="P665">IFERROR(INDEX(O$2:O$700,SMALL(IF(O$2:O$700&lt;&gt;"",ROW(O$2:O$700)-1),ROW(I664))),"")</f>
        <v/>
      </c>
    </row>
    <row r="666" spans="1:16" ht="15.75" customHeight="1" x14ac:dyDescent="0.2">
      <c r="A666" s="67"/>
      <c r="B666" s="63"/>
      <c r="C666" s="63"/>
      <c r="D666" s="63"/>
      <c r="E666" s="63"/>
      <c r="F666" s="63"/>
      <c r="G666" s="67" t="str">
        <f>IF(F666="","",VLOOKUP(E666,'Liste des clubs'!$A$3:$B$129,2,FALSE))</f>
        <v/>
      </c>
      <c r="H666" s="29"/>
      <c r="I666" s="64" t="str">
        <f t="shared" si="33"/>
        <v/>
      </c>
      <c r="J666" s="65" t="str">
        <f t="array" ref="J666">IFERROR(INDEX(I$2:I$700,SMALL(IF(I$2:I$700&lt;&gt;"",ROW(I$2:I$700)-1),ROW(A665))),"")</f>
        <v/>
      </c>
      <c r="K666" s="64" t="str">
        <f t="shared" si="34"/>
        <v/>
      </c>
      <c r="L666" s="66" t="str">
        <f t="array" ref="L666">IFERROR(INDEX(K$2:K$700,SMALL(IF(K$2:K$700&lt;&gt;"",ROW(K$2:K$700)-1),ROW(F665))),"")</f>
        <v/>
      </c>
      <c r="M666" s="64" t="str">
        <f t="shared" si="35"/>
        <v/>
      </c>
      <c r="N666" s="65" t="str">
        <f t="array" ref="N666">IFERROR(INDEX(M$2:M$700,SMALL(IF(M$2:M$700&lt;&gt;"",ROW(M$2:M$700)-1),ROW(G665))),"")</f>
        <v/>
      </c>
      <c r="O666" s="64" t="str">
        <f t="shared" si="36"/>
        <v/>
      </c>
      <c r="P666" s="66" t="str">
        <f t="array" ref="P666">IFERROR(INDEX(O$2:O$700,SMALL(IF(O$2:O$700&lt;&gt;"",ROW(O$2:O$700)-1),ROW(I665))),"")</f>
        <v/>
      </c>
    </row>
    <row r="667" spans="1:16" ht="15.75" customHeight="1" x14ac:dyDescent="0.2">
      <c r="A667" s="67"/>
      <c r="B667" s="63"/>
      <c r="C667" s="63"/>
      <c r="D667" s="63"/>
      <c r="E667" s="63"/>
      <c r="F667" s="63"/>
      <c r="G667" s="67" t="str">
        <f>IF(F667="","",VLOOKUP(E667,'Liste des clubs'!$A$3:$B$129,2,FALSE))</f>
        <v/>
      </c>
      <c r="H667" s="29"/>
      <c r="I667" s="64" t="str">
        <f t="shared" si="33"/>
        <v/>
      </c>
      <c r="J667" s="65" t="str">
        <f t="array" ref="J667">IFERROR(INDEX(I$2:I$700,SMALL(IF(I$2:I$700&lt;&gt;"",ROW(I$2:I$700)-1),ROW(A666))),"")</f>
        <v/>
      </c>
      <c r="K667" s="64" t="str">
        <f t="shared" si="34"/>
        <v/>
      </c>
      <c r="L667" s="66" t="str">
        <f t="array" ref="L667">IFERROR(INDEX(K$2:K$700,SMALL(IF(K$2:K$700&lt;&gt;"",ROW(K$2:K$700)-1),ROW(F666))),"")</f>
        <v/>
      </c>
      <c r="M667" s="64" t="str">
        <f t="shared" si="35"/>
        <v/>
      </c>
      <c r="N667" s="65" t="str">
        <f t="array" ref="N667">IFERROR(INDEX(M$2:M$700,SMALL(IF(M$2:M$700&lt;&gt;"",ROW(M$2:M$700)-1),ROW(G666))),"")</f>
        <v/>
      </c>
      <c r="O667" s="64" t="str">
        <f t="shared" si="36"/>
        <v/>
      </c>
      <c r="P667" s="66" t="str">
        <f t="array" ref="P667">IFERROR(INDEX(O$2:O$700,SMALL(IF(O$2:O$700&lt;&gt;"",ROW(O$2:O$700)-1),ROW(I666))),"")</f>
        <v/>
      </c>
    </row>
    <row r="668" spans="1:16" ht="15.75" customHeight="1" x14ac:dyDescent="0.2">
      <c r="A668" s="67"/>
      <c r="B668" s="63"/>
      <c r="C668" s="63"/>
      <c r="D668" s="63"/>
      <c r="E668" s="63"/>
      <c r="F668" s="63"/>
      <c r="G668" s="67" t="str">
        <f>IF(F668="","",VLOOKUP(E668,'Liste des clubs'!$A$3:$B$129,2,FALSE))</f>
        <v/>
      </c>
      <c r="H668" s="29"/>
      <c r="I668" s="64" t="str">
        <f t="shared" si="33"/>
        <v/>
      </c>
      <c r="J668" s="65" t="str">
        <f t="array" ref="J668">IFERROR(INDEX(I$2:I$700,SMALL(IF(I$2:I$700&lt;&gt;"",ROW(I$2:I$700)-1),ROW(A667))),"")</f>
        <v/>
      </c>
      <c r="K668" s="64" t="str">
        <f t="shared" si="34"/>
        <v/>
      </c>
      <c r="L668" s="66" t="str">
        <f t="array" ref="L668">IFERROR(INDEX(K$2:K$700,SMALL(IF(K$2:K$700&lt;&gt;"",ROW(K$2:K$700)-1),ROW(F667))),"")</f>
        <v/>
      </c>
      <c r="M668" s="64" t="str">
        <f t="shared" si="35"/>
        <v/>
      </c>
      <c r="N668" s="65" t="str">
        <f t="array" ref="N668">IFERROR(INDEX(M$2:M$700,SMALL(IF(M$2:M$700&lt;&gt;"",ROW(M$2:M$700)-1),ROW(G667))),"")</f>
        <v/>
      </c>
      <c r="O668" s="64" t="str">
        <f t="shared" si="36"/>
        <v/>
      </c>
      <c r="P668" s="66" t="str">
        <f t="array" ref="P668">IFERROR(INDEX(O$2:O$700,SMALL(IF(O$2:O$700&lt;&gt;"",ROW(O$2:O$700)-1),ROW(I667))),"")</f>
        <v/>
      </c>
    </row>
    <row r="669" spans="1:16" ht="15.75" customHeight="1" x14ac:dyDescent="0.2">
      <c r="A669" s="67"/>
      <c r="B669" s="63"/>
      <c r="C669" s="63"/>
      <c r="D669" s="63"/>
      <c r="E669" s="63"/>
      <c r="F669" s="63"/>
      <c r="G669" s="67" t="str">
        <f>IF(F669="","",VLOOKUP(E669,'Liste des clubs'!$A$3:$B$129,2,FALSE))</f>
        <v/>
      </c>
      <c r="H669" s="29"/>
      <c r="I669" s="64" t="str">
        <f t="shared" si="33"/>
        <v/>
      </c>
      <c r="J669" s="65" t="str">
        <f t="array" ref="J669">IFERROR(INDEX(I$2:I$700,SMALL(IF(I$2:I$700&lt;&gt;"",ROW(I$2:I$700)-1),ROW(A668))),"")</f>
        <v/>
      </c>
      <c r="K669" s="64" t="str">
        <f t="shared" si="34"/>
        <v/>
      </c>
      <c r="L669" s="66" t="str">
        <f t="array" ref="L669">IFERROR(INDEX(K$2:K$700,SMALL(IF(K$2:K$700&lt;&gt;"",ROW(K$2:K$700)-1),ROW(F668))),"")</f>
        <v/>
      </c>
      <c r="M669" s="64" t="str">
        <f t="shared" si="35"/>
        <v/>
      </c>
      <c r="N669" s="65" t="str">
        <f t="array" ref="N669">IFERROR(INDEX(M$2:M$700,SMALL(IF(M$2:M$700&lt;&gt;"",ROW(M$2:M$700)-1),ROW(G668))),"")</f>
        <v/>
      </c>
      <c r="O669" s="64" t="str">
        <f t="shared" si="36"/>
        <v/>
      </c>
      <c r="P669" s="66" t="str">
        <f t="array" ref="P669">IFERROR(INDEX(O$2:O$700,SMALL(IF(O$2:O$700&lt;&gt;"",ROW(O$2:O$700)-1),ROW(I668))),"")</f>
        <v/>
      </c>
    </row>
    <row r="670" spans="1:16" ht="15.75" customHeight="1" x14ac:dyDescent="0.2">
      <c r="A670" s="67"/>
      <c r="B670" s="63"/>
      <c r="C670" s="63"/>
      <c r="D670" s="63"/>
      <c r="E670" s="63"/>
      <c r="F670" s="63"/>
      <c r="G670" s="67" t="str">
        <f>IF(F670="","",VLOOKUP(E670,'Liste des clubs'!$A$3:$B$129,2,FALSE))</f>
        <v/>
      </c>
      <c r="H670" s="29"/>
      <c r="I670" s="64" t="str">
        <f t="shared" si="33"/>
        <v/>
      </c>
      <c r="J670" s="65" t="str">
        <f t="array" ref="J670">IFERROR(INDEX(I$2:I$700,SMALL(IF(I$2:I$700&lt;&gt;"",ROW(I$2:I$700)-1),ROW(A669))),"")</f>
        <v/>
      </c>
      <c r="K670" s="64" t="str">
        <f t="shared" si="34"/>
        <v/>
      </c>
      <c r="L670" s="66" t="str">
        <f t="array" ref="L670">IFERROR(INDEX(K$2:K$700,SMALL(IF(K$2:K$700&lt;&gt;"",ROW(K$2:K$700)-1),ROW(F669))),"")</f>
        <v/>
      </c>
      <c r="M670" s="64" t="str">
        <f t="shared" si="35"/>
        <v/>
      </c>
      <c r="N670" s="65" t="str">
        <f t="array" ref="N670">IFERROR(INDEX(M$2:M$700,SMALL(IF(M$2:M$700&lt;&gt;"",ROW(M$2:M$700)-1),ROW(G669))),"")</f>
        <v/>
      </c>
      <c r="O670" s="64" t="str">
        <f t="shared" si="36"/>
        <v/>
      </c>
      <c r="P670" s="66" t="str">
        <f t="array" ref="P670">IFERROR(INDEX(O$2:O$700,SMALL(IF(O$2:O$700&lt;&gt;"",ROW(O$2:O$700)-1),ROW(I669))),"")</f>
        <v/>
      </c>
    </row>
    <row r="671" spans="1:16" ht="15.75" customHeight="1" x14ac:dyDescent="0.2">
      <c r="A671" s="67"/>
      <c r="B671" s="63"/>
      <c r="C671" s="63"/>
      <c r="D671" s="63"/>
      <c r="E671" s="63"/>
      <c r="F671" s="63"/>
      <c r="G671" s="67" t="str">
        <f>IF(F671="","",VLOOKUP(E671,'Liste des clubs'!$A$3:$B$129,2,FALSE))</f>
        <v/>
      </c>
      <c r="H671" s="29"/>
      <c r="I671" s="64" t="str">
        <f t="shared" si="33"/>
        <v/>
      </c>
      <c r="J671" s="65" t="str">
        <f t="array" ref="J671">IFERROR(INDEX(I$2:I$700,SMALL(IF(I$2:I$700&lt;&gt;"",ROW(I$2:I$700)-1),ROW(A670))),"")</f>
        <v/>
      </c>
      <c r="K671" s="64" t="str">
        <f t="shared" si="34"/>
        <v/>
      </c>
      <c r="L671" s="66" t="str">
        <f t="array" ref="L671">IFERROR(INDEX(K$2:K$700,SMALL(IF(K$2:K$700&lt;&gt;"",ROW(K$2:K$700)-1),ROW(F670))),"")</f>
        <v/>
      </c>
      <c r="M671" s="64" t="str">
        <f t="shared" si="35"/>
        <v/>
      </c>
      <c r="N671" s="65" t="str">
        <f t="array" ref="N671">IFERROR(INDEX(M$2:M$700,SMALL(IF(M$2:M$700&lt;&gt;"",ROW(M$2:M$700)-1),ROW(G670))),"")</f>
        <v/>
      </c>
      <c r="O671" s="64" t="str">
        <f t="shared" si="36"/>
        <v/>
      </c>
      <c r="P671" s="66" t="str">
        <f t="array" ref="P671">IFERROR(INDEX(O$2:O$700,SMALL(IF(O$2:O$700&lt;&gt;"",ROW(O$2:O$700)-1),ROW(I670))),"")</f>
        <v/>
      </c>
    </row>
    <row r="672" spans="1:16" ht="15.75" customHeight="1" x14ac:dyDescent="0.2">
      <c r="A672" s="67"/>
      <c r="B672" s="63"/>
      <c r="C672" s="63"/>
      <c r="D672" s="63"/>
      <c r="E672" s="63"/>
      <c r="F672" s="63"/>
      <c r="G672" s="67" t="str">
        <f>IF(F672="","",VLOOKUP(E672,'Liste des clubs'!$A$3:$B$129,2,FALSE))</f>
        <v/>
      </c>
      <c r="H672" s="29"/>
      <c r="I672" s="64" t="str">
        <f t="shared" si="33"/>
        <v/>
      </c>
      <c r="J672" s="65" t="str">
        <f t="array" ref="J672">IFERROR(INDEX(I$2:I$700,SMALL(IF(I$2:I$700&lt;&gt;"",ROW(I$2:I$700)-1),ROW(A671))),"")</f>
        <v/>
      </c>
      <c r="K672" s="64" t="str">
        <f t="shared" si="34"/>
        <v/>
      </c>
      <c r="L672" s="66" t="str">
        <f t="array" ref="L672">IFERROR(INDEX(K$2:K$700,SMALL(IF(K$2:K$700&lt;&gt;"",ROW(K$2:K$700)-1),ROW(F671))),"")</f>
        <v/>
      </c>
      <c r="M672" s="64" t="str">
        <f t="shared" si="35"/>
        <v/>
      </c>
      <c r="N672" s="65" t="str">
        <f t="array" ref="N672">IFERROR(INDEX(M$2:M$700,SMALL(IF(M$2:M$700&lt;&gt;"",ROW(M$2:M$700)-1),ROW(G671))),"")</f>
        <v/>
      </c>
      <c r="O672" s="64" t="str">
        <f t="shared" si="36"/>
        <v/>
      </c>
      <c r="P672" s="66" t="str">
        <f t="array" ref="P672">IFERROR(INDEX(O$2:O$700,SMALL(IF(O$2:O$700&lt;&gt;"",ROW(O$2:O$700)-1),ROW(I671))),"")</f>
        <v/>
      </c>
    </row>
    <row r="673" spans="1:16" ht="15.75" customHeight="1" x14ac:dyDescent="0.2">
      <c r="A673" s="67"/>
      <c r="B673" s="63"/>
      <c r="C673" s="63"/>
      <c r="D673" s="63"/>
      <c r="E673" s="63"/>
      <c r="F673" s="63"/>
      <c r="G673" s="67" t="str">
        <f>IF(F673="","",VLOOKUP(E673,'Liste des clubs'!$A$3:$B$129,2,FALSE))</f>
        <v/>
      </c>
      <c r="H673" s="29"/>
      <c r="I673" s="64" t="str">
        <f t="shared" si="33"/>
        <v/>
      </c>
      <c r="J673" s="65" t="str">
        <f t="array" ref="J673">IFERROR(INDEX(I$2:I$700,SMALL(IF(I$2:I$700&lt;&gt;"",ROW(I$2:I$700)-1),ROW(A672))),"")</f>
        <v/>
      </c>
      <c r="K673" s="64" t="str">
        <f t="shared" si="34"/>
        <v/>
      </c>
      <c r="L673" s="66" t="str">
        <f t="array" ref="L673">IFERROR(INDEX(K$2:K$700,SMALL(IF(K$2:K$700&lt;&gt;"",ROW(K$2:K$700)-1),ROW(F672))),"")</f>
        <v/>
      </c>
      <c r="M673" s="64" t="str">
        <f t="shared" si="35"/>
        <v/>
      </c>
      <c r="N673" s="65" t="str">
        <f t="array" ref="N673">IFERROR(INDEX(M$2:M$700,SMALL(IF(M$2:M$700&lt;&gt;"",ROW(M$2:M$700)-1),ROW(G672))),"")</f>
        <v/>
      </c>
      <c r="O673" s="64" t="str">
        <f t="shared" si="36"/>
        <v/>
      </c>
      <c r="P673" s="66" t="str">
        <f t="array" ref="P673">IFERROR(INDEX(O$2:O$700,SMALL(IF(O$2:O$700&lt;&gt;"",ROW(O$2:O$700)-1),ROW(I672))),"")</f>
        <v/>
      </c>
    </row>
    <row r="674" spans="1:16" ht="15.75" customHeight="1" x14ac:dyDescent="0.2">
      <c r="A674" s="67"/>
      <c r="B674" s="63"/>
      <c r="C674" s="63"/>
      <c r="D674" s="63"/>
      <c r="E674" s="63"/>
      <c r="F674" s="63"/>
      <c r="G674" s="67" t="str">
        <f>IF(F674="","",VLOOKUP(E674,'Liste des clubs'!$A$3:$B$129,2,FALSE))</f>
        <v/>
      </c>
      <c r="H674" s="29"/>
      <c r="I674" s="64" t="str">
        <f t="shared" si="33"/>
        <v/>
      </c>
      <c r="J674" s="65" t="str">
        <f t="array" ref="J674">IFERROR(INDEX(I$2:I$700,SMALL(IF(I$2:I$700&lt;&gt;"",ROW(I$2:I$700)-1),ROW(A673))),"")</f>
        <v/>
      </c>
      <c r="K674" s="64" t="str">
        <f t="shared" si="34"/>
        <v/>
      </c>
      <c r="L674" s="66" t="str">
        <f t="array" ref="L674">IFERROR(INDEX(K$2:K$700,SMALL(IF(K$2:K$700&lt;&gt;"",ROW(K$2:K$700)-1),ROW(F673))),"")</f>
        <v/>
      </c>
      <c r="M674" s="64" t="str">
        <f t="shared" si="35"/>
        <v/>
      </c>
      <c r="N674" s="65" t="str">
        <f t="array" ref="N674">IFERROR(INDEX(M$2:M$700,SMALL(IF(M$2:M$700&lt;&gt;"",ROW(M$2:M$700)-1),ROW(G673))),"")</f>
        <v/>
      </c>
      <c r="O674" s="64" t="str">
        <f t="shared" si="36"/>
        <v/>
      </c>
      <c r="P674" s="66" t="str">
        <f t="array" ref="P674">IFERROR(INDEX(O$2:O$700,SMALL(IF(O$2:O$700&lt;&gt;"",ROW(O$2:O$700)-1),ROW(I673))),"")</f>
        <v/>
      </c>
    </row>
    <row r="675" spans="1:16" ht="15.75" customHeight="1" x14ac:dyDescent="0.2">
      <c r="A675" s="67"/>
      <c r="B675" s="63"/>
      <c r="C675" s="63"/>
      <c r="D675" s="63"/>
      <c r="E675" s="63"/>
      <c r="F675" s="63"/>
      <c r="G675" s="67" t="str">
        <f>IF(F675="","",VLOOKUP(E675,'Liste des clubs'!$A$3:$B$129,2,FALSE))</f>
        <v/>
      </c>
      <c r="H675" s="29"/>
      <c r="I675" s="64" t="str">
        <f t="shared" si="33"/>
        <v/>
      </c>
      <c r="J675" s="65" t="str">
        <f t="array" ref="J675">IFERROR(INDEX(I$2:I$700,SMALL(IF(I$2:I$700&lt;&gt;"",ROW(I$2:I$700)-1),ROW(A674))),"")</f>
        <v/>
      </c>
      <c r="K675" s="64" t="str">
        <f t="shared" si="34"/>
        <v/>
      </c>
      <c r="L675" s="66" t="str">
        <f t="array" ref="L675">IFERROR(INDEX(K$2:K$700,SMALL(IF(K$2:K$700&lt;&gt;"",ROW(K$2:K$700)-1),ROW(F674))),"")</f>
        <v/>
      </c>
      <c r="M675" s="64" t="str">
        <f t="shared" si="35"/>
        <v/>
      </c>
      <c r="N675" s="65" t="str">
        <f t="array" ref="N675">IFERROR(INDEX(M$2:M$700,SMALL(IF(M$2:M$700&lt;&gt;"",ROW(M$2:M$700)-1),ROW(G674))),"")</f>
        <v/>
      </c>
      <c r="O675" s="64" t="str">
        <f t="shared" si="36"/>
        <v/>
      </c>
      <c r="P675" s="66" t="str">
        <f t="array" ref="P675">IFERROR(INDEX(O$2:O$700,SMALL(IF(O$2:O$700&lt;&gt;"",ROW(O$2:O$700)-1),ROW(I674))),"")</f>
        <v/>
      </c>
    </row>
    <row r="676" spans="1:16" ht="15.75" customHeight="1" x14ac:dyDescent="0.2">
      <c r="A676" s="67"/>
      <c r="B676" s="63"/>
      <c r="C676" s="63"/>
      <c r="D676" s="63"/>
      <c r="E676" s="63"/>
      <c r="F676" s="63"/>
      <c r="G676" s="67" t="str">
        <f>IF(F676="","",VLOOKUP(E676,'Liste des clubs'!$A$3:$B$129,2,FALSE))</f>
        <v/>
      </c>
      <c r="H676" s="29"/>
      <c r="I676" s="64" t="str">
        <f t="shared" si="33"/>
        <v/>
      </c>
      <c r="J676" s="65" t="str">
        <f t="array" ref="J676">IFERROR(INDEX(I$2:I$700,SMALL(IF(I$2:I$700&lt;&gt;"",ROW(I$2:I$700)-1),ROW(A675))),"")</f>
        <v/>
      </c>
      <c r="K676" s="64" t="str">
        <f t="shared" si="34"/>
        <v/>
      </c>
      <c r="L676" s="66" t="str">
        <f t="array" ref="L676">IFERROR(INDEX(K$2:K$700,SMALL(IF(K$2:K$700&lt;&gt;"",ROW(K$2:K$700)-1),ROW(F675))),"")</f>
        <v/>
      </c>
      <c r="M676" s="64" t="str">
        <f t="shared" si="35"/>
        <v/>
      </c>
      <c r="N676" s="65" t="str">
        <f t="array" ref="N676">IFERROR(INDEX(M$2:M$700,SMALL(IF(M$2:M$700&lt;&gt;"",ROW(M$2:M$700)-1),ROW(G675))),"")</f>
        <v/>
      </c>
      <c r="O676" s="64" t="str">
        <f t="shared" si="36"/>
        <v/>
      </c>
      <c r="P676" s="66" t="str">
        <f t="array" ref="P676">IFERROR(INDEX(O$2:O$700,SMALL(IF(O$2:O$700&lt;&gt;"",ROW(O$2:O$700)-1),ROW(I675))),"")</f>
        <v/>
      </c>
    </row>
    <row r="677" spans="1:16" ht="15.75" customHeight="1" x14ac:dyDescent="0.2">
      <c r="A677" s="67"/>
      <c r="B677" s="63"/>
      <c r="C677" s="63"/>
      <c r="D677" s="63"/>
      <c r="E677" s="63"/>
      <c r="F677" s="63"/>
      <c r="G677" s="67" t="str">
        <f>IF(F677="","",VLOOKUP(E677,'Liste des clubs'!$A$3:$B$129,2,FALSE))</f>
        <v/>
      </c>
      <c r="H677" s="29"/>
      <c r="I677" s="64" t="str">
        <f t="shared" si="33"/>
        <v/>
      </c>
      <c r="J677" s="65" t="str">
        <f t="array" ref="J677">IFERROR(INDEX(I$2:I$700,SMALL(IF(I$2:I$700&lt;&gt;"",ROW(I$2:I$700)-1),ROW(A676))),"")</f>
        <v/>
      </c>
      <c r="K677" s="64" t="str">
        <f t="shared" si="34"/>
        <v/>
      </c>
      <c r="L677" s="66" t="str">
        <f t="array" ref="L677">IFERROR(INDEX(K$2:K$700,SMALL(IF(K$2:K$700&lt;&gt;"",ROW(K$2:K$700)-1),ROW(F676))),"")</f>
        <v/>
      </c>
      <c r="M677" s="64" t="str">
        <f t="shared" si="35"/>
        <v/>
      </c>
      <c r="N677" s="65" t="str">
        <f t="array" ref="N677">IFERROR(INDEX(M$2:M$700,SMALL(IF(M$2:M$700&lt;&gt;"",ROW(M$2:M$700)-1),ROW(G676))),"")</f>
        <v/>
      </c>
      <c r="O677" s="64" t="str">
        <f t="shared" si="36"/>
        <v/>
      </c>
      <c r="P677" s="66" t="str">
        <f t="array" ref="P677">IFERROR(INDEX(O$2:O$700,SMALL(IF(O$2:O$700&lt;&gt;"",ROW(O$2:O$700)-1),ROW(I676))),"")</f>
        <v/>
      </c>
    </row>
    <row r="678" spans="1:16" ht="15.75" customHeight="1" x14ac:dyDescent="0.2">
      <c r="A678" s="67"/>
      <c r="B678" s="63"/>
      <c r="C678" s="63"/>
      <c r="D678" s="63"/>
      <c r="E678" s="63"/>
      <c r="F678" s="63"/>
      <c r="G678" s="67" t="str">
        <f>IF(F678="","",VLOOKUP(E678,'Liste des clubs'!$A$3:$B$129,2,FALSE))</f>
        <v/>
      </c>
      <c r="H678" s="29"/>
      <c r="I678" s="64" t="str">
        <f t="shared" si="33"/>
        <v/>
      </c>
      <c r="J678" s="65" t="str">
        <f t="array" ref="J678">IFERROR(INDEX(I$2:I$700,SMALL(IF(I$2:I$700&lt;&gt;"",ROW(I$2:I$700)-1),ROW(A677))),"")</f>
        <v/>
      </c>
      <c r="K678" s="64" t="str">
        <f t="shared" si="34"/>
        <v/>
      </c>
      <c r="L678" s="66" t="str">
        <f t="array" ref="L678">IFERROR(INDEX(K$2:K$700,SMALL(IF(K$2:K$700&lt;&gt;"",ROW(K$2:K$700)-1),ROW(F677))),"")</f>
        <v/>
      </c>
      <c r="M678" s="64" t="str">
        <f t="shared" si="35"/>
        <v/>
      </c>
      <c r="N678" s="65" t="str">
        <f t="array" ref="N678">IFERROR(INDEX(M$2:M$700,SMALL(IF(M$2:M$700&lt;&gt;"",ROW(M$2:M$700)-1),ROW(G677))),"")</f>
        <v/>
      </c>
      <c r="O678" s="64" t="str">
        <f t="shared" si="36"/>
        <v/>
      </c>
      <c r="P678" s="66" t="str">
        <f t="array" ref="P678">IFERROR(INDEX(O$2:O$700,SMALL(IF(O$2:O$700&lt;&gt;"",ROW(O$2:O$700)-1),ROW(I677))),"")</f>
        <v/>
      </c>
    </row>
    <row r="679" spans="1:16" ht="15.75" customHeight="1" x14ac:dyDescent="0.2">
      <c r="A679" s="67"/>
      <c r="B679" s="63"/>
      <c r="C679" s="63"/>
      <c r="D679" s="63"/>
      <c r="E679" s="63"/>
      <c r="F679" s="63"/>
      <c r="G679" s="67" t="str">
        <f>IF(F679="","",VLOOKUP(E679,'Liste des clubs'!$A$3:$B$129,2,FALSE))</f>
        <v/>
      </c>
      <c r="H679" s="29"/>
      <c r="I679" s="64" t="str">
        <f t="shared" si="33"/>
        <v/>
      </c>
      <c r="J679" s="65" t="str">
        <f t="array" ref="J679">IFERROR(INDEX(I$2:I$700,SMALL(IF(I$2:I$700&lt;&gt;"",ROW(I$2:I$700)-1),ROW(A678))),"")</f>
        <v/>
      </c>
      <c r="K679" s="64" t="str">
        <f t="shared" si="34"/>
        <v/>
      </c>
      <c r="L679" s="66" t="str">
        <f t="array" ref="L679">IFERROR(INDEX(K$2:K$700,SMALL(IF(K$2:K$700&lt;&gt;"",ROW(K$2:K$700)-1),ROW(F678))),"")</f>
        <v/>
      </c>
      <c r="M679" s="64" t="str">
        <f t="shared" si="35"/>
        <v/>
      </c>
      <c r="N679" s="65" t="str">
        <f t="array" ref="N679">IFERROR(INDEX(M$2:M$700,SMALL(IF(M$2:M$700&lt;&gt;"",ROW(M$2:M$700)-1),ROW(G678))),"")</f>
        <v/>
      </c>
      <c r="O679" s="64" t="str">
        <f t="shared" si="36"/>
        <v/>
      </c>
      <c r="P679" s="66" t="str">
        <f t="array" ref="P679">IFERROR(INDEX(O$2:O$700,SMALL(IF(O$2:O$700&lt;&gt;"",ROW(O$2:O$700)-1),ROW(I678))),"")</f>
        <v/>
      </c>
    </row>
    <row r="680" spans="1:16" ht="15.75" customHeight="1" x14ac:dyDescent="0.2">
      <c r="A680" s="67"/>
      <c r="B680" s="63"/>
      <c r="C680" s="63"/>
      <c r="D680" s="63"/>
      <c r="E680" s="63"/>
      <c r="F680" s="63"/>
      <c r="G680" s="67" t="str">
        <f>IF(F680="","",VLOOKUP(E680,'Liste des clubs'!$A$3:$B$129,2,FALSE))</f>
        <v/>
      </c>
      <c r="H680" s="29"/>
      <c r="I680" s="64" t="str">
        <f t="shared" si="33"/>
        <v/>
      </c>
      <c r="J680" s="65" t="str">
        <f t="array" ref="J680">IFERROR(INDEX(I$2:I$700,SMALL(IF(I$2:I$700&lt;&gt;"",ROW(I$2:I$700)-1),ROW(A679))),"")</f>
        <v/>
      </c>
      <c r="K680" s="64" t="str">
        <f t="shared" si="34"/>
        <v/>
      </c>
      <c r="L680" s="66" t="str">
        <f t="array" ref="L680">IFERROR(INDEX(K$2:K$700,SMALL(IF(K$2:K$700&lt;&gt;"",ROW(K$2:K$700)-1),ROW(F679))),"")</f>
        <v/>
      </c>
      <c r="M680" s="64" t="str">
        <f t="shared" si="35"/>
        <v/>
      </c>
      <c r="N680" s="65" t="str">
        <f t="array" ref="N680">IFERROR(INDEX(M$2:M$700,SMALL(IF(M$2:M$700&lt;&gt;"",ROW(M$2:M$700)-1),ROW(G679))),"")</f>
        <v/>
      </c>
      <c r="O680" s="64" t="str">
        <f t="shared" si="36"/>
        <v/>
      </c>
      <c r="P680" s="66" t="str">
        <f t="array" ref="P680">IFERROR(INDEX(O$2:O$700,SMALL(IF(O$2:O$700&lt;&gt;"",ROW(O$2:O$700)-1),ROW(I679))),"")</f>
        <v/>
      </c>
    </row>
    <row r="681" spans="1:16" ht="15.75" customHeight="1" x14ac:dyDescent="0.2">
      <c r="A681" s="67"/>
      <c r="B681" s="63"/>
      <c r="C681" s="63"/>
      <c r="D681" s="63"/>
      <c r="E681" s="63"/>
      <c r="F681" s="63"/>
      <c r="G681" s="67" t="str">
        <f>IF(F681="","",VLOOKUP(E681,'Liste des clubs'!$A$3:$B$129,2,FALSE))</f>
        <v/>
      </c>
      <c r="H681" s="29"/>
      <c r="I681" s="64" t="str">
        <f t="shared" si="33"/>
        <v/>
      </c>
      <c r="J681" s="65" t="str">
        <f t="array" ref="J681">IFERROR(INDEX(I$2:I$700,SMALL(IF(I$2:I$700&lt;&gt;"",ROW(I$2:I$700)-1),ROW(A680))),"")</f>
        <v/>
      </c>
      <c r="K681" s="64" t="str">
        <f t="shared" si="34"/>
        <v/>
      </c>
      <c r="L681" s="66" t="str">
        <f t="array" ref="L681">IFERROR(INDEX(K$2:K$700,SMALL(IF(K$2:K$700&lt;&gt;"",ROW(K$2:K$700)-1),ROW(F680))),"")</f>
        <v/>
      </c>
      <c r="M681" s="64" t="str">
        <f t="shared" si="35"/>
        <v/>
      </c>
      <c r="N681" s="65" t="str">
        <f t="array" ref="N681">IFERROR(INDEX(M$2:M$700,SMALL(IF(M$2:M$700&lt;&gt;"",ROW(M$2:M$700)-1),ROW(G680))),"")</f>
        <v/>
      </c>
      <c r="O681" s="64" t="str">
        <f t="shared" si="36"/>
        <v/>
      </c>
      <c r="P681" s="66" t="str">
        <f t="array" ref="P681">IFERROR(INDEX(O$2:O$700,SMALL(IF(O$2:O$700&lt;&gt;"",ROW(O$2:O$700)-1),ROW(I680))),"")</f>
        <v/>
      </c>
    </row>
    <row r="682" spans="1:16" ht="15.75" customHeight="1" x14ac:dyDescent="0.2">
      <c r="A682" s="67"/>
      <c r="B682" s="63"/>
      <c r="C682" s="63"/>
      <c r="D682" s="63"/>
      <c r="E682" s="63"/>
      <c r="F682" s="63"/>
      <c r="G682" s="67" t="str">
        <f>IF(F682="","",VLOOKUP(E682,'Liste des clubs'!$A$3:$B$129,2,FALSE))</f>
        <v/>
      </c>
      <c r="H682" s="29"/>
      <c r="I682" s="64" t="str">
        <f t="shared" si="33"/>
        <v/>
      </c>
      <c r="J682" s="65" t="str">
        <f t="array" ref="J682">IFERROR(INDEX(I$2:I$700,SMALL(IF(I$2:I$700&lt;&gt;"",ROW(I$2:I$700)-1),ROW(A681))),"")</f>
        <v/>
      </c>
      <c r="K682" s="64" t="str">
        <f t="shared" si="34"/>
        <v/>
      </c>
      <c r="L682" s="66" t="str">
        <f t="array" ref="L682">IFERROR(INDEX(K$2:K$700,SMALL(IF(K$2:K$700&lt;&gt;"",ROW(K$2:K$700)-1),ROW(F681))),"")</f>
        <v/>
      </c>
      <c r="M682" s="64" t="str">
        <f t="shared" si="35"/>
        <v/>
      </c>
      <c r="N682" s="65" t="str">
        <f t="array" ref="N682">IFERROR(INDEX(M$2:M$700,SMALL(IF(M$2:M$700&lt;&gt;"",ROW(M$2:M$700)-1),ROW(G681))),"")</f>
        <v/>
      </c>
      <c r="O682" s="64" t="str">
        <f t="shared" si="36"/>
        <v/>
      </c>
      <c r="P682" s="66" t="str">
        <f t="array" ref="P682">IFERROR(INDEX(O$2:O$700,SMALL(IF(O$2:O$700&lt;&gt;"",ROW(O$2:O$700)-1),ROW(I681))),"")</f>
        <v/>
      </c>
    </row>
    <row r="683" spans="1:16" ht="15.75" customHeight="1" x14ac:dyDescent="0.2">
      <c r="A683" s="67"/>
      <c r="B683" s="63"/>
      <c r="C683" s="63"/>
      <c r="D683" s="63"/>
      <c r="E683" s="63"/>
      <c r="F683" s="63"/>
      <c r="G683" s="67" t="str">
        <f>IF(F683="","",VLOOKUP(E683,'Liste des clubs'!$A$3:$B$129,2,FALSE))</f>
        <v/>
      </c>
      <c r="H683" s="29"/>
      <c r="I683" s="64" t="str">
        <f t="shared" si="33"/>
        <v/>
      </c>
      <c r="J683" s="65" t="str">
        <f t="array" ref="J683">IFERROR(INDEX(I$2:I$700,SMALL(IF(I$2:I$700&lt;&gt;"",ROW(I$2:I$700)-1),ROW(A682))),"")</f>
        <v/>
      </c>
      <c r="K683" s="64" t="str">
        <f t="shared" si="34"/>
        <v/>
      </c>
      <c r="L683" s="66" t="str">
        <f t="array" ref="L683">IFERROR(INDEX(K$2:K$700,SMALL(IF(K$2:K$700&lt;&gt;"",ROW(K$2:K$700)-1),ROW(F682))),"")</f>
        <v/>
      </c>
      <c r="M683" s="64" t="str">
        <f t="shared" si="35"/>
        <v/>
      </c>
      <c r="N683" s="65" t="str">
        <f t="array" ref="N683">IFERROR(INDEX(M$2:M$700,SMALL(IF(M$2:M$700&lt;&gt;"",ROW(M$2:M$700)-1),ROW(G682))),"")</f>
        <v/>
      </c>
      <c r="O683" s="64" t="str">
        <f t="shared" si="36"/>
        <v/>
      </c>
      <c r="P683" s="66" t="str">
        <f t="array" ref="P683">IFERROR(INDEX(O$2:O$700,SMALL(IF(O$2:O$700&lt;&gt;"",ROW(O$2:O$700)-1),ROW(I682))),"")</f>
        <v/>
      </c>
    </row>
    <row r="684" spans="1:16" ht="15.75" customHeight="1" x14ac:dyDescent="0.2">
      <c r="A684" s="67"/>
      <c r="B684" s="63"/>
      <c r="C684" s="63"/>
      <c r="D684" s="63"/>
      <c r="E684" s="63"/>
      <c r="F684" s="63"/>
      <c r="G684" s="67" t="str">
        <f>IF(F684="","",VLOOKUP(E684,'Liste des clubs'!$A$3:$B$129,2,FALSE))</f>
        <v/>
      </c>
      <c r="H684" s="29"/>
      <c r="I684" s="64" t="str">
        <f t="shared" si="33"/>
        <v/>
      </c>
      <c r="J684" s="65" t="str">
        <f t="array" ref="J684">IFERROR(INDEX(I$2:I$700,SMALL(IF(I$2:I$700&lt;&gt;"",ROW(I$2:I$700)-1),ROW(A683))),"")</f>
        <v/>
      </c>
      <c r="K684" s="64" t="str">
        <f t="shared" si="34"/>
        <v/>
      </c>
      <c r="L684" s="66" t="str">
        <f t="array" ref="L684">IFERROR(INDEX(K$2:K$700,SMALL(IF(K$2:K$700&lt;&gt;"",ROW(K$2:K$700)-1),ROW(F683))),"")</f>
        <v/>
      </c>
      <c r="M684" s="64" t="str">
        <f t="shared" si="35"/>
        <v/>
      </c>
      <c r="N684" s="65" t="str">
        <f t="array" ref="N684">IFERROR(INDEX(M$2:M$700,SMALL(IF(M$2:M$700&lt;&gt;"",ROW(M$2:M$700)-1),ROW(G683))),"")</f>
        <v/>
      </c>
      <c r="O684" s="64" t="str">
        <f t="shared" si="36"/>
        <v/>
      </c>
      <c r="P684" s="66" t="str">
        <f t="array" ref="P684">IFERROR(INDEX(O$2:O$700,SMALL(IF(O$2:O$700&lt;&gt;"",ROW(O$2:O$700)-1),ROW(I683))),"")</f>
        <v/>
      </c>
    </row>
    <row r="685" spans="1:16" ht="15.75" customHeight="1" x14ac:dyDescent="0.2">
      <c r="A685" s="67"/>
      <c r="B685" s="63"/>
      <c r="C685" s="63"/>
      <c r="D685" s="63"/>
      <c r="E685" s="63"/>
      <c r="F685" s="63"/>
      <c r="G685" s="67" t="str">
        <f>IF(F685="","",VLOOKUP(E685,'Liste des clubs'!$A$3:$B$129,2,FALSE))</f>
        <v/>
      </c>
      <c r="H685" s="29"/>
      <c r="I685" s="64" t="str">
        <f t="shared" si="33"/>
        <v/>
      </c>
      <c r="J685" s="65" t="str">
        <f t="array" ref="J685">IFERROR(INDEX(I$2:I$700,SMALL(IF(I$2:I$700&lt;&gt;"",ROW(I$2:I$700)-1),ROW(A684))),"")</f>
        <v/>
      </c>
      <c r="K685" s="64" t="str">
        <f t="shared" si="34"/>
        <v/>
      </c>
      <c r="L685" s="66" t="str">
        <f t="array" ref="L685">IFERROR(INDEX(K$2:K$700,SMALL(IF(K$2:K$700&lt;&gt;"",ROW(K$2:K$700)-1),ROW(F684))),"")</f>
        <v/>
      </c>
      <c r="M685" s="64" t="str">
        <f t="shared" si="35"/>
        <v/>
      </c>
      <c r="N685" s="65" t="str">
        <f t="array" ref="N685">IFERROR(INDEX(M$2:M$700,SMALL(IF(M$2:M$700&lt;&gt;"",ROW(M$2:M$700)-1),ROW(G684))),"")</f>
        <v/>
      </c>
      <c r="O685" s="64" t="str">
        <f t="shared" si="36"/>
        <v/>
      </c>
      <c r="P685" s="66" t="str">
        <f t="array" ref="P685">IFERROR(INDEX(O$2:O$700,SMALL(IF(O$2:O$700&lt;&gt;"",ROW(O$2:O$700)-1),ROW(I684))),"")</f>
        <v/>
      </c>
    </row>
    <row r="686" spans="1:16" ht="15.75" customHeight="1" x14ac:dyDescent="0.2">
      <c r="A686" s="67"/>
      <c r="B686" s="63"/>
      <c r="C686" s="63"/>
      <c r="D686" s="63"/>
      <c r="E686" s="63"/>
      <c r="F686" s="63"/>
      <c r="G686" s="67" t="str">
        <f>IF(F686="","",VLOOKUP(E686,'Liste des clubs'!$A$3:$B$129,2,FALSE))</f>
        <v/>
      </c>
      <c r="H686" s="29"/>
      <c r="I686" s="64" t="str">
        <f t="shared" si="33"/>
        <v/>
      </c>
      <c r="J686" s="65" t="str">
        <f t="array" ref="J686">IFERROR(INDEX(I$2:I$700,SMALL(IF(I$2:I$700&lt;&gt;"",ROW(I$2:I$700)-1),ROW(A685))),"")</f>
        <v/>
      </c>
      <c r="K686" s="64" t="str">
        <f t="shared" si="34"/>
        <v/>
      </c>
      <c r="L686" s="66" t="str">
        <f t="array" ref="L686">IFERROR(INDEX(K$2:K$700,SMALL(IF(K$2:K$700&lt;&gt;"",ROW(K$2:K$700)-1),ROW(F685))),"")</f>
        <v/>
      </c>
      <c r="M686" s="64" t="str">
        <f t="shared" si="35"/>
        <v/>
      </c>
      <c r="N686" s="65" t="str">
        <f t="array" ref="N686">IFERROR(INDEX(M$2:M$700,SMALL(IF(M$2:M$700&lt;&gt;"",ROW(M$2:M$700)-1),ROW(G685))),"")</f>
        <v/>
      </c>
      <c r="O686" s="64" t="str">
        <f t="shared" si="36"/>
        <v/>
      </c>
      <c r="P686" s="66" t="str">
        <f t="array" ref="P686">IFERROR(INDEX(O$2:O$700,SMALL(IF(O$2:O$700&lt;&gt;"",ROW(O$2:O$700)-1),ROW(I685))),"")</f>
        <v/>
      </c>
    </row>
    <row r="687" spans="1:16" ht="15.75" customHeight="1" x14ac:dyDescent="0.2">
      <c r="A687" s="67"/>
      <c r="B687" s="63"/>
      <c r="C687" s="63"/>
      <c r="D687" s="63"/>
      <c r="E687" s="63"/>
      <c r="F687" s="63"/>
      <c r="G687" s="67" t="str">
        <f>IF(F687="","",VLOOKUP(E687,'Liste des clubs'!$A$3:$B$129,2,FALSE))</f>
        <v/>
      </c>
      <c r="H687" s="29"/>
      <c r="I687" s="64" t="str">
        <f t="shared" si="33"/>
        <v/>
      </c>
      <c r="J687" s="65" t="str">
        <f t="array" ref="J687">IFERROR(INDEX(I$2:I$700,SMALL(IF(I$2:I$700&lt;&gt;"",ROW(I$2:I$700)-1),ROW(A686))),"")</f>
        <v/>
      </c>
      <c r="K687" s="64" t="str">
        <f t="shared" si="34"/>
        <v/>
      </c>
      <c r="L687" s="66" t="str">
        <f t="array" ref="L687">IFERROR(INDEX(K$2:K$700,SMALL(IF(K$2:K$700&lt;&gt;"",ROW(K$2:K$700)-1),ROW(F686))),"")</f>
        <v/>
      </c>
      <c r="M687" s="64" t="str">
        <f t="shared" si="35"/>
        <v/>
      </c>
      <c r="N687" s="65" t="str">
        <f t="array" ref="N687">IFERROR(INDEX(M$2:M$700,SMALL(IF(M$2:M$700&lt;&gt;"",ROW(M$2:M$700)-1),ROW(G686))),"")</f>
        <v/>
      </c>
      <c r="O687" s="64" t="str">
        <f t="shared" si="36"/>
        <v/>
      </c>
      <c r="P687" s="66" t="str">
        <f t="array" ref="P687">IFERROR(INDEX(O$2:O$700,SMALL(IF(O$2:O$700&lt;&gt;"",ROW(O$2:O$700)-1),ROW(I686))),"")</f>
        <v/>
      </c>
    </row>
    <row r="688" spans="1:16" ht="15.75" customHeight="1" x14ac:dyDescent="0.2">
      <c r="A688" s="67"/>
      <c r="B688" s="63"/>
      <c r="C688" s="63"/>
      <c r="D688" s="63"/>
      <c r="E688" s="63"/>
      <c r="F688" s="63"/>
      <c r="G688" s="67" t="str">
        <f>IF(F688="","",VLOOKUP(E688,'Liste des clubs'!$A$3:$B$129,2,FALSE))</f>
        <v/>
      </c>
      <c r="H688" s="29"/>
      <c r="I688" s="64" t="str">
        <f t="shared" si="33"/>
        <v/>
      </c>
      <c r="J688" s="65" t="str">
        <f t="array" ref="J688">IFERROR(INDEX(I$2:I$700,SMALL(IF(I$2:I$700&lt;&gt;"",ROW(I$2:I$700)-1),ROW(A687))),"")</f>
        <v/>
      </c>
      <c r="K688" s="64" t="str">
        <f t="shared" si="34"/>
        <v/>
      </c>
      <c r="L688" s="66" t="str">
        <f t="array" ref="L688">IFERROR(INDEX(K$2:K$700,SMALL(IF(K$2:K$700&lt;&gt;"",ROW(K$2:K$700)-1),ROW(F687))),"")</f>
        <v/>
      </c>
      <c r="M688" s="64" t="str">
        <f t="shared" si="35"/>
        <v/>
      </c>
      <c r="N688" s="65" t="str">
        <f t="array" ref="N688">IFERROR(INDEX(M$2:M$700,SMALL(IF(M$2:M$700&lt;&gt;"",ROW(M$2:M$700)-1),ROW(G687))),"")</f>
        <v/>
      </c>
      <c r="O688" s="64" t="str">
        <f t="shared" si="36"/>
        <v/>
      </c>
      <c r="P688" s="66" t="str">
        <f t="array" ref="P688">IFERROR(INDEX(O$2:O$700,SMALL(IF(O$2:O$700&lt;&gt;"",ROW(O$2:O$700)-1),ROW(I687))),"")</f>
        <v/>
      </c>
    </row>
    <row r="689" spans="1:16" ht="15.75" customHeight="1" x14ac:dyDescent="0.2">
      <c r="A689" s="67"/>
      <c r="B689" s="63"/>
      <c r="C689" s="63"/>
      <c r="D689" s="63"/>
      <c r="E689" s="63"/>
      <c r="F689" s="63"/>
      <c r="G689" s="67" t="str">
        <f>IF(F689="","",VLOOKUP(E689,'Liste des clubs'!$A$3:$B$129,2,FALSE))</f>
        <v/>
      </c>
      <c r="H689" s="29"/>
      <c r="I689" s="64" t="str">
        <f t="shared" si="33"/>
        <v/>
      </c>
      <c r="J689" s="65" t="str">
        <f t="array" ref="J689">IFERROR(INDEX(I$2:I$700,SMALL(IF(I$2:I$700&lt;&gt;"",ROW(I$2:I$700)-1),ROW(A688))),"")</f>
        <v/>
      </c>
      <c r="K689" s="64" t="str">
        <f t="shared" si="34"/>
        <v/>
      </c>
      <c r="L689" s="66" t="str">
        <f t="array" ref="L689">IFERROR(INDEX(K$2:K$700,SMALL(IF(K$2:K$700&lt;&gt;"",ROW(K$2:K$700)-1),ROW(F688))),"")</f>
        <v/>
      </c>
      <c r="M689" s="64" t="str">
        <f t="shared" si="35"/>
        <v/>
      </c>
      <c r="N689" s="65" t="str">
        <f t="array" ref="N689">IFERROR(INDEX(M$2:M$700,SMALL(IF(M$2:M$700&lt;&gt;"",ROW(M$2:M$700)-1),ROW(G688))),"")</f>
        <v/>
      </c>
      <c r="O689" s="64" t="str">
        <f t="shared" si="36"/>
        <v/>
      </c>
      <c r="P689" s="66" t="str">
        <f t="array" ref="P689">IFERROR(INDEX(O$2:O$700,SMALL(IF(O$2:O$700&lt;&gt;"",ROW(O$2:O$700)-1),ROW(I688))),"")</f>
        <v/>
      </c>
    </row>
    <row r="690" spans="1:16" ht="15.75" customHeight="1" x14ac:dyDescent="0.2">
      <c r="A690" s="67"/>
      <c r="B690" s="63"/>
      <c r="C690" s="63"/>
      <c r="D690" s="63"/>
      <c r="E690" s="63"/>
      <c r="F690" s="63"/>
      <c r="G690" s="67" t="str">
        <f>IF(F690="","",VLOOKUP(E690,'Liste des clubs'!$A$3:$B$129,2,FALSE))</f>
        <v/>
      </c>
      <c r="H690" s="29"/>
      <c r="I690" s="64" t="str">
        <f t="shared" si="33"/>
        <v/>
      </c>
      <c r="J690" s="65" t="str">
        <f t="array" ref="J690">IFERROR(INDEX(I$2:I$700,SMALL(IF(I$2:I$700&lt;&gt;"",ROW(I$2:I$700)-1),ROW(A689))),"")</f>
        <v/>
      </c>
      <c r="K690" s="64" t="str">
        <f t="shared" si="34"/>
        <v/>
      </c>
      <c r="L690" s="66" t="str">
        <f t="array" ref="L690">IFERROR(INDEX(K$2:K$700,SMALL(IF(K$2:K$700&lt;&gt;"",ROW(K$2:K$700)-1),ROW(F689))),"")</f>
        <v/>
      </c>
      <c r="M690" s="64" t="str">
        <f t="shared" si="35"/>
        <v/>
      </c>
      <c r="N690" s="65" t="str">
        <f t="array" ref="N690">IFERROR(INDEX(M$2:M$700,SMALL(IF(M$2:M$700&lt;&gt;"",ROW(M$2:M$700)-1),ROW(G689))),"")</f>
        <v/>
      </c>
      <c r="O690" s="64" t="str">
        <f t="shared" si="36"/>
        <v/>
      </c>
      <c r="P690" s="66" t="str">
        <f t="array" ref="P690">IFERROR(INDEX(O$2:O$700,SMALL(IF(O$2:O$700&lt;&gt;"",ROW(O$2:O$700)-1),ROW(I689))),"")</f>
        <v/>
      </c>
    </row>
    <row r="691" spans="1:16" ht="15.75" customHeight="1" x14ac:dyDescent="0.2">
      <c r="A691" s="67"/>
      <c r="B691" s="63"/>
      <c r="C691" s="63"/>
      <c r="D691" s="63"/>
      <c r="E691" s="63"/>
      <c r="F691" s="63"/>
      <c r="G691" s="67" t="str">
        <f>IF(F691="","",VLOOKUP(E691,'Liste des clubs'!$A$3:$B$129,2,FALSE))</f>
        <v/>
      </c>
      <c r="H691" s="29"/>
      <c r="I691" s="64" t="str">
        <f t="shared" si="33"/>
        <v/>
      </c>
      <c r="J691" s="65" t="str">
        <f t="array" ref="J691">IFERROR(INDEX(I$2:I$700,SMALL(IF(I$2:I$700&lt;&gt;"",ROW(I$2:I$700)-1),ROW(A690))),"")</f>
        <v/>
      </c>
      <c r="K691" s="64" t="str">
        <f t="shared" si="34"/>
        <v/>
      </c>
      <c r="L691" s="66" t="str">
        <f t="array" ref="L691">IFERROR(INDEX(K$2:K$700,SMALL(IF(K$2:K$700&lt;&gt;"",ROW(K$2:K$700)-1),ROW(F690))),"")</f>
        <v/>
      </c>
      <c r="M691" s="64" t="str">
        <f t="shared" si="35"/>
        <v/>
      </c>
      <c r="N691" s="65" t="str">
        <f t="array" ref="N691">IFERROR(INDEX(M$2:M$700,SMALL(IF(M$2:M$700&lt;&gt;"",ROW(M$2:M$700)-1),ROW(G690))),"")</f>
        <v/>
      </c>
      <c r="O691" s="64" t="str">
        <f t="shared" si="36"/>
        <v/>
      </c>
      <c r="P691" s="66" t="str">
        <f t="array" ref="P691">IFERROR(INDEX(O$2:O$700,SMALL(IF(O$2:O$700&lt;&gt;"",ROW(O$2:O$700)-1),ROW(I690))),"")</f>
        <v/>
      </c>
    </row>
    <row r="692" spans="1:16" ht="15.75" customHeight="1" x14ac:dyDescent="0.2">
      <c r="A692" s="67"/>
      <c r="B692" s="63"/>
      <c r="C692" s="63"/>
      <c r="D692" s="63"/>
      <c r="E692" s="63"/>
      <c r="F692" s="63"/>
      <c r="G692" s="67" t="str">
        <f>IF(F692="","",VLOOKUP(E692,'Liste des clubs'!$A$3:$B$129,2,FALSE))</f>
        <v/>
      </c>
      <c r="H692" s="29"/>
      <c r="I692" s="64" t="str">
        <f t="shared" si="33"/>
        <v/>
      </c>
      <c r="J692" s="65" t="str">
        <f t="array" ref="J692">IFERROR(INDEX(I$2:I$700,SMALL(IF(I$2:I$700&lt;&gt;"",ROW(I$2:I$700)-1),ROW(A691))),"")</f>
        <v/>
      </c>
      <c r="K692" s="64" t="str">
        <f t="shared" si="34"/>
        <v/>
      </c>
      <c r="L692" s="66" t="str">
        <f t="array" ref="L692">IFERROR(INDEX(K$2:K$700,SMALL(IF(K$2:K$700&lt;&gt;"",ROW(K$2:K$700)-1),ROW(F691))),"")</f>
        <v/>
      </c>
      <c r="M692" s="64" t="str">
        <f t="shared" si="35"/>
        <v/>
      </c>
      <c r="N692" s="65" t="str">
        <f t="array" ref="N692">IFERROR(INDEX(M$2:M$700,SMALL(IF(M$2:M$700&lt;&gt;"",ROW(M$2:M$700)-1),ROW(G691))),"")</f>
        <v/>
      </c>
      <c r="O692" s="64" t="str">
        <f t="shared" si="36"/>
        <v/>
      </c>
      <c r="P692" s="66" t="str">
        <f t="array" ref="P692">IFERROR(INDEX(O$2:O$700,SMALL(IF(O$2:O$700&lt;&gt;"",ROW(O$2:O$700)-1),ROW(I691))),"")</f>
        <v/>
      </c>
    </row>
    <row r="693" spans="1:16" ht="15.75" customHeight="1" x14ac:dyDescent="0.2">
      <c r="A693" s="67"/>
      <c r="B693" s="63"/>
      <c r="C693" s="63"/>
      <c r="D693" s="63"/>
      <c r="E693" s="63"/>
      <c r="F693" s="63"/>
      <c r="G693" s="67" t="str">
        <f>IF(F693="","",VLOOKUP(E693,'Liste des clubs'!$A$3:$B$129,2,FALSE))</f>
        <v/>
      </c>
      <c r="H693" s="29"/>
      <c r="I693" s="64" t="str">
        <f t="shared" si="33"/>
        <v/>
      </c>
      <c r="J693" s="65" t="str">
        <f t="array" ref="J693">IFERROR(INDEX(I$2:I$700,SMALL(IF(I$2:I$700&lt;&gt;"",ROW(I$2:I$700)-1),ROW(A692))),"")</f>
        <v/>
      </c>
      <c r="K693" s="64" t="str">
        <f t="shared" si="34"/>
        <v/>
      </c>
      <c r="L693" s="66" t="str">
        <f t="array" ref="L693">IFERROR(INDEX(K$2:K$700,SMALL(IF(K$2:K$700&lt;&gt;"",ROW(K$2:K$700)-1),ROW(F692))),"")</f>
        <v/>
      </c>
      <c r="M693" s="64" t="str">
        <f t="shared" si="35"/>
        <v/>
      </c>
      <c r="N693" s="65" t="str">
        <f t="array" ref="N693">IFERROR(INDEX(M$2:M$700,SMALL(IF(M$2:M$700&lt;&gt;"",ROW(M$2:M$700)-1),ROW(G692))),"")</f>
        <v/>
      </c>
      <c r="O693" s="64" t="str">
        <f t="shared" si="36"/>
        <v/>
      </c>
      <c r="P693" s="66" t="str">
        <f t="array" ref="P693">IFERROR(INDEX(O$2:O$700,SMALL(IF(O$2:O$700&lt;&gt;"",ROW(O$2:O$700)-1),ROW(I692))),"")</f>
        <v/>
      </c>
    </row>
    <row r="694" spans="1:16" ht="15.75" customHeight="1" x14ac:dyDescent="0.2">
      <c r="A694" s="67"/>
      <c r="B694" s="63"/>
      <c r="C694" s="63"/>
      <c r="D694" s="63"/>
      <c r="E694" s="63"/>
      <c r="F694" s="63"/>
      <c r="G694" s="67" t="str">
        <f>IF(F694="","",VLOOKUP(E694,'Liste des clubs'!$A$3:$B$129,2,FALSE))</f>
        <v/>
      </c>
      <c r="H694" s="29"/>
      <c r="I694" s="64" t="str">
        <f t="shared" si="33"/>
        <v/>
      </c>
      <c r="J694" s="65" t="str">
        <f t="array" ref="J694">IFERROR(INDEX(I$2:I$700,SMALL(IF(I$2:I$700&lt;&gt;"",ROW(I$2:I$700)-1),ROW(A693))),"")</f>
        <v/>
      </c>
      <c r="K694" s="64" t="str">
        <f t="shared" si="34"/>
        <v/>
      </c>
      <c r="L694" s="66" t="str">
        <f t="array" ref="L694">IFERROR(INDEX(K$2:K$700,SMALL(IF(K$2:K$700&lt;&gt;"",ROW(K$2:K$700)-1),ROW(F693))),"")</f>
        <v/>
      </c>
      <c r="M694" s="64" t="str">
        <f t="shared" si="35"/>
        <v/>
      </c>
      <c r="N694" s="65" t="str">
        <f t="array" ref="N694">IFERROR(INDEX(M$2:M$700,SMALL(IF(M$2:M$700&lt;&gt;"",ROW(M$2:M$700)-1),ROW(G693))),"")</f>
        <v/>
      </c>
      <c r="O694" s="64" t="str">
        <f t="shared" si="36"/>
        <v/>
      </c>
      <c r="P694" s="66" t="str">
        <f t="array" ref="P694">IFERROR(INDEX(O$2:O$700,SMALL(IF(O$2:O$700&lt;&gt;"",ROW(O$2:O$700)-1),ROW(I693))),"")</f>
        <v/>
      </c>
    </row>
    <row r="695" spans="1:16" ht="15.75" customHeight="1" x14ac:dyDescent="0.2">
      <c r="A695" s="67"/>
      <c r="B695" s="63"/>
      <c r="C695" s="63"/>
      <c r="D695" s="63"/>
      <c r="E695" s="63"/>
      <c r="F695" s="63"/>
      <c r="G695" s="67" t="str">
        <f>IF(F695="","",VLOOKUP(E695,'Liste des clubs'!$A$3:$B$129,2,FALSE))</f>
        <v/>
      </c>
      <c r="H695" s="29"/>
      <c r="I695" s="64" t="str">
        <f t="shared" si="33"/>
        <v/>
      </c>
      <c r="J695" s="65" t="str">
        <f t="array" ref="J695">IFERROR(INDEX(I$2:I$700,SMALL(IF(I$2:I$700&lt;&gt;"",ROW(I$2:I$700)-1),ROW(A694))),"")</f>
        <v/>
      </c>
      <c r="K695" s="64" t="str">
        <f t="shared" si="34"/>
        <v/>
      </c>
      <c r="L695" s="66" t="str">
        <f t="array" ref="L695">IFERROR(INDEX(K$2:K$700,SMALL(IF(K$2:K$700&lt;&gt;"",ROW(K$2:K$700)-1),ROW(F694))),"")</f>
        <v/>
      </c>
      <c r="M695" s="64" t="str">
        <f t="shared" si="35"/>
        <v/>
      </c>
      <c r="N695" s="65" t="str">
        <f t="array" ref="N695">IFERROR(INDEX(M$2:M$700,SMALL(IF(M$2:M$700&lt;&gt;"",ROW(M$2:M$700)-1),ROW(G694))),"")</f>
        <v/>
      </c>
      <c r="O695" s="64" t="str">
        <f t="shared" si="36"/>
        <v/>
      </c>
      <c r="P695" s="66" t="str">
        <f t="array" ref="P695">IFERROR(INDEX(O$2:O$700,SMALL(IF(O$2:O$700&lt;&gt;"",ROW(O$2:O$700)-1),ROW(I694))),"")</f>
        <v/>
      </c>
    </row>
    <row r="696" spans="1:16" ht="15.75" customHeight="1" x14ac:dyDescent="0.2">
      <c r="A696" s="67"/>
      <c r="B696" s="63"/>
      <c r="C696" s="63"/>
      <c r="D696" s="63"/>
      <c r="E696" s="63"/>
      <c r="F696" s="63"/>
      <c r="G696" s="67" t="str">
        <f>IF(F696="","",VLOOKUP(E696,'Liste des clubs'!$A$3:$B$129,2,FALSE))</f>
        <v/>
      </c>
      <c r="H696" s="29"/>
      <c r="I696" s="64" t="str">
        <f t="shared" si="33"/>
        <v/>
      </c>
      <c r="J696" s="65" t="str">
        <f t="array" ref="J696">IFERROR(INDEX(I$2:I$700,SMALL(IF(I$2:I$700&lt;&gt;"",ROW(I$2:I$700)-1),ROW(A695))),"")</f>
        <v/>
      </c>
      <c r="K696" s="64" t="str">
        <f t="shared" si="34"/>
        <v/>
      </c>
      <c r="L696" s="66" t="str">
        <f t="array" ref="L696">IFERROR(INDEX(K$2:K$700,SMALL(IF(K$2:K$700&lt;&gt;"",ROW(K$2:K$700)-1),ROW(F695))),"")</f>
        <v/>
      </c>
      <c r="M696" s="64" t="str">
        <f t="shared" si="35"/>
        <v/>
      </c>
      <c r="N696" s="65" t="str">
        <f t="array" ref="N696">IFERROR(INDEX(M$2:M$700,SMALL(IF(M$2:M$700&lt;&gt;"",ROW(M$2:M$700)-1),ROW(G695))),"")</f>
        <v/>
      </c>
      <c r="O696" s="64" t="str">
        <f t="shared" si="36"/>
        <v/>
      </c>
      <c r="P696" s="66" t="str">
        <f t="array" ref="P696">IFERROR(INDEX(O$2:O$700,SMALL(IF(O$2:O$700&lt;&gt;"",ROW(O$2:O$700)-1),ROW(I695))),"")</f>
        <v/>
      </c>
    </row>
    <row r="697" spans="1:16" ht="15.75" customHeight="1" x14ac:dyDescent="0.2">
      <c r="A697" s="67"/>
      <c r="B697" s="63"/>
      <c r="C697" s="63"/>
      <c r="D697" s="63"/>
      <c r="E697" s="63"/>
      <c r="F697" s="63"/>
      <c r="G697" s="67" t="str">
        <f>IF(F697="","",VLOOKUP(E697,'Liste des clubs'!$A$3:$B$129,2,FALSE))</f>
        <v/>
      </c>
      <c r="H697" s="29"/>
      <c r="I697" s="64" t="str">
        <f t="shared" si="33"/>
        <v/>
      </c>
      <c r="J697" s="65" t="str">
        <f t="array" ref="J697">IFERROR(INDEX(I$2:I$700,SMALL(IF(I$2:I$700&lt;&gt;"",ROW(I$2:I$700)-1),ROW(A696))),"")</f>
        <v/>
      </c>
      <c r="K697" s="64" t="str">
        <f t="shared" si="34"/>
        <v/>
      </c>
      <c r="L697" s="66" t="str">
        <f t="array" ref="L697">IFERROR(INDEX(K$2:K$700,SMALL(IF(K$2:K$700&lt;&gt;"",ROW(K$2:K$700)-1),ROW(F696))),"")</f>
        <v/>
      </c>
      <c r="M697" s="64" t="str">
        <f t="shared" si="35"/>
        <v/>
      </c>
      <c r="N697" s="65" t="str">
        <f t="array" ref="N697">IFERROR(INDEX(M$2:M$700,SMALL(IF(M$2:M$700&lt;&gt;"",ROW(M$2:M$700)-1),ROW(G696))),"")</f>
        <v/>
      </c>
      <c r="O697" s="64" t="str">
        <f t="shared" si="36"/>
        <v/>
      </c>
      <c r="P697" s="66" t="str">
        <f t="array" ref="P697">IFERROR(INDEX(O$2:O$700,SMALL(IF(O$2:O$700&lt;&gt;"",ROW(O$2:O$700)-1),ROW(I696))),"")</f>
        <v/>
      </c>
    </row>
    <row r="698" spans="1:16" ht="15.75" customHeight="1" x14ac:dyDescent="0.2">
      <c r="A698" s="67"/>
      <c r="B698" s="63"/>
      <c r="C698" s="63"/>
      <c r="D698" s="63"/>
      <c r="E698" s="63"/>
      <c r="F698" s="63"/>
      <c r="G698" s="67" t="str">
        <f>IF(F698="","",VLOOKUP(E698,'Liste des clubs'!$A$3:$B$129,2,FALSE))</f>
        <v/>
      </c>
      <c r="H698" s="29"/>
      <c r="I698" s="64" t="str">
        <f t="shared" si="33"/>
        <v/>
      </c>
      <c r="J698" s="65" t="str">
        <f t="array" ref="J698">IFERROR(INDEX(I$2:I$700,SMALL(IF(I$2:I$700&lt;&gt;"",ROW(I$2:I$700)-1),ROW(A697))),"")</f>
        <v/>
      </c>
      <c r="K698" s="64" t="str">
        <f t="shared" si="34"/>
        <v/>
      </c>
      <c r="L698" s="66" t="str">
        <f t="array" ref="L698">IFERROR(INDEX(K$2:K$700,SMALL(IF(K$2:K$700&lt;&gt;"",ROW(K$2:K$700)-1),ROW(F697))),"")</f>
        <v/>
      </c>
      <c r="M698" s="64" t="str">
        <f t="shared" si="35"/>
        <v/>
      </c>
      <c r="N698" s="65" t="str">
        <f t="array" ref="N698">IFERROR(INDEX(M$2:M$700,SMALL(IF(M$2:M$700&lt;&gt;"",ROW(M$2:M$700)-1),ROW(G697))),"")</f>
        <v/>
      </c>
      <c r="O698" s="64" t="str">
        <f t="shared" si="36"/>
        <v/>
      </c>
      <c r="P698" s="66" t="str">
        <f t="array" ref="P698">IFERROR(INDEX(O$2:O$700,SMALL(IF(O$2:O$700&lt;&gt;"",ROW(O$2:O$700)-1),ROW(I697))),"")</f>
        <v/>
      </c>
    </row>
    <row r="699" spans="1:16" ht="15.75" customHeight="1" x14ac:dyDescent="0.2">
      <c r="A699" s="67"/>
      <c r="B699" s="63"/>
      <c r="C699" s="63"/>
      <c r="D699" s="63"/>
      <c r="E699" s="63"/>
      <c r="F699" s="63"/>
      <c r="G699" s="67" t="str">
        <f>IF(F699="","",VLOOKUP(E699,'Liste des clubs'!$A$3:$B$129,2,FALSE))</f>
        <v/>
      </c>
      <c r="H699" s="29"/>
      <c r="I699" s="64" t="str">
        <f t="shared" si="33"/>
        <v/>
      </c>
      <c r="J699" s="65" t="str">
        <f t="array" ref="J699">IFERROR(INDEX(I$2:I$700,SMALL(IF(I$2:I$700&lt;&gt;"",ROW(I$2:I$700)-1),ROW(A698))),"")</f>
        <v/>
      </c>
      <c r="K699" s="64" t="str">
        <f t="shared" si="34"/>
        <v/>
      </c>
      <c r="L699" s="66" t="str">
        <f t="array" ref="L699">IFERROR(INDEX(K$2:K$700,SMALL(IF(K$2:K$700&lt;&gt;"",ROW(K$2:K$700)-1),ROW(F698))),"")</f>
        <v/>
      </c>
      <c r="M699" s="64" t="str">
        <f t="shared" si="35"/>
        <v/>
      </c>
      <c r="N699" s="65" t="str">
        <f t="array" ref="N699">IFERROR(INDEX(M$2:M$700,SMALL(IF(M$2:M$700&lt;&gt;"",ROW(M$2:M$700)-1),ROW(G698))),"")</f>
        <v/>
      </c>
      <c r="O699" s="64" t="str">
        <f t="shared" si="36"/>
        <v/>
      </c>
      <c r="P699" s="66" t="str">
        <f t="array" ref="P699">IFERROR(INDEX(O$2:O$700,SMALL(IF(O$2:O$700&lt;&gt;"",ROW(O$2:O$700)-1),ROW(I698))),"")</f>
        <v/>
      </c>
    </row>
    <row r="700" spans="1:16" ht="15.75" customHeight="1" x14ac:dyDescent="0.2">
      <c r="A700" s="68"/>
      <c r="B700" s="75"/>
      <c r="C700" s="75"/>
      <c r="D700" s="75"/>
      <c r="E700" s="75"/>
      <c r="F700" s="76"/>
      <c r="G700" s="68"/>
      <c r="H700" s="30"/>
      <c r="I700" s="69"/>
      <c r="J700" s="70"/>
      <c r="K700" s="69"/>
      <c r="L700" s="71"/>
      <c r="M700" s="69"/>
      <c r="N700" s="70"/>
      <c r="O700" s="69"/>
      <c r="P700" s="71"/>
    </row>
  </sheetData>
  <protectedRanges>
    <protectedRange algorithmName="SHA-512" hashValue="MFLjKkP3j2bCYY/rsU66Ear+QWyFGqlpqUS73X9E9d/1vT5OFOmgfVrdC68z5zAQfHqcIokKmJ7g+eBG5Ghmsw==" saltValue="hAB8VCYRMck/h73BgifDyQ==" spinCount="100000" sqref="O3:O699 I3:K699 I2:P2" name="non modif" securityDescriptor="O:WDG:WDD:(D;;CC;;;WD)"/>
  </protectedRanges>
  <sortState ref="A1:Q930">
    <sortCondition ref="B2:B300"/>
    <sortCondition ref="C2:C300"/>
  </sortState>
  <mergeCells count="4">
    <mergeCell ref="I1:J1"/>
    <mergeCell ref="K1:L1"/>
    <mergeCell ref="M1:N1"/>
    <mergeCell ref="O1:P1"/>
  </mergeCells>
  <dataValidations count="1">
    <dataValidation type="list" allowBlank="1" showInputMessage="1" showErrorMessage="1" sqref="H1:H1048576" xr:uid="{46EB0329-F702-496E-BB4B-E89877364ED2}">
      <formula1>$Q$2:$Q$5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94"/>
  <sheetViews>
    <sheetView topLeftCell="A163" workbookViewId="0">
      <selection activeCell="D191" sqref="D190:D191"/>
    </sheetView>
  </sheetViews>
  <sheetFormatPr baseColWidth="10" defaultColWidth="14.42578125" defaultRowHeight="15.75" customHeight="1" x14ac:dyDescent="0.2"/>
  <cols>
    <col min="1" max="1" width="71.7109375" style="3" customWidth="1"/>
    <col min="2" max="2" width="35.7109375" style="51" customWidth="1"/>
    <col min="3" max="16384" width="14.42578125" style="51"/>
  </cols>
  <sheetData>
    <row r="1" spans="1:2" ht="15.75" customHeight="1" x14ac:dyDescent="0.2">
      <c r="A1" s="49" t="s">
        <v>376</v>
      </c>
      <c r="B1" s="49" t="s">
        <v>381</v>
      </c>
    </row>
    <row r="2" spans="1:2" ht="15.75" customHeight="1" x14ac:dyDescent="0.2">
      <c r="A2" s="2" t="s">
        <v>68</v>
      </c>
      <c r="B2" s="52" t="s">
        <v>202</v>
      </c>
    </row>
    <row r="3" spans="1:2" ht="15.75" customHeight="1" x14ac:dyDescent="0.2">
      <c r="A3" s="2" t="s">
        <v>116</v>
      </c>
      <c r="B3" s="52" t="s">
        <v>117</v>
      </c>
    </row>
    <row r="4" spans="1:2" ht="15.75" customHeight="1" x14ac:dyDescent="0.2">
      <c r="A4" s="53" t="s">
        <v>407</v>
      </c>
      <c r="B4" s="51" t="s">
        <v>427</v>
      </c>
    </row>
    <row r="5" spans="1:2" ht="15.75" customHeight="1" x14ac:dyDescent="0.2">
      <c r="A5" s="53" t="s">
        <v>396</v>
      </c>
      <c r="B5" s="51" t="s">
        <v>418</v>
      </c>
    </row>
    <row r="6" spans="1:2" ht="15.75" customHeight="1" x14ac:dyDescent="0.2">
      <c r="A6" s="3" t="s">
        <v>44</v>
      </c>
      <c r="B6" s="52" t="s">
        <v>122</v>
      </c>
    </row>
    <row r="7" spans="1:2" ht="15.75" customHeight="1" x14ac:dyDescent="0.2">
      <c r="A7" s="2" t="s">
        <v>118</v>
      </c>
      <c r="B7" s="52" t="s">
        <v>119</v>
      </c>
    </row>
    <row r="8" spans="1:2" ht="15.75" customHeight="1" x14ac:dyDescent="0.2">
      <c r="A8" s="3" t="s">
        <v>120</v>
      </c>
      <c r="B8" s="52" t="s">
        <v>121</v>
      </c>
    </row>
    <row r="9" spans="1:2" ht="15.75" customHeight="1" x14ac:dyDescent="0.2">
      <c r="A9" s="3" t="s">
        <v>123</v>
      </c>
      <c r="B9" s="52" t="s">
        <v>124</v>
      </c>
    </row>
    <row r="10" spans="1:2" ht="15.75" customHeight="1" x14ac:dyDescent="0.2">
      <c r="A10" s="3" t="s">
        <v>19</v>
      </c>
      <c r="B10" s="52" t="s">
        <v>125</v>
      </c>
    </row>
    <row r="11" spans="1:2" ht="15.75" customHeight="1" x14ac:dyDescent="0.2">
      <c r="A11" s="3" t="s">
        <v>24</v>
      </c>
      <c r="B11" s="52" t="s">
        <v>126</v>
      </c>
    </row>
    <row r="12" spans="1:2" ht="15.75" customHeight="1" x14ac:dyDescent="0.2">
      <c r="A12" s="3" t="s">
        <v>127</v>
      </c>
      <c r="B12" s="52" t="s">
        <v>128</v>
      </c>
    </row>
    <row r="13" spans="1:2" ht="15.75" customHeight="1" x14ac:dyDescent="0.2">
      <c r="A13" s="4" t="s">
        <v>129</v>
      </c>
      <c r="B13" s="52" t="s">
        <v>130</v>
      </c>
    </row>
    <row r="14" spans="1:2" ht="15.75" customHeight="1" x14ac:dyDescent="0.2">
      <c r="A14" s="5" t="s">
        <v>131</v>
      </c>
      <c r="B14" s="52" t="s">
        <v>132</v>
      </c>
    </row>
    <row r="15" spans="1:2" ht="15.75" customHeight="1" x14ac:dyDescent="0.2">
      <c r="A15" s="3" t="s">
        <v>133</v>
      </c>
      <c r="B15" s="52" t="s">
        <v>134</v>
      </c>
    </row>
    <row r="16" spans="1:2" ht="15.75" customHeight="1" x14ac:dyDescent="0.2">
      <c r="A16" s="5" t="s">
        <v>135</v>
      </c>
      <c r="B16" s="50" t="s">
        <v>136</v>
      </c>
    </row>
    <row r="17" spans="1:2" ht="15.75" customHeight="1" x14ac:dyDescent="0.2">
      <c r="A17" s="2" t="s">
        <v>137</v>
      </c>
      <c r="B17" s="52" t="s">
        <v>138</v>
      </c>
    </row>
    <row r="18" spans="1:2" ht="15.75" customHeight="1" x14ac:dyDescent="0.2">
      <c r="A18" s="2" t="s">
        <v>139</v>
      </c>
      <c r="B18" s="52" t="s">
        <v>140</v>
      </c>
    </row>
    <row r="19" spans="1:2" ht="15.75" customHeight="1" x14ac:dyDescent="0.2">
      <c r="A19" s="5" t="s">
        <v>141</v>
      </c>
      <c r="B19" s="52" t="s">
        <v>142</v>
      </c>
    </row>
    <row r="20" spans="1:2" ht="15.75" customHeight="1" x14ac:dyDescent="0.2">
      <c r="A20" s="53" t="s">
        <v>393</v>
      </c>
      <c r="B20" s="51" t="s">
        <v>415</v>
      </c>
    </row>
    <row r="21" spans="1:2" ht="15.75" customHeight="1" x14ac:dyDescent="0.2">
      <c r="A21" s="2" t="s">
        <v>143</v>
      </c>
      <c r="B21" s="52" t="s">
        <v>144</v>
      </c>
    </row>
    <row r="22" spans="1:2" ht="15.75" customHeight="1" x14ac:dyDescent="0.2">
      <c r="A22" s="53" t="s">
        <v>399</v>
      </c>
      <c r="B22" s="51" t="s">
        <v>146</v>
      </c>
    </row>
    <row r="23" spans="1:2" ht="15.75" customHeight="1" x14ac:dyDescent="0.2">
      <c r="A23" s="3" t="s">
        <v>145</v>
      </c>
      <c r="B23" s="52" t="s">
        <v>146</v>
      </c>
    </row>
    <row r="24" spans="1:2" ht="15.75" customHeight="1" x14ac:dyDescent="0.2">
      <c r="A24" s="1" t="s">
        <v>38</v>
      </c>
      <c r="B24" s="52" t="s">
        <v>147</v>
      </c>
    </row>
    <row r="25" spans="1:2" ht="15.75" customHeight="1" x14ac:dyDescent="0.2">
      <c r="A25" s="3" t="s">
        <v>10</v>
      </c>
      <c r="B25" s="52" t="s">
        <v>148</v>
      </c>
    </row>
    <row r="26" spans="1:2" ht="15.75" customHeight="1" x14ac:dyDescent="0.2">
      <c r="A26" s="49" t="s">
        <v>374</v>
      </c>
      <c r="B26" s="49" t="s">
        <v>379</v>
      </c>
    </row>
    <row r="27" spans="1:2" ht="15.75" customHeight="1" x14ac:dyDescent="0.2">
      <c r="A27" s="53" t="s">
        <v>403</v>
      </c>
      <c r="B27" s="51" t="s">
        <v>425</v>
      </c>
    </row>
    <row r="28" spans="1:2" ht="15.75" customHeight="1" x14ac:dyDescent="0.2">
      <c r="A28" s="3" t="s">
        <v>149</v>
      </c>
      <c r="B28" s="52" t="s">
        <v>150</v>
      </c>
    </row>
    <row r="29" spans="1:2" ht="15.75" customHeight="1" x14ac:dyDescent="0.2">
      <c r="A29" s="3" t="s">
        <v>152</v>
      </c>
      <c r="B29" s="52" t="s">
        <v>153</v>
      </c>
    </row>
    <row r="30" spans="1:2" ht="15.75" customHeight="1" x14ac:dyDescent="0.2">
      <c r="A30" s="4" t="s">
        <v>154</v>
      </c>
      <c r="B30" s="52" t="s">
        <v>155</v>
      </c>
    </row>
    <row r="31" spans="1:2" ht="15.75" customHeight="1" x14ac:dyDescent="0.2">
      <c r="A31" s="5" t="s">
        <v>156</v>
      </c>
      <c r="B31" s="52" t="s">
        <v>157</v>
      </c>
    </row>
    <row r="32" spans="1:2" ht="15.75" customHeight="1" x14ac:dyDescent="0.2">
      <c r="A32" s="3" t="s">
        <v>158</v>
      </c>
      <c r="B32" s="52" t="s">
        <v>159</v>
      </c>
    </row>
    <row r="33" spans="1:2" ht="15.75" customHeight="1" x14ac:dyDescent="0.2">
      <c r="A33" s="3" t="s">
        <v>160</v>
      </c>
      <c r="B33" s="52" t="s">
        <v>161</v>
      </c>
    </row>
    <row r="34" spans="1:2" ht="15.75" customHeight="1" x14ac:dyDescent="0.2">
      <c r="A34" s="3" t="s">
        <v>33</v>
      </c>
      <c r="B34" s="52" t="s">
        <v>72</v>
      </c>
    </row>
    <row r="35" spans="1:2" ht="15.75" customHeight="1" x14ac:dyDescent="0.2">
      <c r="A35" s="3" t="s">
        <v>26</v>
      </c>
      <c r="B35" s="52" t="s">
        <v>162</v>
      </c>
    </row>
    <row r="36" spans="1:2" ht="15.75" customHeight="1" x14ac:dyDescent="0.2">
      <c r="A36" s="5" t="s">
        <v>163</v>
      </c>
      <c r="B36" s="52" t="s">
        <v>164</v>
      </c>
    </row>
    <row r="37" spans="1:2" ht="15.75" customHeight="1" x14ac:dyDescent="0.2">
      <c r="A37" s="3" t="s">
        <v>165</v>
      </c>
      <c r="B37" s="52" t="s">
        <v>166</v>
      </c>
    </row>
    <row r="38" spans="1:2" ht="15.75" customHeight="1" x14ac:dyDescent="0.2">
      <c r="A38" s="5" t="s">
        <v>167</v>
      </c>
      <c r="B38" s="52" t="s">
        <v>168</v>
      </c>
    </row>
    <row r="39" spans="1:2" ht="15.75" customHeight="1" x14ac:dyDescent="0.2">
      <c r="A39" s="3" t="s">
        <v>169</v>
      </c>
      <c r="B39" s="52" t="s">
        <v>170</v>
      </c>
    </row>
    <row r="40" spans="1:2" ht="15.75" customHeight="1" x14ac:dyDescent="0.2">
      <c r="A40" s="2" t="s">
        <v>171</v>
      </c>
      <c r="B40" s="52" t="s">
        <v>172</v>
      </c>
    </row>
    <row r="41" spans="1:2" ht="15.75" customHeight="1" x14ac:dyDescent="0.2">
      <c r="A41" s="4" t="s">
        <v>173</v>
      </c>
      <c r="B41" s="52" t="s">
        <v>174</v>
      </c>
    </row>
    <row r="42" spans="1:2" ht="15.75" customHeight="1" x14ac:dyDescent="0.2">
      <c r="A42" s="2" t="s">
        <v>175</v>
      </c>
      <c r="B42" s="52" t="s">
        <v>176</v>
      </c>
    </row>
    <row r="43" spans="1:2" ht="15.75" customHeight="1" x14ac:dyDescent="0.2">
      <c r="A43" s="5" t="s">
        <v>177</v>
      </c>
      <c r="B43" s="50" t="s">
        <v>177</v>
      </c>
    </row>
    <row r="44" spans="1:2" ht="15.75" customHeight="1" x14ac:dyDescent="0.2">
      <c r="A44" s="3" t="s">
        <v>57</v>
      </c>
      <c r="B44" s="52" t="s">
        <v>178</v>
      </c>
    </row>
    <row r="45" spans="1:2" ht="15.75" customHeight="1" x14ac:dyDescent="0.2">
      <c r="A45" s="3" t="s">
        <v>179</v>
      </c>
      <c r="B45" s="52" t="s">
        <v>180</v>
      </c>
    </row>
    <row r="46" spans="1:2" ht="15.75" customHeight="1" x14ac:dyDescent="0.2">
      <c r="A46" s="2" t="s">
        <v>181</v>
      </c>
      <c r="B46" s="52" t="s">
        <v>182</v>
      </c>
    </row>
    <row r="47" spans="1:2" ht="15.75" customHeight="1" x14ac:dyDescent="0.2">
      <c r="A47" s="3" t="s">
        <v>39</v>
      </c>
      <c r="B47" s="52" t="s">
        <v>183</v>
      </c>
    </row>
    <row r="48" spans="1:2" ht="15.75" customHeight="1" x14ac:dyDescent="0.2">
      <c r="A48" s="2" t="s">
        <v>71</v>
      </c>
      <c r="B48" s="52" t="s">
        <v>170</v>
      </c>
    </row>
    <row r="49" spans="1:2" ht="15.75" customHeight="1" x14ac:dyDescent="0.2">
      <c r="A49" s="53" t="s">
        <v>394</v>
      </c>
      <c r="B49" s="51" t="s">
        <v>416</v>
      </c>
    </row>
    <row r="50" spans="1:2" ht="15.75" customHeight="1" x14ac:dyDescent="0.2">
      <c r="A50" s="49" t="s">
        <v>377</v>
      </c>
      <c r="B50" s="49" t="s">
        <v>382</v>
      </c>
    </row>
    <row r="51" spans="1:2" ht="15.75" customHeight="1" x14ac:dyDescent="0.2">
      <c r="A51" s="3" t="s">
        <v>184</v>
      </c>
      <c r="B51" s="52" t="s">
        <v>185</v>
      </c>
    </row>
    <row r="52" spans="1:2" ht="15.75" customHeight="1" x14ac:dyDescent="0.2">
      <c r="A52" s="3" t="s">
        <v>42</v>
      </c>
      <c r="B52" s="3" t="s">
        <v>186</v>
      </c>
    </row>
    <row r="53" spans="1:2" ht="15.75" customHeight="1" x14ac:dyDescent="0.2">
      <c r="A53" s="2" t="s">
        <v>187</v>
      </c>
      <c r="B53" s="52" t="s">
        <v>188</v>
      </c>
    </row>
    <row r="54" spans="1:2" ht="15.75" customHeight="1" x14ac:dyDescent="0.2">
      <c r="A54" s="2" t="s">
        <v>189</v>
      </c>
      <c r="B54" s="52" t="s">
        <v>190</v>
      </c>
    </row>
    <row r="55" spans="1:2" ht="15.75" customHeight="1" x14ac:dyDescent="0.2">
      <c r="A55" s="2" t="s">
        <v>191</v>
      </c>
      <c r="B55" s="52" t="s">
        <v>192</v>
      </c>
    </row>
    <row r="56" spans="1:2" ht="15.75" customHeight="1" x14ac:dyDescent="0.2">
      <c r="A56" s="53" t="s">
        <v>391</v>
      </c>
      <c r="B56" s="51" t="s">
        <v>413</v>
      </c>
    </row>
    <row r="57" spans="1:2" ht="15.75" customHeight="1" x14ac:dyDescent="0.2">
      <c r="A57" s="3" t="s">
        <v>193</v>
      </c>
      <c r="B57" s="52" t="s">
        <v>194</v>
      </c>
    </row>
    <row r="58" spans="1:2" ht="15.75" customHeight="1" x14ac:dyDescent="0.2">
      <c r="A58" s="2" t="s">
        <v>195</v>
      </c>
      <c r="B58" s="52" t="s">
        <v>194</v>
      </c>
    </row>
    <row r="59" spans="1:2" ht="15.75" customHeight="1" x14ac:dyDescent="0.2">
      <c r="A59" s="53" t="s">
        <v>400</v>
      </c>
      <c r="B59" s="51" t="s">
        <v>421</v>
      </c>
    </row>
    <row r="60" spans="1:2" ht="15.75" customHeight="1" x14ac:dyDescent="0.2">
      <c r="A60" s="2" t="s">
        <v>196</v>
      </c>
      <c r="B60" s="52" t="s">
        <v>197</v>
      </c>
    </row>
    <row r="61" spans="1:2" ht="15.75" customHeight="1" x14ac:dyDescent="0.2">
      <c r="A61" s="3" t="s">
        <v>198</v>
      </c>
      <c r="B61" s="52" t="s">
        <v>199</v>
      </c>
    </row>
    <row r="62" spans="1:2" ht="15.75" customHeight="1" x14ac:dyDescent="0.2">
      <c r="A62" s="2" t="s">
        <v>200</v>
      </c>
      <c r="B62" s="52" t="s">
        <v>199</v>
      </c>
    </row>
    <row r="63" spans="1:2" ht="15.75" customHeight="1" x14ac:dyDescent="0.2">
      <c r="A63" s="2" t="s">
        <v>67</v>
      </c>
      <c r="B63" s="52" t="s">
        <v>201</v>
      </c>
    </row>
    <row r="64" spans="1:2" ht="15.75" customHeight="1" x14ac:dyDescent="0.2">
      <c r="A64" s="53" t="s">
        <v>404</v>
      </c>
      <c r="B64" s="51" t="s">
        <v>424</v>
      </c>
    </row>
    <row r="65" spans="1:2" ht="15.75" customHeight="1" x14ac:dyDescent="0.2">
      <c r="A65" s="3" t="s">
        <v>203</v>
      </c>
      <c r="B65" s="52" t="s">
        <v>204</v>
      </c>
    </row>
    <row r="66" spans="1:2" ht="15.75" customHeight="1" x14ac:dyDescent="0.2">
      <c r="A66" s="3" t="s">
        <v>82</v>
      </c>
      <c r="B66" s="52" t="s">
        <v>205</v>
      </c>
    </row>
    <row r="67" spans="1:2" ht="15.75" customHeight="1" x14ac:dyDescent="0.2">
      <c r="A67" s="3" t="s">
        <v>49</v>
      </c>
      <c r="B67" s="52" t="s">
        <v>206</v>
      </c>
    </row>
    <row r="68" spans="1:2" ht="15.75" customHeight="1" x14ac:dyDescent="0.2">
      <c r="A68" s="3" t="s">
        <v>388</v>
      </c>
      <c r="B68" s="52" t="s">
        <v>327</v>
      </c>
    </row>
    <row r="69" spans="1:2" ht="15.75" customHeight="1" x14ac:dyDescent="0.2">
      <c r="A69" s="2" t="s">
        <v>207</v>
      </c>
      <c r="B69" s="52" t="s">
        <v>208</v>
      </c>
    </row>
    <row r="70" spans="1:2" ht="15.75" customHeight="1" x14ac:dyDescent="0.2">
      <c r="A70" s="3" t="s">
        <v>209</v>
      </c>
      <c r="B70" s="52" t="s">
        <v>210</v>
      </c>
    </row>
    <row r="71" spans="1:2" ht="15.75" customHeight="1" x14ac:dyDescent="0.2">
      <c r="A71" s="2" t="s">
        <v>211</v>
      </c>
      <c r="B71" s="52" t="s">
        <v>212</v>
      </c>
    </row>
    <row r="72" spans="1:2" ht="15.75" customHeight="1" x14ac:dyDescent="0.2">
      <c r="A72" s="2" t="s">
        <v>213</v>
      </c>
      <c r="B72" s="52" t="s">
        <v>214</v>
      </c>
    </row>
    <row r="73" spans="1:2" ht="15.75" customHeight="1" x14ac:dyDescent="0.2">
      <c r="A73" s="3" t="s">
        <v>215</v>
      </c>
      <c r="B73" s="52" t="s">
        <v>214</v>
      </c>
    </row>
    <row r="74" spans="1:2" ht="15.75" customHeight="1" x14ac:dyDescent="0.2">
      <c r="A74" s="53" t="s">
        <v>402</v>
      </c>
      <c r="B74" s="51" t="s">
        <v>422</v>
      </c>
    </row>
    <row r="75" spans="1:2" ht="15.75" customHeight="1" x14ac:dyDescent="0.2">
      <c r="A75" s="2" t="s">
        <v>216</v>
      </c>
      <c r="B75" s="52" t="s">
        <v>217</v>
      </c>
    </row>
    <row r="76" spans="1:2" ht="15.75" customHeight="1" x14ac:dyDescent="0.2">
      <c r="A76" s="3" t="s">
        <v>218</v>
      </c>
      <c r="B76" s="52" t="s">
        <v>219</v>
      </c>
    </row>
    <row r="77" spans="1:2" ht="15.75" customHeight="1" x14ac:dyDescent="0.2">
      <c r="A77" s="5" t="s">
        <v>220</v>
      </c>
      <c r="B77" s="52" t="s">
        <v>221</v>
      </c>
    </row>
    <row r="78" spans="1:2" ht="15.75" customHeight="1" x14ac:dyDescent="0.2">
      <c r="A78" s="2" t="s">
        <v>222</v>
      </c>
      <c r="B78" s="52" t="s">
        <v>223</v>
      </c>
    </row>
    <row r="79" spans="1:2" ht="15.75" customHeight="1" x14ac:dyDescent="0.2">
      <c r="A79" s="3" t="s">
        <v>224</v>
      </c>
      <c r="B79" s="52" t="s">
        <v>225</v>
      </c>
    </row>
    <row r="80" spans="1:2" ht="15.75" customHeight="1" x14ac:dyDescent="0.2">
      <c r="A80" s="3" t="s">
        <v>226</v>
      </c>
      <c r="B80" s="52" t="s">
        <v>227</v>
      </c>
    </row>
    <row r="81" spans="1:2" ht="15.75" customHeight="1" x14ac:dyDescent="0.2">
      <c r="A81" s="53" t="s">
        <v>386</v>
      </c>
      <c r="B81" s="53" t="s">
        <v>239</v>
      </c>
    </row>
    <row r="82" spans="1:2" ht="15.75" customHeight="1" x14ac:dyDescent="0.2">
      <c r="A82" s="1" t="s">
        <v>228</v>
      </c>
      <c r="B82" s="50" t="s">
        <v>229</v>
      </c>
    </row>
    <row r="83" spans="1:2" ht="15.75" customHeight="1" x14ac:dyDescent="0.2">
      <c r="A83" s="3" t="s">
        <v>230</v>
      </c>
      <c r="B83" s="52" t="s">
        <v>231</v>
      </c>
    </row>
    <row r="84" spans="1:2" ht="15.75" customHeight="1" x14ac:dyDescent="0.2">
      <c r="A84" s="3" t="s">
        <v>232</v>
      </c>
      <c r="B84" s="52" t="s">
        <v>29</v>
      </c>
    </row>
    <row r="85" spans="1:2" ht="15.75" customHeight="1" x14ac:dyDescent="0.2">
      <c r="A85" s="53" t="s">
        <v>392</v>
      </c>
      <c r="B85" s="51" t="s">
        <v>414</v>
      </c>
    </row>
    <row r="86" spans="1:2" ht="15.75" customHeight="1" x14ac:dyDescent="0.2">
      <c r="A86" s="2" t="s">
        <v>233</v>
      </c>
      <c r="B86" s="52" t="s">
        <v>234</v>
      </c>
    </row>
    <row r="87" spans="1:2" ht="15.75" customHeight="1" x14ac:dyDescent="0.2">
      <c r="A87" s="2" t="s">
        <v>235</v>
      </c>
      <c r="B87" s="52" t="s">
        <v>236</v>
      </c>
    </row>
    <row r="88" spans="1:2" ht="15.75" customHeight="1" x14ac:dyDescent="0.2">
      <c r="A88" s="53" t="s">
        <v>406</v>
      </c>
      <c r="B88" s="51" t="s">
        <v>241</v>
      </c>
    </row>
    <row r="89" spans="1:2" ht="15.75" customHeight="1" x14ac:dyDescent="0.2">
      <c r="A89" s="2" t="s">
        <v>237</v>
      </c>
      <c r="B89" s="52" t="s">
        <v>238</v>
      </c>
    </row>
    <row r="90" spans="1:2" ht="15.75" customHeight="1" x14ac:dyDescent="0.2">
      <c r="A90" s="2" t="s">
        <v>240</v>
      </c>
      <c r="B90" s="52" t="s">
        <v>241</v>
      </c>
    </row>
    <row r="91" spans="1:2" ht="15.75" customHeight="1" x14ac:dyDescent="0.2">
      <c r="A91" s="53" t="s">
        <v>398</v>
      </c>
      <c r="B91" s="51" t="s">
        <v>420</v>
      </c>
    </row>
    <row r="92" spans="1:2" ht="15.75" customHeight="1" x14ac:dyDescent="0.2">
      <c r="A92" s="3" t="s">
        <v>390</v>
      </c>
      <c r="B92" s="51" t="s">
        <v>412</v>
      </c>
    </row>
    <row r="93" spans="1:2" ht="15.75" customHeight="1" x14ac:dyDescent="0.2">
      <c r="A93" s="2" t="s">
        <v>242</v>
      </c>
      <c r="B93" s="52" t="s">
        <v>243</v>
      </c>
    </row>
    <row r="94" spans="1:2" ht="15.75" customHeight="1" x14ac:dyDescent="0.2">
      <c r="A94" s="1" t="s">
        <v>244</v>
      </c>
      <c r="B94" s="49" t="s">
        <v>245</v>
      </c>
    </row>
    <row r="95" spans="1:2" ht="15.75" customHeight="1" x14ac:dyDescent="0.2">
      <c r="A95" s="3" t="s">
        <v>246</v>
      </c>
      <c r="B95" s="52" t="s">
        <v>234</v>
      </c>
    </row>
    <row r="96" spans="1:2" ht="15.75" customHeight="1" x14ac:dyDescent="0.2">
      <c r="A96" s="2" t="s">
        <v>247</v>
      </c>
      <c r="B96" s="52" t="s">
        <v>248</v>
      </c>
    </row>
    <row r="97" spans="1:2" ht="15.75" customHeight="1" x14ac:dyDescent="0.2">
      <c r="A97" s="5" t="s">
        <v>249</v>
      </c>
      <c r="B97" s="52" t="s">
        <v>250</v>
      </c>
    </row>
    <row r="98" spans="1:2" ht="15.75" customHeight="1" x14ac:dyDescent="0.2">
      <c r="A98" s="3" t="s">
        <v>31</v>
      </c>
      <c r="B98" s="52" t="s">
        <v>251</v>
      </c>
    </row>
    <row r="99" spans="1:2" ht="15.75" customHeight="1" x14ac:dyDescent="0.2">
      <c r="A99" s="3" t="s">
        <v>252</v>
      </c>
      <c r="B99" s="52" t="s">
        <v>253</v>
      </c>
    </row>
    <row r="100" spans="1:2" ht="15.75" customHeight="1" x14ac:dyDescent="0.2">
      <c r="A100" s="3" t="s">
        <v>52</v>
      </c>
      <c r="B100" s="52" t="s">
        <v>254</v>
      </c>
    </row>
    <row r="101" spans="1:2" ht="15.75" customHeight="1" x14ac:dyDescent="0.2">
      <c r="A101" s="49" t="s">
        <v>383</v>
      </c>
      <c r="B101" s="49" t="s">
        <v>384</v>
      </c>
    </row>
    <row r="102" spans="1:2" ht="15.75" customHeight="1" x14ac:dyDescent="0.2">
      <c r="A102" s="3" t="s">
        <v>11</v>
      </c>
      <c r="B102" s="52" t="s">
        <v>43</v>
      </c>
    </row>
    <row r="103" spans="1:2" ht="15.75" customHeight="1" x14ac:dyDescent="0.2">
      <c r="A103" s="3" t="s">
        <v>46</v>
      </c>
      <c r="B103" s="52" t="s">
        <v>255</v>
      </c>
    </row>
    <row r="104" spans="1:2" ht="15.75" customHeight="1" x14ac:dyDescent="0.2">
      <c r="A104" s="5" t="s">
        <v>256</v>
      </c>
      <c r="B104" s="52" t="s">
        <v>257</v>
      </c>
    </row>
    <row r="105" spans="1:2" ht="15.75" customHeight="1" x14ac:dyDescent="0.2">
      <c r="A105" s="3" t="s">
        <v>258</v>
      </c>
      <c r="B105" s="52" t="s">
        <v>259</v>
      </c>
    </row>
    <row r="106" spans="1:2" ht="15.75" customHeight="1" x14ac:dyDescent="0.2">
      <c r="A106" s="2" t="s">
        <v>74</v>
      </c>
      <c r="B106" s="52" t="s">
        <v>239</v>
      </c>
    </row>
    <row r="107" spans="1:2" ht="15.75" customHeight="1" x14ac:dyDescent="0.2">
      <c r="A107" s="3" t="s">
        <v>53</v>
      </c>
      <c r="B107" s="52" t="s">
        <v>260</v>
      </c>
    </row>
    <row r="108" spans="1:2" ht="15.75" customHeight="1" x14ac:dyDescent="0.2">
      <c r="A108" s="3" t="s">
        <v>65</v>
      </c>
      <c r="B108" s="52" t="s">
        <v>261</v>
      </c>
    </row>
    <row r="109" spans="1:2" ht="15.75" customHeight="1" x14ac:dyDescent="0.2">
      <c r="A109" s="1" t="s">
        <v>262</v>
      </c>
      <c r="B109" s="50" t="s">
        <v>263</v>
      </c>
    </row>
    <row r="110" spans="1:2" ht="15.75" customHeight="1" x14ac:dyDescent="0.2">
      <c r="A110" s="3" t="s">
        <v>41</v>
      </c>
      <c r="B110" s="52" t="s">
        <v>264</v>
      </c>
    </row>
    <row r="111" spans="1:2" ht="15.75" customHeight="1" x14ac:dyDescent="0.2">
      <c r="A111" s="3" t="s">
        <v>59</v>
      </c>
      <c r="B111" s="52" t="s">
        <v>265</v>
      </c>
    </row>
    <row r="112" spans="1:2" ht="15.75" customHeight="1" x14ac:dyDescent="0.2">
      <c r="A112" s="3" t="s">
        <v>56</v>
      </c>
      <c r="B112" s="52" t="s">
        <v>151</v>
      </c>
    </row>
    <row r="113" spans="1:2" ht="15.75" customHeight="1" x14ac:dyDescent="0.2">
      <c r="A113" s="2" t="s">
        <v>266</v>
      </c>
      <c r="B113" s="52" t="s">
        <v>267</v>
      </c>
    </row>
    <row r="114" spans="1:2" ht="15.75" customHeight="1" x14ac:dyDescent="0.2">
      <c r="A114" s="3" t="s">
        <v>268</v>
      </c>
      <c r="B114" s="52" t="s">
        <v>269</v>
      </c>
    </row>
    <row r="115" spans="1:2" ht="15.75" customHeight="1" x14ac:dyDescent="0.2">
      <c r="A115" s="53" t="s">
        <v>36</v>
      </c>
      <c r="B115" s="53" t="s">
        <v>408</v>
      </c>
    </row>
    <row r="116" spans="1:2" ht="15.75" customHeight="1" x14ac:dyDescent="0.2">
      <c r="A116" s="1" t="s">
        <v>35</v>
      </c>
      <c r="B116" s="50" t="s">
        <v>270</v>
      </c>
    </row>
    <row r="117" spans="1:2" ht="15.75" customHeight="1" x14ac:dyDescent="0.2">
      <c r="A117" s="3" t="s">
        <v>61</v>
      </c>
      <c r="B117" s="52" t="s">
        <v>271</v>
      </c>
    </row>
    <row r="118" spans="1:2" ht="15.75" customHeight="1" x14ac:dyDescent="0.2">
      <c r="A118" s="3" t="s">
        <v>272</v>
      </c>
      <c r="B118" s="52" t="s">
        <v>273</v>
      </c>
    </row>
    <row r="119" spans="1:2" ht="15.75" customHeight="1" x14ac:dyDescent="0.2">
      <c r="A119" s="3" t="s">
        <v>27</v>
      </c>
      <c r="B119" s="52" t="s">
        <v>274</v>
      </c>
    </row>
    <row r="120" spans="1:2" ht="15.75" customHeight="1" x14ac:dyDescent="0.2">
      <c r="A120" s="3" t="s">
        <v>73</v>
      </c>
      <c r="B120" s="52" t="s">
        <v>275</v>
      </c>
    </row>
    <row r="121" spans="1:2" ht="15.75" customHeight="1" x14ac:dyDescent="0.2">
      <c r="A121" s="5" t="s">
        <v>276</v>
      </c>
      <c r="B121" s="50" t="s">
        <v>277</v>
      </c>
    </row>
    <row r="122" spans="1:2" ht="15.75" customHeight="1" x14ac:dyDescent="0.2">
      <c r="A122" s="53" t="s">
        <v>395</v>
      </c>
      <c r="B122" s="51" t="s">
        <v>417</v>
      </c>
    </row>
    <row r="123" spans="1:2" ht="15.75" customHeight="1" x14ac:dyDescent="0.2">
      <c r="A123" s="3" t="s">
        <v>22</v>
      </c>
      <c r="B123" s="52" t="s">
        <v>278</v>
      </c>
    </row>
    <row r="124" spans="1:2" ht="15.75" customHeight="1" x14ac:dyDescent="0.2">
      <c r="A124" s="3" t="s">
        <v>279</v>
      </c>
      <c r="B124" s="52" t="s">
        <v>280</v>
      </c>
    </row>
    <row r="125" spans="1:2" ht="15.75" customHeight="1" x14ac:dyDescent="0.2">
      <c r="A125" s="49" t="s">
        <v>375</v>
      </c>
      <c r="B125" s="49" t="s">
        <v>380</v>
      </c>
    </row>
    <row r="126" spans="1:2" ht="15.75" customHeight="1" x14ac:dyDescent="0.2">
      <c r="A126" s="2" t="s">
        <v>281</v>
      </c>
      <c r="B126" s="52" t="s">
        <v>282</v>
      </c>
    </row>
    <row r="127" spans="1:2" ht="15.75" customHeight="1" x14ac:dyDescent="0.2">
      <c r="A127" s="5" t="s">
        <v>50</v>
      </c>
      <c r="B127" s="52" t="s">
        <v>283</v>
      </c>
    </row>
    <row r="128" spans="1:2" ht="15.75" customHeight="1" x14ac:dyDescent="0.2">
      <c r="A128" s="3" t="s">
        <v>13</v>
      </c>
      <c r="B128" s="52" t="s">
        <v>284</v>
      </c>
    </row>
    <row r="129" spans="1:2" ht="15.75" customHeight="1" x14ac:dyDescent="0.2">
      <c r="A129" s="50" t="s">
        <v>356</v>
      </c>
      <c r="B129" s="51" t="s">
        <v>411</v>
      </c>
    </row>
    <row r="130" spans="1:2" ht="15.75" customHeight="1" x14ac:dyDescent="0.2">
      <c r="A130" s="3" t="s">
        <v>40</v>
      </c>
      <c r="B130" s="52" t="s">
        <v>285</v>
      </c>
    </row>
    <row r="131" spans="1:2" ht="15.75" customHeight="1" x14ac:dyDescent="0.2">
      <c r="A131" s="3" t="s">
        <v>286</v>
      </c>
      <c r="B131" s="52" t="s">
        <v>287</v>
      </c>
    </row>
    <row r="132" spans="1:2" ht="15.75" customHeight="1" x14ac:dyDescent="0.2">
      <c r="A132" s="3" t="s">
        <v>12</v>
      </c>
      <c r="B132" s="52" t="s">
        <v>288</v>
      </c>
    </row>
    <row r="133" spans="1:2" ht="15.75" customHeight="1" x14ac:dyDescent="0.2">
      <c r="A133" s="5" t="s">
        <v>64</v>
      </c>
      <c r="B133" s="52" t="s">
        <v>289</v>
      </c>
    </row>
    <row r="134" spans="1:2" ht="15.75" customHeight="1" x14ac:dyDescent="0.2">
      <c r="A134" s="3" t="s">
        <v>20</v>
      </c>
      <c r="B134" s="52" t="s">
        <v>290</v>
      </c>
    </row>
    <row r="135" spans="1:2" ht="15.75" customHeight="1" x14ac:dyDescent="0.2">
      <c r="A135" s="3" t="s">
        <v>55</v>
      </c>
      <c r="B135" s="52" t="s">
        <v>291</v>
      </c>
    </row>
    <row r="136" spans="1:2" ht="15.75" customHeight="1" x14ac:dyDescent="0.2">
      <c r="A136" s="2" t="s">
        <v>292</v>
      </c>
      <c r="B136" s="52" t="s">
        <v>293</v>
      </c>
    </row>
    <row r="137" spans="1:2" ht="15.75" customHeight="1" x14ac:dyDescent="0.2">
      <c r="A137" s="1" t="s">
        <v>51</v>
      </c>
      <c r="B137" s="50" t="s">
        <v>294</v>
      </c>
    </row>
    <row r="138" spans="1:2" ht="15.75" customHeight="1" x14ac:dyDescent="0.2">
      <c r="A138" s="2" t="s">
        <v>295</v>
      </c>
      <c r="B138" s="52" t="s">
        <v>296</v>
      </c>
    </row>
    <row r="139" spans="1:2" ht="15.75" customHeight="1" x14ac:dyDescent="0.2">
      <c r="A139" s="3" t="s">
        <v>297</v>
      </c>
      <c r="B139" s="52" t="s">
        <v>298</v>
      </c>
    </row>
    <row r="140" spans="1:2" ht="15.75" customHeight="1" x14ac:dyDescent="0.2">
      <c r="A140" s="3" t="s">
        <v>45</v>
      </c>
      <c r="B140" s="52" t="s">
        <v>299</v>
      </c>
    </row>
    <row r="141" spans="1:2" ht="15.75" customHeight="1" x14ac:dyDescent="0.2">
      <c r="A141" s="3" t="s">
        <v>32</v>
      </c>
      <c r="B141" s="52" t="s">
        <v>300</v>
      </c>
    </row>
    <row r="142" spans="1:2" ht="15.75" customHeight="1" x14ac:dyDescent="0.2">
      <c r="A142" s="1" t="s">
        <v>32</v>
      </c>
      <c r="B142" s="1" t="s">
        <v>301</v>
      </c>
    </row>
    <row r="143" spans="1:2" ht="15.75" customHeight="1" x14ac:dyDescent="0.2">
      <c r="A143" s="5" t="s">
        <v>66</v>
      </c>
      <c r="B143" s="52" t="s">
        <v>302</v>
      </c>
    </row>
    <row r="144" spans="1:2" ht="15.75" customHeight="1" x14ac:dyDescent="0.2">
      <c r="A144" s="5" t="s">
        <v>303</v>
      </c>
      <c r="B144" s="52" t="s">
        <v>304</v>
      </c>
    </row>
    <row r="145" spans="1:2" ht="15.75" customHeight="1" x14ac:dyDescent="0.2">
      <c r="A145" s="1" t="s">
        <v>305</v>
      </c>
      <c r="B145" s="50" t="s">
        <v>306</v>
      </c>
    </row>
    <row r="146" spans="1:2" ht="15.75" customHeight="1" x14ac:dyDescent="0.2">
      <c r="A146" s="1" t="s">
        <v>28</v>
      </c>
      <c r="B146" s="52" t="s">
        <v>307</v>
      </c>
    </row>
    <row r="147" spans="1:2" ht="15.75" customHeight="1" x14ac:dyDescent="0.2">
      <c r="A147" s="5" t="s">
        <v>34</v>
      </c>
      <c r="B147" s="51" t="s">
        <v>308</v>
      </c>
    </row>
    <row r="148" spans="1:2" ht="15.75" customHeight="1" x14ac:dyDescent="0.2">
      <c r="A148" s="2" t="s">
        <v>309</v>
      </c>
      <c r="B148" s="52" t="s">
        <v>310</v>
      </c>
    </row>
    <row r="149" spans="1:2" ht="15.75" customHeight="1" x14ac:dyDescent="0.2">
      <c r="A149" s="3" t="s">
        <v>311</v>
      </c>
      <c r="B149" s="52" t="s">
        <v>312</v>
      </c>
    </row>
    <row r="150" spans="1:2" ht="15.75" customHeight="1" x14ac:dyDescent="0.2">
      <c r="A150" s="5" t="s">
        <v>23</v>
      </c>
      <c r="B150" s="51" t="s">
        <v>313</v>
      </c>
    </row>
    <row r="151" spans="1:2" ht="15.75" customHeight="1" x14ac:dyDescent="0.2">
      <c r="A151" s="49" t="s">
        <v>373</v>
      </c>
      <c r="B151" s="51" t="s">
        <v>378</v>
      </c>
    </row>
    <row r="152" spans="1:2" ht="15.75" customHeight="1" x14ac:dyDescent="0.2">
      <c r="A152" s="1" t="s">
        <v>314</v>
      </c>
      <c r="B152" s="50" t="s">
        <v>315</v>
      </c>
    </row>
    <row r="153" spans="1:2" ht="15.75" customHeight="1" x14ac:dyDescent="0.2">
      <c r="A153" s="3" t="s">
        <v>316</v>
      </c>
      <c r="B153" s="52" t="s">
        <v>317</v>
      </c>
    </row>
    <row r="154" spans="1:2" ht="15.75" customHeight="1" x14ac:dyDescent="0.2">
      <c r="A154" s="3" t="s">
        <v>318</v>
      </c>
      <c r="B154" s="52" t="s">
        <v>319</v>
      </c>
    </row>
    <row r="155" spans="1:2" ht="15.75" customHeight="1" x14ac:dyDescent="0.2">
      <c r="A155" s="3" t="s">
        <v>387</v>
      </c>
      <c r="B155" s="52" t="s">
        <v>409</v>
      </c>
    </row>
    <row r="156" spans="1:2" ht="15.75" customHeight="1" x14ac:dyDescent="0.2">
      <c r="A156" s="49" t="s">
        <v>30</v>
      </c>
      <c r="B156" s="49" t="s">
        <v>320</v>
      </c>
    </row>
    <row r="157" spans="1:2" ht="15.75" customHeight="1" x14ac:dyDescent="0.2">
      <c r="A157" s="2" t="s">
        <v>321</v>
      </c>
      <c r="B157" s="52" t="s">
        <v>322</v>
      </c>
    </row>
    <row r="158" spans="1:2" ht="15.75" customHeight="1" x14ac:dyDescent="0.2">
      <c r="A158" s="2" t="s">
        <v>323</v>
      </c>
      <c r="B158" s="52" t="s">
        <v>324</v>
      </c>
    </row>
    <row r="159" spans="1:2" ht="15.75" customHeight="1" x14ac:dyDescent="0.2">
      <c r="A159" s="3" t="s">
        <v>70</v>
      </c>
      <c r="B159" s="52" t="s">
        <v>325</v>
      </c>
    </row>
    <row r="160" spans="1:2" ht="15.75" customHeight="1" x14ac:dyDescent="0.2">
      <c r="A160" s="3" t="s">
        <v>326</v>
      </c>
      <c r="B160" s="52" t="s">
        <v>327</v>
      </c>
    </row>
    <row r="161" spans="1:2" ht="15.75" customHeight="1" x14ac:dyDescent="0.2">
      <c r="A161" s="2" t="s">
        <v>328</v>
      </c>
      <c r="B161" s="52" t="s">
        <v>329</v>
      </c>
    </row>
    <row r="162" spans="1:2" ht="15.75" customHeight="1" x14ac:dyDescent="0.2">
      <c r="A162" s="53" t="s">
        <v>397</v>
      </c>
      <c r="B162" s="51" t="s">
        <v>419</v>
      </c>
    </row>
    <row r="163" spans="1:2" ht="15.75" customHeight="1" x14ac:dyDescent="0.2">
      <c r="A163" s="53" t="s">
        <v>405</v>
      </c>
      <c r="B163" s="51" t="s">
        <v>426</v>
      </c>
    </row>
    <row r="164" spans="1:2" ht="15.75" customHeight="1" x14ac:dyDescent="0.2">
      <c r="A164" s="3" t="s">
        <v>330</v>
      </c>
      <c r="B164" s="52" t="s">
        <v>331</v>
      </c>
    </row>
    <row r="165" spans="1:2" ht="15.75" customHeight="1" x14ac:dyDescent="0.2">
      <c r="A165" s="5" t="s">
        <v>332</v>
      </c>
      <c r="B165" s="52" t="s">
        <v>333</v>
      </c>
    </row>
    <row r="166" spans="1:2" ht="15.75" customHeight="1" x14ac:dyDescent="0.2">
      <c r="A166" s="3" t="s">
        <v>334</v>
      </c>
      <c r="B166" s="52" t="s">
        <v>335</v>
      </c>
    </row>
    <row r="167" spans="1:2" ht="15.75" customHeight="1" x14ac:dyDescent="0.2">
      <c r="A167" s="3" t="s">
        <v>336</v>
      </c>
      <c r="B167" s="52" t="s">
        <v>337</v>
      </c>
    </row>
    <row r="168" spans="1:2" ht="15.75" customHeight="1" x14ac:dyDescent="0.2">
      <c r="A168" s="2" t="s">
        <v>338</v>
      </c>
      <c r="B168" s="52" t="s">
        <v>339</v>
      </c>
    </row>
    <row r="169" spans="1:2" ht="15.75" customHeight="1" x14ac:dyDescent="0.2">
      <c r="A169" s="3" t="s">
        <v>340</v>
      </c>
      <c r="B169" s="52" t="s">
        <v>229</v>
      </c>
    </row>
    <row r="170" spans="1:2" ht="15.75" customHeight="1" x14ac:dyDescent="0.2">
      <c r="A170" s="53" t="s">
        <v>401</v>
      </c>
      <c r="B170" s="51" t="s">
        <v>423</v>
      </c>
    </row>
    <row r="171" spans="1:2" ht="15.75" customHeight="1" x14ac:dyDescent="0.2">
      <c r="A171" s="5" t="s">
        <v>341</v>
      </c>
      <c r="B171" s="52" t="s">
        <v>342</v>
      </c>
    </row>
    <row r="172" spans="1:2" ht="15.75" customHeight="1" x14ac:dyDescent="0.2">
      <c r="A172" s="2" t="s">
        <v>343</v>
      </c>
      <c r="B172" s="52" t="s">
        <v>344</v>
      </c>
    </row>
    <row r="173" spans="1:2" ht="15.75" customHeight="1" x14ac:dyDescent="0.2">
      <c r="A173" s="2" t="s">
        <v>345</v>
      </c>
      <c r="B173" s="52" t="s">
        <v>346</v>
      </c>
    </row>
    <row r="174" spans="1:2" ht="15.75" customHeight="1" x14ac:dyDescent="0.2">
      <c r="A174" s="3" t="s">
        <v>347</v>
      </c>
      <c r="B174" s="52" t="s">
        <v>348</v>
      </c>
    </row>
    <row r="175" spans="1:2" ht="15.75" customHeight="1" x14ac:dyDescent="0.2">
      <c r="A175" s="2" t="s">
        <v>349</v>
      </c>
      <c r="B175" s="52" t="s">
        <v>350</v>
      </c>
    </row>
    <row r="176" spans="1:2" ht="15.75" customHeight="1" x14ac:dyDescent="0.2">
      <c r="A176" s="3" t="s">
        <v>351</v>
      </c>
      <c r="B176" s="52" t="s">
        <v>352</v>
      </c>
    </row>
    <row r="177" spans="1:2" ht="15.75" customHeight="1" x14ac:dyDescent="0.2">
      <c r="A177" s="1" t="s">
        <v>351</v>
      </c>
      <c r="B177" s="50" t="s">
        <v>353</v>
      </c>
    </row>
    <row r="178" spans="1:2" ht="15.75" customHeight="1" x14ac:dyDescent="0.2">
      <c r="A178" s="1" t="s">
        <v>389</v>
      </c>
      <c r="B178" s="50" t="s">
        <v>410</v>
      </c>
    </row>
    <row r="179" spans="1:2" ht="15.75" customHeight="1" x14ac:dyDescent="0.2">
      <c r="A179" s="3" t="s">
        <v>354</v>
      </c>
      <c r="B179" s="52" t="s">
        <v>355</v>
      </c>
    </row>
    <row r="180" spans="1:2" ht="15.75" customHeight="1" x14ac:dyDescent="0.2">
      <c r="A180" s="7" t="s">
        <v>436</v>
      </c>
      <c r="B180" s="51" t="s">
        <v>450</v>
      </c>
    </row>
    <row r="181" spans="1:2" ht="15.75" customHeight="1" x14ac:dyDescent="0.2">
      <c r="A181" s="7" t="s">
        <v>437</v>
      </c>
      <c r="B181" s="51" t="s">
        <v>453</v>
      </c>
    </row>
    <row r="182" spans="1:2" ht="15.75" customHeight="1" x14ac:dyDescent="0.2">
      <c r="A182" s="7" t="s">
        <v>438</v>
      </c>
      <c r="B182" s="51" t="s">
        <v>454</v>
      </c>
    </row>
    <row r="183" spans="1:2" ht="15.75" customHeight="1" x14ac:dyDescent="0.2">
      <c r="A183" s="7" t="s">
        <v>439</v>
      </c>
      <c r="B183" s="51" t="s">
        <v>451</v>
      </c>
    </row>
    <row r="184" spans="1:2" ht="15.75" customHeight="1" x14ac:dyDescent="0.2">
      <c r="A184" s="7" t="s">
        <v>436</v>
      </c>
      <c r="B184" s="51" t="s">
        <v>450</v>
      </c>
    </row>
    <row r="185" spans="1:2" ht="15.75" customHeight="1" x14ac:dyDescent="0.2">
      <c r="A185" s="7" t="s">
        <v>440</v>
      </c>
      <c r="B185" s="51" t="s">
        <v>456</v>
      </c>
    </row>
    <row r="186" spans="1:2" ht="15.75" customHeight="1" x14ac:dyDescent="0.2">
      <c r="A186" s="7" t="s">
        <v>441</v>
      </c>
      <c r="B186" s="51" t="s">
        <v>457</v>
      </c>
    </row>
    <row r="187" spans="1:2" ht="15.75" customHeight="1" x14ac:dyDescent="0.2">
      <c r="A187" s="7" t="s">
        <v>442</v>
      </c>
      <c r="B187" s="51" t="s">
        <v>458</v>
      </c>
    </row>
    <row r="188" spans="1:2" ht="15.75" customHeight="1" x14ac:dyDescent="0.2">
      <c r="A188" s="7" t="s">
        <v>443</v>
      </c>
      <c r="B188" s="51" t="s">
        <v>459</v>
      </c>
    </row>
    <row r="189" spans="1:2" ht="15.75" customHeight="1" x14ac:dyDescent="0.2">
      <c r="A189" s="7" t="s">
        <v>444</v>
      </c>
      <c r="B189" s="51" t="s">
        <v>460</v>
      </c>
    </row>
    <row r="190" spans="1:2" ht="15.75" customHeight="1" x14ac:dyDescent="0.2">
      <c r="A190" s="7" t="s">
        <v>445</v>
      </c>
      <c r="B190" s="51" t="s">
        <v>461</v>
      </c>
    </row>
    <row r="191" spans="1:2" ht="15.75" customHeight="1" x14ac:dyDescent="0.2">
      <c r="A191" s="7" t="s">
        <v>446</v>
      </c>
      <c r="B191" s="51" t="s">
        <v>455</v>
      </c>
    </row>
    <row r="192" spans="1:2" ht="15.75" customHeight="1" x14ac:dyDescent="0.2">
      <c r="A192" s="7" t="s">
        <v>447</v>
      </c>
      <c r="B192" s="51" t="s">
        <v>462</v>
      </c>
    </row>
    <row r="193" spans="1:2" ht="15.75" customHeight="1" x14ac:dyDescent="0.2">
      <c r="A193" s="7" t="s">
        <v>448</v>
      </c>
      <c r="B193" s="51" t="s">
        <v>463</v>
      </c>
    </row>
    <row r="194" spans="1:2" ht="15.75" customHeight="1" x14ac:dyDescent="0.2">
      <c r="A194" s="7" t="s">
        <v>449</v>
      </c>
      <c r="B194" s="51" t="s">
        <v>452</v>
      </c>
    </row>
  </sheetData>
  <sortState ref="A2:B179">
    <sortCondition ref="A147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4">
    <tabColor rgb="FFFF0000"/>
  </sheetPr>
  <dimension ref="A1:R40"/>
  <sheetViews>
    <sheetView zoomScale="85" zoomScaleNormal="85" zoomScaleSheetLayoutView="85" workbookViewId="0">
      <selection activeCell="U11" sqref="U11"/>
    </sheetView>
  </sheetViews>
  <sheetFormatPr baseColWidth="10" defaultColWidth="11.42578125" defaultRowHeight="15" x14ac:dyDescent="0.2"/>
  <cols>
    <col min="1" max="1" width="8.28515625" style="77" bestFit="1" customWidth="1"/>
    <col min="2" max="2" width="15.28515625" style="77" customWidth="1"/>
    <col min="3" max="3" width="26.5703125" style="77" bestFit="1" customWidth="1"/>
    <col min="4" max="4" width="12.7109375" style="77" customWidth="1"/>
    <col min="5" max="5" width="10.85546875" style="77" bestFit="1" customWidth="1"/>
    <col min="6" max="6" width="6.7109375" style="77" customWidth="1"/>
    <col min="7" max="7" width="13.140625" style="77" bestFit="1" customWidth="1"/>
    <col min="8" max="8" width="8.28515625" style="77" bestFit="1" customWidth="1"/>
    <col min="9" max="9" width="13.7109375" style="77" customWidth="1"/>
    <col min="10" max="10" width="26.5703125" style="77" bestFit="1" customWidth="1"/>
    <col min="11" max="11" width="13.42578125" style="77" customWidth="1"/>
    <col min="12" max="12" width="10.85546875" style="77" bestFit="1" customWidth="1"/>
    <col min="13" max="13" width="5.85546875" style="77" bestFit="1" customWidth="1"/>
    <col min="14" max="14" width="13.140625" style="77" bestFit="1" customWidth="1"/>
    <col min="15" max="15" width="7.85546875" style="77" bestFit="1" customWidth="1"/>
    <col min="16" max="16" width="17" style="77" customWidth="1"/>
    <col min="17" max="17" width="7.140625" style="77" bestFit="1" customWidth="1"/>
    <col min="18" max="16384" width="11.42578125" style="77"/>
  </cols>
  <sheetData>
    <row r="1" spans="1:15" ht="15.75" customHeight="1" thickBot="1" x14ac:dyDescent="0.25">
      <c r="A1" s="183" t="s">
        <v>83</v>
      </c>
      <c r="B1" s="184"/>
      <c r="C1" s="184"/>
      <c r="D1" s="184"/>
      <c r="E1" s="184"/>
      <c r="F1" s="184"/>
      <c r="G1" s="185"/>
      <c r="H1" s="183" t="s">
        <v>84</v>
      </c>
      <c r="I1" s="184"/>
      <c r="J1" s="184"/>
      <c r="K1" s="184"/>
      <c r="L1" s="184"/>
      <c r="M1" s="184"/>
      <c r="N1" s="185"/>
      <c r="O1" s="182">
        <v>43442</v>
      </c>
    </row>
    <row r="2" spans="1:15" ht="15.75" thickBot="1" x14ac:dyDescent="0.25">
      <c r="A2" s="86" t="s">
        <v>85</v>
      </c>
      <c r="B2" s="90" t="s">
        <v>86</v>
      </c>
      <c r="C2" s="87" t="s">
        <v>87</v>
      </c>
      <c r="D2" s="87" t="s">
        <v>88</v>
      </c>
      <c r="E2" s="87" t="s">
        <v>89</v>
      </c>
      <c r="F2" s="87" t="s">
        <v>90</v>
      </c>
      <c r="G2" s="88" t="s">
        <v>91</v>
      </c>
      <c r="H2" s="86" t="s">
        <v>85</v>
      </c>
      <c r="I2" s="90" t="s">
        <v>86</v>
      </c>
      <c r="J2" s="87" t="s">
        <v>87</v>
      </c>
      <c r="K2" s="87" t="s">
        <v>88</v>
      </c>
      <c r="L2" s="87" t="s">
        <v>89</v>
      </c>
      <c r="M2" s="87" t="s">
        <v>90</v>
      </c>
      <c r="N2" s="88" t="s">
        <v>91</v>
      </c>
      <c r="O2" s="182"/>
    </row>
    <row r="3" spans="1:15" x14ac:dyDescent="0.2">
      <c r="A3" s="171" t="s">
        <v>92</v>
      </c>
      <c r="B3" s="173"/>
      <c r="C3" s="89"/>
      <c r="D3" s="166" t="str">
        <f ca="1">IF(OR(ISBLANK(B3),ISBLANK(C3)),"",VLOOKUP(C3,INDIRECT("matrice_"&amp;B3),5,FALSE))</f>
        <v/>
      </c>
      <c r="E3" s="89"/>
      <c r="F3" s="89"/>
      <c r="G3" s="175"/>
      <c r="H3" s="171" t="s">
        <v>92</v>
      </c>
      <c r="I3" s="173"/>
      <c r="J3" s="89"/>
      <c r="K3" s="166" t="str">
        <f ca="1">IF(OR(ISBLANK(I3),ISBLANK(J3)),"",VLOOKUP(J3,INDIRECT("matrice_"&amp;I3),5,FALSE))</f>
        <v/>
      </c>
      <c r="L3" s="89"/>
      <c r="M3" s="89"/>
      <c r="N3" s="175"/>
      <c r="O3" s="182"/>
    </row>
    <row r="4" spans="1:15" ht="15.75" thickBot="1" x14ac:dyDescent="0.25">
      <c r="A4" s="172"/>
      <c r="B4" s="174"/>
      <c r="C4" s="87"/>
      <c r="D4" s="167" t="str">
        <f ca="1">IF(OR(ISBLANK(B3),ISBLANK(C4)),"",VLOOKUP(C4,INDIRECT("matrice_"&amp;B3),5,FALSE))</f>
        <v/>
      </c>
      <c r="E4" s="87"/>
      <c r="F4" s="87"/>
      <c r="G4" s="176"/>
      <c r="H4" s="172"/>
      <c r="I4" s="174"/>
      <c r="J4" s="87"/>
      <c r="K4" s="167" t="str">
        <f ca="1">IF(OR(ISBLANK(I3),ISBLANK(J4)),"",VLOOKUP(J4,INDIRECT("matrice_"&amp;I3),5,FALSE))</f>
        <v/>
      </c>
      <c r="L4" s="87"/>
      <c r="M4" s="87"/>
      <c r="N4" s="176"/>
      <c r="O4" s="182"/>
    </row>
    <row r="5" spans="1:15" x14ac:dyDescent="0.2">
      <c r="A5" s="171" t="s">
        <v>93</v>
      </c>
      <c r="B5" s="173"/>
      <c r="C5" s="89"/>
      <c r="D5" s="166" t="str">
        <f ca="1">IF(OR(ISBLANK(B5),ISBLANK(C5)),"",VLOOKUP(C5,INDIRECT("matrice_"&amp;B5),5,FALSE))</f>
        <v/>
      </c>
      <c r="E5" s="89"/>
      <c r="F5" s="89"/>
      <c r="G5" s="175"/>
      <c r="H5" s="171" t="s">
        <v>93</v>
      </c>
      <c r="I5" s="173"/>
      <c r="J5" s="89"/>
      <c r="K5" s="166" t="str">
        <f ca="1">IF(OR(ISBLANK(I5),ISBLANK(J5)),"",VLOOKUP(J5,INDIRECT("matrice_"&amp;I5),5,FALSE))</f>
        <v/>
      </c>
      <c r="L5" s="89"/>
      <c r="M5" s="89"/>
      <c r="N5" s="175"/>
      <c r="O5" s="182"/>
    </row>
    <row r="6" spans="1:15" ht="15.75" thickBot="1" x14ac:dyDescent="0.25">
      <c r="A6" s="172"/>
      <c r="B6" s="174"/>
      <c r="C6" s="87"/>
      <c r="D6" s="167" t="str">
        <f ca="1">IF(OR(ISBLANK(B5),ISBLANK(C6)),"",VLOOKUP(C6,INDIRECT("matrice_"&amp;B5),5,FALSE))</f>
        <v/>
      </c>
      <c r="E6" s="87"/>
      <c r="F6" s="87"/>
      <c r="G6" s="176"/>
      <c r="H6" s="172"/>
      <c r="I6" s="174"/>
      <c r="J6" s="87"/>
      <c r="K6" s="167" t="str">
        <f ca="1">IF(OR(ISBLANK(I5),ISBLANK(J6)),"",VLOOKUP(J6,INDIRECT("matrice_"&amp;I5),5,FALSE))</f>
        <v/>
      </c>
      <c r="L6" s="87"/>
      <c r="M6" s="87"/>
      <c r="N6" s="176"/>
      <c r="O6" s="182"/>
    </row>
    <row r="7" spans="1:15" x14ac:dyDescent="0.2">
      <c r="A7" s="171" t="s">
        <v>94</v>
      </c>
      <c r="B7" s="173"/>
      <c r="C7" s="89"/>
      <c r="D7" s="166" t="str">
        <f ca="1">IF(OR(ISBLANK(B7),ISBLANK(C7)),"",VLOOKUP(C7,INDIRECT("matrice_"&amp;B7),5,FALSE))</f>
        <v/>
      </c>
      <c r="E7" s="89"/>
      <c r="F7" s="89"/>
      <c r="G7" s="175"/>
      <c r="H7" s="171" t="s">
        <v>94</v>
      </c>
      <c r="I7" s="173"/>
      <c r="J7" s="89"/>
      <c r="K7" s="166" t="str">
        <f ca="1">IF(OR(ISBLANK(I7),ISBLANK(J7)),"",VLOOKUP(J7,INDIRECT("matrice_"&amp;I7),5,FALSE))</f>
        <v/>
      </c>
      <c r="L7" s="89"/>
      <c r="M7" s="89"/>
      <c r="N7" s="175"/>
      <c r="O7" s="182"/>
    </row>
    <row r="8" spans="1:15" ht="15.75" thickBot="1" x14ac:dyDescent="0.25">
      <c r="A8" s="172"/>
      <c r="B8" s="174"/>
      <c r="C8" s="87"/>
      <c r="D8" s="167" t="str">
        <f ca="1">IF(OR(ISBLANK(B7),ISBLANK(C8)),"",VLOOKUP(C8,INDIRECT("matrice_"&amp;B7),5,FALSE))</f>
        <v/>
      </c>
      <c r="E8" s="87"/>
      <c r="F8" s="87"/>
      <c r="G8" s="176"/>
      <c r="H8" s="172"/>
      <c r="I8" s="174"/>
      <c r="J8" s="87"/>
      <c r="K8" s="167" t="str">
        <f ca="1">IF(OR(ISBLANK(I7),ISBLANK(J8)),"",VLOOKUP(J8,INDIRECT("matrice_"&amp;I7),5,FALSE))</f>
        <v/>
      </c>
      <c r="L8" s="87"/>
      <c r="M8" s="87"/>
      <c r="N8" s="176"/>
      <c r="O8" s="182"/>
    </row>
    <row r="9" spans="1:15" x14ac:dyDescent="0.2">
      <c r="A9" s="171" t="s">
        <v>357</v>
      </c>
      <c r="B9" s="173"/>
      <c r="C9" s="89"/>
      <c r="D9" s="166" t="str">
        <f ca="1">IF(OR(ISBLANK(B9),ISBLANK(C9)),"",VLOOKUP(C9,INDIRECT("matrice_"&amp;B9),5,FALSE))</f>
        <v/>
      </c>
      <c r="E9" s="89"/>
      <c r="F9" s="89"/>
      <c r="G9" s="175"/>
      <c r="H9" s="171" t="s">
        <v>95</v>
      </c>
      <c r="I9" s="173"/>
      <c r="J9" s="89"/>
      <c r="K9" s="166" t="str">
        <f ca="1">IF(OR(ISBLANK(I9),ISBLANK(J9)),"",VLOOKUP(J9,INDIRECT("matrice_"&amp;I9),5,FALSE))</f>
        <v/>
      </c>
      <c r="L9" s="89"/>
      <c r="M9" s="89"/>
      <c r="N9" s="175"/>
      <c r="O9" s="182"/>
    </row>
    <row r="10" spans="1:15" ht="15.75" thickBot="1" x14ac:dyDescent="0.25">
      <c r="A10" s="172"/>
      <c r="B10" s="174"/>
      <c r="C10" s="87"/>
      <c r="D10" s="167" t="str">
        <f ca="1">IF(OR(ISBLANK(B9),ISBLANK(C10)),"",VLOOKUP(C10,INDIRECT("matrice_"&amp;B9),5,FALSE))</f>
        <v/>
      </c>
      <c r="E10" s="87"/>
      <c r="F10" s="87"/>
      <c r="G10" s="176"/>
      <c r="H10" s="172"/>
      <c r="I10" s="174"/>
      <c r="J10" s="87"/>
      <c r="K10" s="167" t="str">
        <f ca="1">IF(OR(ISBLANK(I9),ISBLANK(J10)),"",VLOOKUP(J10,INDIRECT("matrice_"&amp;I9),5,FALSE))</f>
        <v/>
      </c>
      <c r="L10" s="87"/>
      <c r="M10" s="87"/>
      <c r="N10" s="176"/>
      <c r="O10" s="182"/>
    </row>
    <row r="11" spans="1:15" x14ac:dyDescent="0.2">
      <c r="A11" s="171" t="s">
        <v>96</v>
      </c>
      <c r="B11" s="173"/>
      <c r="C11" s="89"/>
      <c r="D11" s="166" t="str">
        <f ca="1">IF(OR(ISBLANK(B11),ISBLANK(C11)),"",VLOOKUP(C11,INDIRECT("matrice_"&amp;B11),5,FALSE))</f>
        <v/>
      </c>
      <c r="E11" s="89"/>
      <c r="F11" s="89"/>
      <c r="G11" s="175"/>
      <c r="H11" s="171" t="s">
        <v>96</v>
      </c>
      <c r="I11" s="173"/>
      <c r="J11" s="89"/>
      <c r="K11" s="166" t="str">
        <f ca="1">IF(OR(ISBLANK(I11),ISBLANK(J11)),"",VLOOKUP(J11,INDIRECT("matrice_"&amp;I11),5,FALSE))</f>
        <v/>
      </c>
      <c r="L11" s="89"/>
      <c r="M11" s="89"/>
      <c r="N11" s="175"/>
      <c r="O11" s="182"/>
    </row>
    <row r="12" spans="1:15" ht="15.75" thickBot="1" x14ac:dyDescent="0.25">
      <c r="A12" s="172"/>
      <c r="B12" s="174"/>
      <c r="C12" s="87"/>
      <c r="D12" s="167" t="str">
        <f ca="1">IF(OR(ISBLANK(B11),ISBLANK(C12)),"",VLOOKUP(C12,INDIRECT("matrice_"&amp;B11),5,FALSE))</f>
        <v/>
      </c>
      <c r="E12" s="87"/>
      <c r="F12" s="87"/>
      <c r="G12" s="176"/>
      <c r="H12" s="172"/>
      <c r="I12" s="174"/>
      <c r="J12" s="87"/>
      <c r="K12" s="167" t="str">
        <f ca="1">IF(OR(ISBLANK(I11),ISBLANK(J12)),"",VLOOKUP(J12,INDIRECT("matrice_"&amp;I11),5,FALSE))</f>
        <v/>
      </c>
      <c r="L12" s="87"/>
      <c r="M12" s="87"/>
      <c r="N12" s="176"/>
      <c r="O12" s="182"/>
    </row>
    <row r="13" spans="1:15" x14ac:dyDescent="0.2">
      <c r="A13" s="177" t="s">
        <v>97</v>
      </c>
      <c r="B13" s="173"/>
      <c r="C13" s="89"/>
      <c r="D13" s="166" t="str">
        <f ca="1">IF(OR(ISBLANK(B13),ISBLANK(C13)),"",VLOOKUP(C13,INDIRECT("matrice_"&amp;B13),5,FALSE))</f>
        <v/>
      </c>
      <c r="E13" s="89"/>
      <c r="F13" s="89"/>
      <c r="G13" s="175"/>
      <c r="H13" s="177" t="s">
        <v>97</v>
      </c>
      <c r="I13" s="173"/>
      <c r="J13" s="89"/>
      <c r="K13" s="166" t="str">
        <f ca="1">IF(OR(ISBLANK(I13),ISBLANK(J13)),"",VLOOKUP(J13,INDIRECT("matrice_"&amp;I13),5,FALSE))</f>
        <v/>
      </c>
      <c r="L13" s="89"/>
      <c r="M13" s="89"/>
      <c r="N13" s="175"/>
      <c r="O13" s="182"/>
    </row>
    <row r="14" spans="1:15" ht="15.75" thickBot="1" x14ac:dyDescent="0.25">
      <c r="A14" s="178"/>
      <c r="B14" s="174"/>
      <c r="C14" s="87"/>
      <c r="D14" s="167" t="str">
        <f ca="1">IF(OR(ISBLANK(B13),ISBLANK(C14)),"",VLOOKUP(C14,INDIRECT("matrice_"&amp;B13),5,FALSE))</f>
        <v/>
      </c>
      <c r="E14" s="87"/>
      <c r="F14" s="87"/>
      <c r="G14" s="176"/>
      <c r="H14" s="178"/>
      <c r="I14" s="174"/>
      <c r="J14" s="87"/>
      <c r="K14" s="167" t="str">
        <f ca="1">IF(OR(ISBLANK(I13),ISBLANK(J14)),"",VLOOKUP(J14,INDIRECT("matrice_"&amp;I13),5,FALSE))</f>
        <v/>
      </c>
      <c r="L14" s="87"/>
      <c r="M14" s="87"/>
      <c r="N14" s="176"/>
      <c r="O14" s="182"/>
    </row>
    <row r="15" spans="1:15" x14ac:dyDescent="0.2">
      <c r="A15" s="171" t="s">
        <v>98</v>
      </c>
      <c r="B15" s="173"/>
      <c r="C15" s="89"/>
      <c r="D15" s="166" t="str">
        <f ca="1">IF(OR(ISBLANK(B15),ISBLANK(C15)),"",VLOOKUP(C15,INDIRECT("matrice_"&amp;B15),5,FALSE))</f>
        <v/>
      </c>
      <c r="E15" s="89"/>
      <c r="F15" s="89"/>
      <c r="G15" s="175"/>
      <c r="H15" s="171" t="s">
        <v>98</v>
      </c>
      <c r="I15" s="173"/>
      <c r="J15" s="89"/>
      <c r="K15" s="166" t="str">
        <f ca="1">IF(OR(ISBLANK(I15),ISBLANK(J15)),"",VLOOKUP(J15,INDIRECT("matrice_"&amp;I15),5,FALSE))</f>
        <v/>
      </c>
      <c r="L15" s="89"/>
      <c r="M15" s="89"/>
      <c r="N15" s="175"/>
      <c r="O15" s="182"/>
    </row>
    <row r="16" spans="1:15" ht="15.75" thickBot="1" x14ac:dyDescent="0.25">
      <c r="A16" s="172"/>
      <c r="B16" s="174"/>
      <c r="C16" s="87"/>
      <c r="D16" s="167" t="str">
        <f ca="1">IF(OR(ISBLANK(B15),ISBLANK(C16)),"",VLOOKUP(C16,INDIRECT("matrice_"&amp;B15),5,FALSE))</f>
        <v/>
      </c>
      <c r="E16" s="87"/>
      <c r="F16" s="87"/>
      <c r="G16" s="176"/>
      <c r="H16" s="172"/>
      <c r="I16" s="174"/>
      <c r="J16" s="87"/>
      <c r="K16" s="167" t="str">
        <f ca="1">IF(OR(ISBLANK(I15),ISBLANK(J16)),"",VLOOKUP(J16,INDIRECT("matrice_"&amp;I15),5,FALSE))</f>
        <v/>
      </c>
      <c r="L16" s="87"/>
      <c r="M16" s="87"/>
      <c r="N16" s="176"/>
      <c r="O16" s="182"/>
    </row>
    <row r="17" spans="1:18" x14ac:dyDescent="0.2">
      <c r="A17" s="171" t="s">
        <v>99</v>
      </c>
      <c r="B17" s="173"/>
      <c r="C17" s="89"/>
      <c r="D17" s="166" t="str">
        <f ca="1">IF(OR(ISBLANK(B17),ISBLANK(C17)),"",VLOOKUP(C17,INDIRECT("matrice_"&amp;B17),5,FALSE))</f>
        <v/>
      </c>
      <c r="E17" s="89"/>
      <c r="F17" s="89"/>
      <c r="G17" s="175"/>
      <c r="H17" s="171" t="s">
        <v>99</v>
      </c>
      <c r="I17" s="173"/>
      <c r="J17" s="89"/>
      <c r="K17" s="166" t="str">
        <f ca="1">IF(OR(ISBLANK(I17),ISBLANK(J17)),"",VLOOKUP(J17,INDIRECT("matrice_"&amp;I17),5,FALSE))</f>
        <v/>
      </c>
      <c r="L17" s="89"/>
      <c r="M17" s="89"/>
      <c r="N17" s="175"/>
      <c r="O17" s="182"/>
    </row>
    <row r="18" spans="1:18" ht="15.75" thickBot="1" x14ac:dyDescent="0.25">
      <c r="A18" s="172"/>
      <c r="B18" s="174"/>
      <c r="C18" s="87"/>
      <c r="D18" s="167" t="str">
        <f ca="1">IF(OR(ISBLANK(B17),ISBLANK(C18)),"",VLOOKUP(C18,INDIRECT("matrice_"&amp;B17),5,FALSE))</f>
        <v/>
      </c>
      <c r="E18" s="87"/>
      <c r="F18" s="87"/>
      <c r="G18" s="176"/>
      <c r="H18" s="172"/>
      <c r="I18" s="174"/>
      <c r="J18" s="87"/>
      <c r="K18" s="167" t="str">
        <f ca="1">IF(OR(ISBLANK(I17),ISBLANK(J18)),"",VLOOKUP(J18,INDIRECT("matrice_"&amp;I17),5,FALSE))</f>
        <v/>
      </c>
      <c r="L18" s="87"/>
      <c r="M18" s="87"/>
      <c r="N18" s="176"/>
      <c r="O18" s="182"/>
    </row>
    <row r="19" spans="1:18" x14ac:dyDescent="0.2">
      <c r="A19" s="171" t="s">
        <v>100</v>
      </c>
      <c r="B19" s="173"/>
      <c r="C19" s="89"/>
      <c r="D19" s="166" t="str">
        <f ca="1">IF(OR(ISBLANK(B19),ISBLANK(C19)),"",VLOOKUP(C19,INDIRECT("matrice_"&amp;B19),5,FALSE))</f>
        <v/>
      </c>
      <c r="E19" s="89"/>
      <c r="F19" s="89"/>
      <c r="G19" s="175"/>
      <c r="H19" s="171" t="s">
        <v>100</v>
      </c>
      <c r="I19" s="173"/>
      <c r="J19" s="89"/>
      <c r="K19" s="166" t="str">
        <f ca="1">IF(OR(ISBLANK(I19),ISBLANK(J19)),"",VLOOKUP(J19,INDIRECT("matrice_"&amp;I19),5,FALSE))</f>
        <v/>
      </c>
      <c r="L19" s="89"/>
      <c r="M19" s="89"/>
      <c r="N19" s="175"/>
      <c r="O19" s="182"/>
    </row>
    <row r="20" spans="1:18" ht="15.75" thickBot="1" x14ac:dyDescent="0.25">
      <c r="A20" s="172"/>
      <c r="B20" s="174"/>
      <c r="C20" s="87"/>
      <c r="D20" s="167" t="str">
        <f ca="1">IF(OR(ISBLANK(B19),ISBLANK(C20)),"",VLOOKUP(C20,INDIRECT("matrice_"&amp;B19),5,FALSE))</f>
        <v/>
      </c>
      <c r="E20" s="87"/>
      <c r="F20" s="87"/>
      <c r="G20" s="176"/>
      <c r="H20" s="172"/>
      <c r="I20" s="174"/>
      <c r="J20" s="87"/>
      <c r="K20" s="167" t="str">
        <f ca="1">IF(OR(ISBLANK(I19),ISBLANK(J20)),"",VLOOKUP(J20,INDIRECT("matrice_"&amp;I19),5,FALSE))</f>
        <v/>
      </c>
      <c r="L20" s="87"/>
      <c r="M20" s="87"/>
      <c r="N20" s="176"/>
      <c r="O20" s="182"/>
    </row>
    <row r="21" spans="1:18" s="78" customFormat="1" ht="16.5" thickBot="1" x14ac:dyDescent="0.3">
      <c r="A21" s="179" t="s">
        <v>101</v>
      </c>
      <c r="B21" s="180"/>
      <c r="C21" s="180"/>
      <c r="D21" s="180"/>
      <c r="E21" s="180"/>
      <c r="F21" s="180"/>
      <c r="G21" s="181"/>
      <c r="H21" s="179" t="s">
        <v>102</v>
      </c>
      <c r="I21" s="180"/>
      <c r="J21" s="180"/>
      <c r="K21" s="180"/>
      <c r="L21" s="180"/>
      <c r="M21" s="180"/>
      <c r="N21" s="181"/>
      <c r="O21" s="182">
        <f>O1</f>
        <v>43442</v>
      </c>
      <c r="P21" s="91"/>
      <c r="Q21" s="91"/>
    </row>
    <row r="22" spans="1:18" ht="16.5" thickBot="1" x14ac:dyDescent="0.3">
      <c r="A22" s="86" t="s">
        <v>85</v>
      </c>
      <c r="B22" s="90" t="s">
        <v>103</v>
      </c>
      <c r="C22" s="87" t="s">
        <v>87</v>
      </c>
      <c r="D22" s="87" t="s">
        <v>88</v>
      </c>
      <c r="E22" s="87" t="s">
        <v>89</v>
      </c>
      <c r="F22" s="87" t="s">
        <v>90</v>
      </c>
      <c r="G22" s="88" t="s">
        <v>91</v>
      </c>
      <c r="H22" s="86" t="s">
        <v>85</v>
      </c>
      <c r="I22" s="90" t="s">
        <v>103</v>
      </c>
      <c r="J22" s="87" t="s">
        <v>87</v>
      </c>
      <c r="K22" s="87" t="s">
        <v>88</v>
      </c>
      <c r="L22" s="87" t="s">
        <v>89</v>
      </c>
      <c r="M22" s="87" t="s">
        <v>90</v>
      </c>
      <c r="N22" s="88" t="s">
        <v>91</v>
      </c>
      <c r="O22" s="182"/>
      <c r="P22" s="92" t="s">
        <v>104</v>
      </c>
      <c r="Q22" s="93" t="s">
        <v>105</v>
      </c>
      <c r="R22" s="77" t="s">
        <v>362</v>
      </c>
    </row>
    <row r="23" spans="1:18" ht="15.75" x14ac:dyDescent="0.25">
      <c r="A23" s="171" t="s">
        <v>92</v>
      </c>
      <c r="B23" s="173"/>
      <c r="C23" s="89"/>
      <c r="D23" s="166" t="str">
        <f ca="1">IF(OR(ISBLANK(B23),ISBLANK(C23)),"",VLOOKUP(C23,INDIRECT("matrice_"&amp;B23),5,FALSE))</f>
        <v/>
      </c>
      <c r="E23" s="89"/>
      <c r="F23" s="89"/>
      <c r="G23" s="175"/>
      <c r="H23" s="171" t="s">
        <v>92</v>
      </c>
      <c r="I23" s="173"/>
      <c r="J23" s="89"/>
      <c r="K23" s="166" t="str">
        <f ca="1">IF(OR(ISBLANK(I23),ISBLANK(J23)),"",VLOOKUP(J23,INDIRECT("matrice_"&amp;I23),5,FALSE))</f>
        <v/>
      </c>
      <c r="L23" s="89"/>
      <c r="M23" s="89"/>
      <c r="N23" s="175"/>
      <c r="O23" s="182"/>
      <c r="P23" s="92" t="s">
        <v>106</v>
      </c>
      <c r="Q23" s="77" t="s">
        <v>107</v>
      </c>
      <c r="R23" s="77" t="s">
        <v>363</v>
      </c>
    </row>
    <row r="24" spans="1:18" ht="16.5" thickBot="1" x14ac:dyDescent="0.3">
      <c r="A24" s="172"/>
      <c r="B24" s="174"/>
      <c r="C24" s="87"/>
      <c r="D24" s="167" t="str">
        <f ca="1">IF(OR(ISBLANK(B23),ISBLANK(C24)),"",VLOOKUP(C24,INDIRECT("matrice_"&amp;B23),5,FALSE))</f>
        <v/>
      </c>
      <c r="E24" s="87"/>
      <c r="F24" s="87"/>
      <c r="G24" s="176"/>
      <c r="H24" s="172"/>
      <c r="I24" s="174"/>
      <c r="J24" s="87"/>
      <c r="K24" s="167" t="str">
        <f ca="1">IF(OR(ISBLANK(I23),ISBLANK(J24)),"",VLOOKUP(J24,INDIRECT("matrice_"&amp;I23),5,FALSE))</f>
        <v/>
      </c>
      <c r="L24" s="87"/>
      <c r="M24" s="87"/>
      <c r="N24" s="176"/>
      <c r="O24" s="182"/>
      <c r="P24" s="92" t="s">
        <v>365</v>
      </c>
      <c r="Q24" s="214" t="s">
        <v>358</v>
      </c>
      <c r="R24" s="77" t="s">
        <v>364</v>
      </c>
    </row>
    <row r="25" spans="1:18" ht="15.75" x14ac:dyDescent="0.25">
      <c r="A25" s="171" t="s">
        <v>93</v>
      </c>
      <c r="B25" s="173"/>
      <c r="C25" s="89"/>
      <c r="D25" s="166" t="str">
        <f ca="1">IF(OR(ISBLANK(B25),ISBLANK(C25)),"",VLOOKUP(C25,INDIRECT("matrice_"&amp;B25),5,FALSE))</f>
        <v/>
      </c>
      <c r="E25" s="89"/>
      <c r="F25" s="89"/>
      <c r="G25" s="175"/>
      <c r="H25" s="171" t="s">
        <v>93</v>
      </c>
      <c r="I25" s="173"/>
      <c r="J25" s="89"/>
      <c r="K25" s="166" t="str">
        <f ca="1">IF(OR(ISBLANK(I25),ISBLANK(J25)),"",VLOOKUP(J25,INDIRECT("matrice_"&amp;I25),5,FALSE))</f>
        <v/>
      </c>
      <c r="L25" s="89"/>
      <c r="M25" s="89"/>
      <c r="N25" s="175"/>
      <c r="O25" s="182"/>
      <c r="P25" s="92" t="s">
        <v>366</v>
      </c>
    </row>
    <row r="26" spans="1:18" ht="16.5" thickBot="1" x14ac:dyDescent="0.3">
      <c r="A26" s="172"/>
      <c r="B26" s="174"/>
      <c r="C26" s="87"/>
      <c r="D26" s="167" t="str">
        <f ca="1">IF(OR(ISBLANK(B25),ISBLANK(C26)),"",VLOOKUP(C26,INDIRECT("matrice_"&amp;B25),5,FALSE))</f>
        <v/>
      </c>
      <c r="E26" s="87"/>
      <c r="F26" s="87"/>
      <c r="G26" s="176"/>
      <c r="H26" s="172"/>
      <c r="I26" s="174"/>
      <c r="J26" s="87"/>
      <c r="K26" s="167" t="str">
        <f ca="1">IF(OR(ISBLANK(I25),ISBLANK(J26)),"",VLOOKUP(J26,INDIRECT("matrice_"&amp;I25),5,FALSE))</f>
        <v/>
      </c>
      <c r="L26" s="87"/>
      <c r="M26" s="87"/>
      <c r="N26" s="176"/>
      <c r="O26" s="182"/>
      <c r="P26" s="92" t="s">
        <v>367</v>
      </c>
    </row>
    <row r="27" spans="1:18" ht="15.75" x14ac:dyDescent="0.25">
      <c r="A27" s="171" t="s">
        <v>94</v>
      </c>
      <c r="B27" s="173"/>
      <c r="C27" s="89"/>
      <c r="D27" s="166" t="str">
        <f ca="1">IF(OR(ISBLANK(B27),ISBLANK(C27)),"",VLOOKUP(C27,INDIRECT("matrice_"&amp;B27),5,FALSE))</f>
        <v/>
      </c>
      <c r="E27" s="89"/>
      <c r="F27" s="89"/>
      <c r="G27" s="175"/>
      <c r="H27" s="171" t="s">
        <v>94</v>
      </c>
      <c r="I27" s="173"/>
      <c r="J27" s="89"/>
      <c r="K27" s="166" t="str">
        <f ca="1">IF(OR(ISBLANK(I27),ISBLANK(J27)),"",VLOOKUP(J27,INDIRECT("matrice_"&amp;I27),5,FALSE))</f>
        <v/>
      </c>
      <c r="L27" s="89"/>
      <c r="M27" s="89"/>
      <c r="N27" s="175"/>
      <c r="O27" s="182"/>
      <c r="P27" s="92" t="s">
        <v>368</v>
      </c>
    </row>
    <row r="28" spans="1:18" ht="16.5" thickBot="1" x14ac:dyDescent="0.3">
      <c r="A28" s="172"/>
      <c r="B28" s="174"/>
      <c r="C28" s="87"/>
      <c r="D28" s="167" t="str">
        <f ca="1">IF(OR(ISBLANK(B27),ISBLANK(C28)),"",VLOOKUP(C28,INDIRECT("matrice_"&amp;B27),5,FALSE))</f>
        <v/>
      </c>
      <c r="E28" s="87"/>
      <c r="F28" s="87"/>
      <c r="G28" s="176"/>
      <c r="H28" s="172"/>
      <c r="I28" s="174"/>
      <c r="J28" s="87"/>
      <c r="K28" s="167" t="str">
        <f ca="1">IF(OR(ISBLANK(I27),ISBLANK(J28)),"",VLOOKUP(J28,INDIRECT("matrice_"&amp;I27),5,FALSE))</f>
        <v/>
      </c>
      <c r="L28" s="87"/>
      <c r="M28" s="87"/>
      <c r="N28" s="176"/>
      <c r="O28" s="182"/>
      <c r="P28" s="92" t="s">
        <v>369</v>
      </c>
    </row>
    <row r="29" spans="1:18" ht="15.75" x14ac:dyDescent="0.25">
      <c r="A29" s="171" t="s">
        <v>95</v>
      </c>
      <c r="B29" s="173"/>
      <c r="C29" s="89"/>
      <c r="D29" s="166" t="str">
        <f ca="1">IF(OR(ISBLANK(B29),ISBLANK(C29)),"",VLOOKUP(C29,INDIRECT("matrice_"&amp;B29),5,FALSE))</f>
        <v/>
      </c>
      <c r="E29" s="89"/>
      <c r="F29" s="89"/>
      <c r="G29" s="175"/>
      <c r="H29" s="171" t="s">
        <v>95</v>
      </c>
      <c r="I29" s="173"/>
      <c r="J29" s="89"/>
      <c r="K29" s="166" t="str">
        <f ca="1">IF(OR(ISBLANK(I29),ISBLANK(J29)),"",VLOOKUP(J29,INDIRECT("matrice_"&amp;I29),5,FALSE))</f>
        <v/>
      </c>
      <c r="L29" s="89"/>
      <c r="M29" s="89"/>
      <c r="N29" s="175"/>
      <c r="O29" s="182"/>
      <c r="P29" s="92" t="s">
        <v>370</v>
      </c>
    </row>
    <row r="30" spans="1:18" ht="16.5" thickBot="1" x14ac:dyDescent="0.3">
      <c r="A30" s="172"/>
      <c r="B30" s="174"/>
      <c r="C30" s="87"/>
      <c r="D30" s="167" t="str">
        <f ca="1">IF(OR(ISBLANK(B29),ISBLANK(C30)),"",VLOOKUP(C30,INDIRECT("matrice_"&amp;B29),5,FALSE))</f>
        <v/>
      </c>
      <c r="E30" s="87"/>
      <c r="F30" s="87"/>
      <c r="G30" s="176"/>
      <c r="H30" s="172"/>
      <c r="I30" s="174"/>
      <c r="J30" s="87"/>
      <c r="K30" s="167" t="str">
        <f ca="1">IF(OR(ISBLANK(I29),ISBLANK(J30)),"",VLOOKUP(J30,INDIRECT("matrice_"&amp;I29),5,FALSE))</f>
        <v/>
      </c>
      <c r="L30" s="87"/>
      <c r="M30" s="87"/>
      <c r="N30" s="176"/>
      <c r="O30" s="182"/>
      <c r="P30" s="92" t="s">
        <v>360</v>
      </c>
    </row>
    <row r="31" spans="1:18" ht="15.75" x14ac:dyDescent="0.25">
      <c r="A31" s="171" t="s">
        <v>96</v>
      </c>
      <c r="B31" s="173"/>
      <c r="C31" s="89"/>
      <c r="D31" s="166" t="str">
        <f ca="1">IF(OR(ISBLANK(B31),ISBLANK(C31)),"",VLOOKUP(C31,INDIRECT("matrice_"&amp;B31),5,FALSE))</f>
        <v/>
      </c>
      <c r="E31" s="89"/>
      <c r="F31" s="89"/>
      <c r="G31" s="175"/>
      <c r="H31" s="171" t="s">
        <v>96</v>
      </c>
      <c r="I31" s="173"/>
      <c r="J31" s="89"/>
      <c r="K31" s="166" t="str">
        <f ca="1">IF(OR(ISBLANK(I31),ISBLANK(J31)),"",VLOOKUP(J31,INDIRECT("matrice_"&amp;I31),5,FALSE))</f>
        <v/>
      </c>
      <c r="L31" s="89"/>
      <c r="M31" s="89"/>
      <c r="N31" s="175"/>
      <c r="O31" s="182"/>
      <c r="P31" s="92" t="s">
        <v>359</v>
      </c>
    </row>
    <row r="32" spans="1:18" ht="16.5" thickBot="1" x14ac:dyDescent="0.3">
      <c r="A32" s="172"/>
      <c r="B32" s="174"/>
      <c r="C32" s="87"/>
      <c r="D32" s="167" t="str">
        <f ca="1">IF(OR(ISBLANK(B31),ISBLANK(C32)),"",VLOOKUP(C32,INDIRECT("matrice_"&amp;B31),5,FALSE))</f>
        <v/>
      </c>
      <c r="E32" s="87"/>
      <c r="F32" s="87"/>
      <c r="G32" s="176"/>
      <c r="H32" s="172"/>
      <c r="I32" s="174"/>
      <c r="J32" s="87"/>
      <c r="K32" s="167" t="str">
        <f ca="1">IF(OR(ISBLANK(I31),ISBLANK(J32)),"",VLOOKUP(J32,INDIRECT("matrice_"&amp;I31),5,FALSE))</f>
        <v/>
      </c>
      <c r="L32" s="87"/>
      <c r="M32" s="87"/>
      <c r="N32" s="176"/>
      <c r="O32" s="182"/>
      <c r="P32" s="92" t="s">
        <v>361</v>
      </c>
    </row>
    <row r="33" spans="1:15" x14ac:dyDescent="0.2">
      <c r="A33" s="177" t="s">
        <v>97</v>
      </c>
      <c r="B33" s="173"/>
      <c r="C33" s="89"/>
      <c r="D33" s="166" t="str">
        <f ca="1">IF(OR(ISBLANK(B33),ISBLANK(C33)),"",VLOOKUP(C33,INDIRECT("matrice_"&amp;B33),5,FALSE))</f>
        <v/>
      </c>
      <c r="E33" s="89"/>
      <c r="F33" s="89"/>
      <c r="G33" s="175"/>
      <c r="H33" s="177" t="s">
        <v>97</v>
      </c>
      <c r="I33" s="173"/>
      <c r="J33" s="89"/>
      <c r="K33" s="166" t="str">
        <f ca="1">IF(OR(ISBLANK(I33),ISBLANK(J33)),"",VLOOKUP(J33,INDIRECT("matrice_"&amp;I33),5,FALSE))</f>
        <v/>
      </c>
      <c r="L33" s="89"/>
      <c r="M33" s="89"/>
      <c r="N33" s="175"/>
      <c r="O33" s="182"/>
    </row>
    <row r="34" spans="1:15" ht="15.75" customHeight="1" thickBot="1" x14ac:dyDescent="0.25">
      <c r="A34" s="178"/>
      <c r="B34" s="174"/>
      <c r="C34" s="87"/>
      <c r="D34" s="167" t="str">
        <f ca="1">IF(OR(ISBLANK(B33),ISBLANK(C34)),"",VLOOKUP(C34,INDIRECT("matrice_"&amp;B33),5,FALSE))</f>
        <v/>
      </c>
      <c r="E34" s="87"/>
      <c r="F34" s="87"/>
      <c r="G34" s="176"/>
      <c r="H34" s="178"/>
      <c r="I34" s="174"/>
      <c r="J34" s="87"/>
      <c r="K34" s="167" t="str">
        <f ca="1">IF(OR(ISBLANK(I33),ISBLANK(J34)),"",VLOOKUP(J34,INDIRECT("matrice_"&amp;I33),5,FALSE))</f>
        <v/>
      </c>
      <c r="L34" s="87"/>
      <c r="M34" s="87"/>
      <c r="N34" s="176"/>
      <c r="O34" s="182"/>
    </row>
    <row r="35" spans="1:15" ht="15" customHeight="1" x14ac:dyDescent="0.2">
      <c r="A35" s="171" t="s">
        <v>98</v>
      </c>
      <c r="B35" s="173"/>
      <c r="C35" s="94"/>
      <c r="D35" s="166" t="str">
        <f ca="1">IF(OR(ISBLANK(B35),ISBLANK(C35)),"",VLOOKUP(C35,INDIRECT("matrice_"&amp;B35),5,FALSE))</f>
        <v/>
      </c>
      <c r="E35" s="89"/>
      <c r="F35" s="89"/>
      <c r="G35" s="175"/>
      <c r="H35" s="171" t="s">
        <v>98</v>
      </c>
      <c r="I35" s="173"/>
      <c r="J35" s="94"/>
      <c r="K35" s="166" t="str">
        <f ca="1">IF(OR(ISBLANK(I35),ISBLANK(J35)),"",VLOOKUP(J35,INDIRECT("matrice_"&amp;I35),5,FALSE))</f>
        <v/>
      </c>
      <c r="L35" s="89"/>
      <c r="M35" s="89"/>
      <c r="N35" s="175"/>
      <c r="O35" s="182"/>
    </row>
    <row r="36" spans="1:15" ht="15.75" customHeight="1" thickBot="1" x14ac:dyDescent="0.25">
      <c r="A36" s="172"/>
      <c r="B36" s="174"/>
      <c r="C36" s="95"/>
      <c r="D36" s="167" t="str">
        <f ca="1">IF(OR(ISBLANK(B35),ISBLANK(C36)),"",VLOOKUP(C36,INDIRECT("matrice_"&amp;B35),5,FALSE))</f>
        <v/>
      </c>
      <c r="E36" s="87"/>
      <c r="F36" s="87"/>
      <c r="G36" s="176"/>
      <c r="H36" s="172"/>
      <c r="I36" s="174"/>
      <c r="J36" s="95"/>
      <c r="K36" s="167" t="str">
        <f ca="1">IF(OR(ISBLANK(I35),ISBLANK(J36)),"",VLOOKUP(J36,INDIRECT("matrice_"&amp;I35),5,FALSE))</f>
        <v/>
      </c>
      <c r="L36" s="87"/>
      <c r="M36" s="87"/>
      <c r="N36" s="176"/>
      <c r="O36" s="182"/>
    </row>
    <row r="37" spans="1:15" ht="15" customHeight="1" x14ac:dyDescent="0.2">
      <c r="A37" s="171" t="s">
        <v>99</v>
      </c>
      <c r="B37" s="173"/>
      <c r="C37" s="89"/>
      <c r="D37" s="166" t="str">
        <f ca="1">IF(OR(ISBLANK(B37),ISBLANK(C37)),"",VLOOKUP(C37,INDIRECT("matrice_"&amp;B37),5,FALSE))</f>
        <v/>
      </c>
      <c r="E37" s="89"/>
      <c r="F37" s="89"/>
      <c r="G37" s="175"/>
      <c r="H37" s="171" t="s">
        <v>99</v>
      </c>
      <c r="I37" s="173"/>
      <c r="J37" s="89"/>
      <c r="K37" s="166" t="str">
        <f ca="1">IF(OR(ISBLANK(I37),ISBLANK(J37)),"",VLOOKUP(J37,INDIRECT("matrice_"&amp;I37),5,FALSE))</f>
        <v/>
      </c>
      <c r="L37" s="89"/>
      <c r="M37" s="89"/>
      <c r="N37" s="175"/>
      <c r="O37" s="182"/>
    </row>
    <row r="38" spans="1:15" ht="15.75" customHeight="1" thickBot="1" x14ac:dyDescent="0.25">
      <c r="A38" s="172"/>
      <c r="B38" s="174"/>
      <c r="C38" s="87"/>
      <c r="D38" s="167" t="str">
        <f ca="1">IF(OR(ISBLANK(B37),ISBLANK(C38)),"",VLOOKUP(C38,INDIRECT("matrice_"&amp;B37),5,FALSE))</f>
        <v/>
      </c>
      <c r="E38" s="87"/>
      <c r="F38" s="87"/>
      <c r="G38" s="176"/>
      <c r="H38" s="172"/>
      <c r="I38" s="174"/>
      <c r="J38" s="87"/>
      <c r="K38" s="167" t="str">
        <f ca="1">IF(OR(ISBLANK(I37),ISBLANK(J38)),"",VLOOKUP(J38,INDIRECT("matrice_"&amp;I37),5,FALSE))</f>
        <v/>
      </c>
      <c r="L38" s="87"/>
      <c r="M38" s="87"/>
      <c r="N38" s="176"/>
      <c r="O38" s="182"/>
    </row>
    <row r="39" spans="1:15" ht="15" customHeight="1" x14ac:dyDescent="0.2">
      <c r="A39" s="171" t="s">
        <v>100</v>
      </c>
      <c r="B39" s="173"/>
      <c r="C39" s="89"/>
      <c r="D39" s="166" t="str">
        <f ca="1">IF(OR(ISBLANK(B39),ISBLANK(C39)),"",VLOOKUP(C39,INDIRECT("matrice_"&amp;B39),5,FALSE))</f>
        <v/>
      </c>
      <c r="E39" s="89"/>
      <c r="F39" s="89"/>
      <c r="G39" s="175"/>
      <c r="H39" s="171" t="s">
        <v>100</v>
      </c>
      <c r="I39" s="173"/>
      <c r="J39" s="89"/>
      <c r="K39" s="166" t="str">
        <f ca="1">IF(OR(ISBLANK(I39),ISBLANK(J39)),"",VLOOKUP(J39,INDIRECT("matrice_"&amp;I39),5,FALSE))</f>
        <v/>
      </c>
      <c r="L39" s="89"/>
      <c r="M39" s="89"/>
      <c r="N39" s="175"/>
      <c r="O39" s="182"/>
    </row>
    <row r="40" spans="1:15" ht="15.75" customHeight="1" thickBot="1" x14ac:dyDescent="0.25">
      <c r="A40" s="172"/>
      <c r="B40" s="174"/>
      <c r="C40" s="87"/>
      <c r="D40" s="167" t="str">
        <f ca="1">IF(OR(ISBLANK(B39),ISBLANK(C40)),"",VLOOKUP(C40,INDIRECT("matrice_"&amp;B39),5,FALSE))</f>
        <v/>
      </c>
      <c r="E40" s="87"/>
      <c r="F40" s="87"/>
      <c r="G40" s="176"/>
      <c r="H40" s="172"/>
      <c r="I40" s="174"/>
      <c r="J40" s="87"/>
      <c r="K40" s="167" t="str">
        <f ca="1">IF(OR(ISBLANK(I39),ISBLANK(J40)),"",VLOOKUP(J40,INDIRECT("matrice_"&amp;I39),5,FALSE))</f>
        <v/>
      </c>
      <c r="L40" s="87"/>
      <c r="M40" s="87"/>
      <c r="N40" s="176"/>
      <c r="O40" s="182"/>
    </row>
  </sheetData>
  <sheetProtection selectLockedCells="1"/>
  <mergeCells count="114">
    <mergeCell ref="A1:G1"/>
    <mergeCell ref="H1:N1"/>
    <mergeCell ref="O1:O20"/>
    <mergeCell ref="A3:A4"/>
    <mergeCell ref="B3:B4"/>
    <mergeCell ref="G3:G4"/>
    <mergeCell ref="H3:H4"/>
    <mergeCell ref="I3:I4"/>
    <mergeCell ref="N3:N4"/>
    <mergeCell ref="A5:A6"/>
    <mergeCell ref="B5:B6"/>
    <mergeCell ref="G5:G6"/>
    <mergeCell ref="H5:H6"/>
    <mergeCell ref="I5:I6"/>
    <mergeCell ref="N5:N6"/>
    <mergeCell ref="A7:A8"/>
    <mergeCell ref="B7:B8"/>
    <mergeCell ref="G7:G8"/>
    <mergeCell ref="H7:H8"/>
    <mergeCell ref="I7:I8"/>
    <mergeCell ref="A11:A12"/>
    <mergeCell ref="B11:B12"/>
    <mergeCell ref="G11:G12"/>
    <mergeCell ref="H11:H12"/>
    <mergeCell ref="I11:I12"/>
    <mergeCell ref="N11:N12"/>
    <mergeCell ref="N7:N8"/>
    <mergeCell ref="A9:A10"/>
    <mergeCell ref="B9:B10"/>
    <mergeCell ref="G9:G10"/>
    <mergeCell ref="H9:H10"/>
    <mergeCell ref="I9:I10"/>
    <mergeCell ref="N9:N10"/>
    <mergeCell ref="A15:A16"/>
    <mergeCell ref="B15:B16"/>
    <mergeCell ref="G15:G16"/>
    <mergeCell ref="H15:H16"/>
    <mergeCell ref="I15:I16"/>
    <mergeCell ref="N15:N16"/>
    <mergeCell ref="A13:A14"/>
    <mergeCell ref="B13:B14"/>
    <mergeCell ref="G13:G14"/>
    <mergeCell ref="H13:H14"/>
    <mergeCell ref="I13:I14"/>
    <mergeCell ref="N13:N14"/>
    <mergeCell ref="A19:A20"/>
    <mergeCell ref="B19:B20"/>
    <mergeCell ref="G19:G20"/>
    <mergeCell ref="H19:H20"/>
    <mergeCell ref="I19:I20"/>
    <mergeCell ref="N19:N20"/>
    <mergeCell ref="A17:A18"/>
    <mergeCell ref="B17:B18"/>
    <mergeCell ref="G17:G18"/>
    <mergeCell ref="H17:H18"/>
    <mergeCell ref="I17:I18"/>
    <mergeCell ref="N17:N18"/>
    <mergeCell ref="A21:G21"/>
    <mergeCell ref="H21:N21"/>
    <mergeCell ref="O21:O40"/>
    <mergeCell ref="A23:A24"/>
    <mergeCell ref="B23:B24"/>
    <mergeCell ref="G23:G24"/>
    <mergeCell ref="H23:H24"/>
    <mergeCell ref="I23:I24"/>
    <mergeCell ref="N23:N24"/>
    <mergeCell ref="A25:A26"/>
    <mergeCell ref="B25:B26"/>
    <mergeCell ref="G25:G26"/>
    <mergeCell ref="H25:H26"/>
    <mergeCell ref="I25:I26"/>
    <mergeCell ref="N25:N26"/>
    <mergeCell ref="A27:A28"/>
    <mergeCell ref="B27:B28"/>
    <mergeCell ref="G27:G28"/>
    <mergeCell ref="H27:H28"/>
    <mergeCell ref="I27:I28"/>
    <mergeCell ref="A31:A32"/>
    <mergeCell ref="B31:B32"/>
    <mergeCell ref="G31:G32"/>
    <mergeCell ref="H31:H32"/>
    <mergeCell ref="I31:I32"/>
    <mergeCell ref="N31:N32"/>
    <mergeCell ref="N27:N28"/>
    <mergeCell ref="A29:A30"/>
    <mergeCell ref="B29:B30"/>
    <mergeCell ref="G29:G30"/>
    <mergeCell ref="H29:H30"/>
    <mergeCell ref="I29:I30"/>
    <mergeCell ref="N29:N30"/>
    <mergeCell ref="A35:A36"/>
    <mergeCell ref="B35:B36"/>
    <mergeCell ref="G35:G36"/>
    <mergeCell ref="H35:H36"/>
    <mergeCell ref="I35:I36"/>
    <mergeCell ref="N35:N36"/>
    <mergeCell ref="A33:A34"/>
    <mergeCell ref="B33:B34"/>
    <mergeCell ref="G33:G34"/>
    <mergeCell ref="H33:H34"/>
    <mergeCell ref="I33:I34"/>
    <mergeCell ref="N33:N34"/>
    <mergeCell ref="A39:A40"/>
    <mergeCell ref="B39:B40"/>
    <mergeCell ref="G39:G40"/>
    <mergeCell ref="H39:H40"/>
    <mergeCell ref="I39:I40"/>
    <mergeCell ref="N39:N40"/>
    <mergeCell ref="A37:A38"/>
    <mergeCell ref="B37:B38"/>
    <mergeCell ref="G37:G38"/>
    <mergeCell ref="H37:H38"/>
    <mergeCell ref="I37:I38"/>
    <mergeCell ref="N37:N38"/>
  </mergeCells>
  <conditionalFormatting sqref="C3:C20 C23:C40">
    <cfRule type="expression" dxfId="10" priority="6">
      <formula>$F3=$Q$22</formula>
    </cfRule>
    <cfRule type="expression" dxfId="9" priority="4">
      <formula>$F3=$Q$23</formula>
    </cfRule>
    <cfRule type="expression" dxfId="8" priority="2">
      <formula>$F3=$Q$24</formula>
    </cfRule>
  </conditionalFormatting>
  <conditionalFormatting sqref="J3:J20 J23:J40">
    <cfRule type="expression" dxfId="7" priority="5">
      <formula>$M3=$Q$22</formula>
    </cfRule>
    <cfRule type="expression" dxfId="6" priority="3">
      <formula>$M3=$Q$23</formula>
    </cfRule>
    <cfRule type="expression" dxfId="5" priority="1">
      <formula>$M3=$Q$24</formula>
    </cfRule>
  </conditionalFormatting>
  <dataValidations count="7">
    <dataValidation type="list" allowBlank="1" showInputMessage="1" showErrorMessage="1" sqref="E23:E40 L3:L20 L23:L40 E3:E20" xr:uid="{114AB8B0-A893-44CB-8332-614F39C2E73D}">
      <formula1>"V,v"</formula1>
    </dataValidation>
    <dataValidation type="list" allowBlank="1" showInputMessage="1" showErrorMessage="1" sqref="M23:M40 F23:F40 M3:M20 F3:F20" xr:uid="{BA5AB85E-7852-4E92-9A35-53F672FC03AF}">
      <formula1>$Q$21:$Q$24</formula1>
    </dataValidation>
    <dataValidation type="list" allowBlank="1" showInputMessage="1" showErrorMessage="1" sqref="C37:C38 J37:J38" xr:uid="{49D10ED5-C501-4823-AA42-94B7B4B42E44}">
      <formula1>$A$3:$A$186</formula1>
    </dataValidation>
    <dataValidation type="list" allowBlank="1" showInputMessage="1" showErrorMessage="1" sqref="I23:I40 B3:B20 I3:I20 B23:B40" xr:uid="{F3AA375B-AB63-4637-B768-0DB5BCDCC8F7}">
      <formula1>$P$22:$P$32</formula1>
    </dataValidation>
    <dataValidation type="list" allowBlank="1" showInputMessage="1" showErrorMessage="1" sqref="C35:C36 J27:J28 J15:J16 J35:J36 C27:C28 C15:C16" xr:uid="{F90459ED-6767-49F0-88AA-5E936F90F6C6}">
      <formula1>$I$3:$I$27</formula1>
    </dataValidation>
    <dataValidation type="list" allowBlank="1" showInputMessage="1" showErrorMessage="1" sqref="C29:C30 J29:J30" xr:uid="{4DDA188D-F88B-49A2-A4D8-F3A39138CB37}">
      <formula1>$K$3:$K$16</formula1>
    </dataValidation>
    <dataValidation type="list" allowBlank="1" showInputMessage="1" showErrorMessage="1" sqref="C39:C40 C31:C32 J39:J40 J31:J32" xr:uid="{EE3A3EBB-0E65-459F-86C1-D33AA094AFE3}">
      <formula1>$A$2:$A$214</formula1>
    </dataValidation>
  </dataValidations>
  <pageMargins left="0.7" right="0.7" top="0.75" bottom="0.75" header="0.3" footer="0.3"/>
  <pageSetup paperSize="9" scale="73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EC77902-18E1-4D55-A2C9-6AC7FA3DC255}">
          <x14:formula1>
            <xm:f>Messieurs!$A$2:$A$215</xm:f>
          </x14:formula1>
          <xm:sqref>C19:C20 J19:J20</xm:sqref>
        </x14:dataValidation>
        <x14:dataValidation type="list" allowBlank="1" showInputMessage="1" showErrorMessage="1" xr:uid="{D026C52E-FEFD-4390-9BCE-C88224FF8237}">
          <x14:formula1>
            <xm:f>Dames!$A$2:$A$43</xm:f>
          </x14:formula1>
          <xm:sqref>C33:C34 C7:C8 C23:C26 J33:J34 J7:J8 J23:J26</xm:sqref>
        </x14:dataValidation>
        <x14:dataValidation type="list" allowBlank="1" showInputMessage="1" showErrorMessage="1" xr:uid="{C4E727FA-E43B-4607-92CB-97B9DCEA065A}">
          <x14:formula1>
            <xm:f>Messieurs!$A$1:$A$3</xm:f>
          </x14:formula1>
          <xm:sqref>C5:C6 J5:J6</xm:sqref>
        </x14:dataValidation>
        <x14:dataValidation type="list" allowBlank="1" showInputMessage="1" showErrorMessage="1" xr:uid="{D2C44045-7441-4502-B944-8FD5E5930DA0}">
          <x14:formula1>
            <xm:f>Messieurs!$P$2:$P$5</xm:f>
          </x14:formula1>
          <xm:sqref>C9:C10 J9:J10</xm:sqref>
        </x14:dataValidation>
        <x14:dataValidation type="list" allowBlank="1" showInputMessage="1" showErrorMessage="1" xr:uid="{1847DD52-48A4-4D88-9490-3F5723C9F845}">
          <x14:formula1>
            <xm:f>Messieurs!$N$2:$N$4</xm:f>
          </x14:formula1>
          <xm:sqref>C13:C14 J13:J14</xm:sqref>
        </x14:dataValidation>
        <x14:dataValidation type="list" allowBlank="1" showInputMessage="1" showErrorMessage="1" xr:uid="{EDA76678-BE95-44EF-812A-B8762A520559}">
          <x14:formula1>
            <xm:f>Messieurs!$R$2</xm:f>
          </x14:formula1>
          <xm:sqref>C11:C12 J11:J12</xm:sqref>
        </x14:dataValidation>
        <x14:dataValidation type="list" allowBlank="1" showInputMessage="1" showErrorMessage="1" xr:uid="{DA5400A9-11D3-429E-95AC-7B04675F3660}">
          <x14:formula1>
            <xm:f>Dames!$L$2:$L$3</xm:f>
          </x14:formula1>
          <xm:sqref>C17:C18 J17:J18</xm:sqref>
        </x14:dataValidation>
        <x14:dataValidation type="list" allowBlank="1" showInputMessage="1" showErrorMessage="1" xr:uid="{9506B0C7-EB73-4C10-A9C3-DE47D1306305}">
          <x14:formula1>
            <xm:f>Messieurs!$A$2:$A$6</xm:f>
          </x14:formula1>
          <xm:sqref>J3:J4 C3:C4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5">
    <tabColor rgb="FFFF0000"/>
  </sheetPr>
  <dimension ref="A1:R993"/>
  <sheetViews>
    <sheetView showGridLines="0" zoomScale="55" zoomScaleNormal="55" workbookViewId="0">
      <pane ySplit="6" topLeftCell="A7" activePane="bottomLeft" state="frozen"/>
      <selection activeCell="L4" sqref="L4"/>
      <selection pane="bottomLeft" activeCell="R17" sqref="R17"/>
    </sheetView>
  </sheetViews>
  <sheetFormatPr baseColWidth="10" defaultColWidth="14.42578125" defaultRowHeight="15.75" customHeight="1" x14ac:dyDescent="0.2"/>
  <cols>
    <col min="1" max="1" width="2.28515625" style="98" customWidth="1"/>
    <col min="2" max="2" width="12.7109375" style="98" customWidth="1"/>
    <col min="3" max="3" width="21.85546875" style="98" bestFit="1" customWidth="1"/>
    <col min="4" max="4" width="54.42578125" style="98" customWidth="1"/>
    <col min="5" max="5" width="20.7109375" style="98" customWidth="1"/>
    <col min="6" max="6" width="14.85546875" style="98" customWidth="1"/>
    <col min="7" max="7" width="4.42578125" style="165" customWidth="1"/>
    <col min="8" max="8" width="28.42578125" style="98" customWidth="1"/>
    <col min="9" max="9" width="7.5703125" style="165" customWidth="1"/>
    <col min="10" max="10" width="54.42578125" style="98" customWidth="1"/>
    <col min="11" max="11" width="38.28515625" style="98" customWidth="1"/>
    <col min="12" max="12" width="14.85546875" style="165" customWidth="1"/>
    <col min="13" max="13" width="14.42578125" style="98"/>
    <col min="14" max="14" width="14.85546875" style="84" customWidth="1"/>
    <col min="15" max="16384" width="14.42578125" style="98"/>
  </cols>
  <sheetData>
    <row r="1" spans="1:18" ht="23.25" customHeight="1" x14ac:dyDescent="0.2">
      <c r="A1" s="96"/>
      <c r="B1" s="192"/>
      <c r="C1" s="193"/>
      <c r="D1" s="193"/>
      <c r="E1" s="193"/>
      <c r="F1" s="193"/>
      <c r="G1" s="193"/>
      <c r="H1" s="193"/>
      <c r="I1" s="193"/>
      <c r="J1" s="193"/>
      <c r="K1" s="193"/>
      <c r="L1" s="194"/>
      <c r="M1" s="97"/>
      <c r="N1" s="186" t="s">
        <v>478</v>
      </c>
    </row>
    <row r="2" spans="1:18" ht="37.5" customHeight="1" x14ac:dyDescent="0.2">
      <c r="A2" s="99"/>
      <c r="B2" s="195">
        <f>sam.08prog!O1</f>
        <v>43442</v>
      </c>
      <c r="C2" s="196"/>
      <c r="D2" s="199">
        <f>B2</f>
        <v>43442</v>
      </c>
      <c r="E2" s="200"/>
      <c r="F2" s="200"/>
      <c r="G2" s="200"/>
      <c r="H2" s="200"/>
      <c r="I2" s="200"/>
      <c r="J2" s="201"/>
      <c r="K2" s="202" t="str">
        <f>TEXT(B2,"jjj")&amp;"."&amp;TEXT(B2,"jj")&amp;"prog"</f>
        <v>sam.08prog</v>
      </c>
      <c r="L2" s="203"/>
      <c r="M2" s="100"/>
      <c r="N2" s="187"/>
    </row>
    <row r="3" spans="1:18" ht="24" customHeight="1" x14ac:dyDescent="0.2">
      <c r="A3" s="99"/>
      <c r="B3" s="197"/>
      <c r="C3" s="198"/>
      <c r="D3" s="208" t="s">
        <v>108</v>
      </c>
      <c r="E3" s="209"/>
      <c r="F3" s="209"/>
      <c r="G3" s="209"/>
      <c r="H3" s="209"/>
      <c r="I3" s="209"/>
      <c r="J3" s="210"/>
      <c r="K3" s="204"/>
      <c r="L3" s="205"/>
      <c r="M3" s="97"/>
      <c r="N3" s="187"/>
    </row>
    <row r="4" spans="1:18" ht="6.75" customHeight="1" x14ac:dyDescent="0.2">
      <c r="A4" s="101"/>
      <c r="B4" s="197"/>
      <c r="C4" s="198"/>
      <c r="D4" s="211"/>
      <c r="E4" s="212"/>
      <c r="F4" s="212"/>
      <c r="G4" s="212"/>
      <c r="H4" s="212"/>
      <c r="I4" s="212"/>
      <c r="J4" s="213"/>
      <c r="K4" s="206"/>
      <c r="L4" s="207"/>
      <c r="M4" s="97"/>
      <c r="N4" s="187"/>
    </row>
    <row r="5" spans="1:18" ht="19.5" customHeight="1" x14ac:dyDescent="0.2">
      <c r="A5" s="97"/>
      <c r="B5" s="102" t="s">
        <v>109</v>
      </c>
      <c r="C5" s="103" t="s">
        <v>110</v>
      </c>
      <c r="D5" s="104" t="s">
        <v>111</v>
      </c>
      <c r="E5" s="105" t="s">
        <v>3</v>
      </c>
      <c r="F5" s="105" t="s">
        <v>112</v>
      </c>
      <c r="G5" s="106" t="s">
        <v>113</v>
      </c>
      <c r="H5" s="107" t="s">
        <v>114</v>
      </c>
      <c r="I5" s="106" t="s">
        <v>113</v>
      </c>
      <c r="J5" s="105" t="s">
        <v>115</v>
      </c>
      <c r="K5" s="105" t="s">
        <v>3</v>
      </c>
      <c r="L5" s="108" t="s">
        <v>112</v>
      </c>
      <c r="M5" s="109"/>
      <c r="N5" s="188"/>
    </row>
    <row r="6" spans="1:18" s="116" customFormat="1" ht="7.5" customHeight="1" x14ac:dyDescent="0.2">
      <c r="A6" s="110"/>
      <c r="B6" s="111"/>
      <c r="C6" s="111"/>
      <c r="D6" s="111"/>
      <c r="E6" s="111"/>
      <c r="F6" s="112"/>
      <c r="G6" s="113"/>
      <c r="H6" s="111"/>
      <c r="I6" s="113"/>
      <c r="J6" s="114"/>
      <c r="K6" s="114"/>
      <c r="L6" s="115"/>
      <c r="M6" s="110"/>
      <c r="N6" s="85"/>
    </row>
    <row r="7" spans="1:18" ht="27" x14ac:dyDescent="0.35">
      <c r="A7" s="117"/>
      <c r="B7" s="118" t="str">
        <f ca="1">IF(INDIRECT("'" &amp; K2 &amp; "'!a3")="","",INDIRECT("'" &amp; K2 &amp; "'!a3"))</f>
        <v>9h00</v>
      </c>
      <c r="C7" s="119" t="str">
        <f ca="1">IF(INDIRECT("'" &amp; K2 &amp; "'!b3")="","",INDIRECT("'" &amp; K2 &amp; "'!b3"))</f>
        <v/>
      </c>
      <c r="D7" s="120" t="str">
        <f ca="1">IF(INDIRECT("'" &amp; K2 &amp; "'!C3")="","",INDIRECT("'" &amp; K2 &amp; "'!C3"))</f>
        <v/>
      </c>
      <c r="E7" s="121" t="str">
        <f ca="1">IF(D7="","",VLOOKUP(D7,INDIRECT("matrice_"&amp;C7),7,FALSE))</f>
        <v/>
      </c>
      <c r="F7" s="122" t="str">
        <f ca="1">IF(D7="","",VLOOKUP(D7,INDIRECT("matrice_"&amp;C7),5,FALSE))</f>
        <v/>
      </c>
      <c r="G7" s="123" t="str">
        <f ca="1">IF(INDIRECT("'" &amp; K2 &amp; "'!e3")="","",INDIRECT("'" &amp; K2 &amp; "'!e3"))</f>
        <v/>
      </c>
      <c r="H7" s="124" t="str">
        <f ca="1">IF(INDIRECT("'" &amp; K2 &amp; "'!g3")="","",INDIRECT("'" &amp; K2 &amp; "'!g3"))</f>
        <v/>
      </c>
      <c r="I7" s="125" t="str">
        <f ca="1">IF(INDIRECT("'" &amp; K2 &amp; "'!e4")="","",INDIRECT("'" &amp; K2 &amp; "'!e4"))</f>
        <v/>
      </c>
      <c r="J7" s="120" t="str">
        <f ca="1">IF(INDIRECT("'" &amp; K2 &amp; "'!C4")="","",INDIRECT("'" &amp; K2 &amp; "'!C4"))</f>
        <v/>
      </c>
      <c r="K7" s="121" t="str">
        <f ca="1">IF(J7="","",VLOOKUP(J7,INDIRECT("matrice_"&amp;C7),7,FALSE))</f>
        <v/>
      </c>
      <c r="L7" s="126" t="str">
        <f ca="1">IF(J7="","",VLOOKUP(J7,INDIRECT("matrice_"&amp;C7),5,FALSE))</f>
        <v/>
      </c>
      <c r="M7" s="117"/>
      <c r="N7" s="80"/>
      <c r="P7" s="127"/>
      <c r="Q7" s="127"/>
      <c r="R7" s="127"/>
    </row>
    <row r="8" spans="1:18" ht="27" x14ac:dyDescent="0.35">
      <c r="A8" s="109"/>
      <c r="B8" s="118" t="str">
        <f ca="1">IF(INDIRECT("'" &amp; K2 &amp; "'!h3")="","",INDIRECT("'" &amp; K2 &amp; "'!h3"))</f>
        <v>9h00</v>
      </c>
      <c r="C8" s="128" t="str">
        <f ca="1">IF(INDIRECT("'" &amp; K2 &amp; "'!i3")="","",INDIRECT("'" &amp; K2 &amp; "'!i3"))</f>
        <v/>
      </c>
      <c r="D8" s="129" t="str">
        <f ca="1">IF(INDIRECT("'" &amp; K2 &amp; "'!j3")="","",INDIRECT("'" &amp; K2 &amp; "'!j3"))</f>
        <v/>
      </c>
      <c r="E8" s="130" t="str">
        <f ca="1">IF(D8="","",VLOOKUP(D8,INDIRECT("matrice_"&amp;C8),7,FALSE))</f>
        <v/>
      </c>
      <c r="F8" s="131" t="str">
        <f ca="1">IF(D8="","",VLOOKUP(D8,INDIRECT("matrice_"&amp;C8),5,FALSE))</f>
        <v/>
      </c>
      <c r="G8" s="123" t="str">
        <f ca="1">IF(INDIRECT("'" &amp; K2 &amp; "'!l3")="","",INDIRECT("'" &amp; K2 &amp; "'!l3"))</f>
        <v/>
      </c>
      <c r="H8" s="124" t="str">
        <f ca="1">IF(INDIRECT("'" &amp; K2 &amp; "'!n3")="","",INDIRECT("'" &amp; K2 &amp; "'!n3"))</f>
        <v/>
      </c>
      <c r="I8" s="125" t="str">
        <f ca="1">IF(INDIRECT("'" &amp; K2 &amp; "'!l4")="","",INDIRECT("'" &amp; K2 &amp; "'!l4"))</f>
        <v/>
      </c>
      <c r="J8" s="129" t="str">
        <f ca="1">IF(INDIRECT("'" &amp; K2 &amp; "'!j4")="","",INDIRECT("'" &amp; K2 &amp; "'!j4"))</f>
        <v/>
      </c>
      <c r="K8" s="121" t="str">
        <f ca="1">IF(J8="","",VLOOKUP(J8,INDIRECT("matrice_"&amp;C8),7,FALSE))</f>
        <v/>
      </c>
      <c r="L8" s="126" t="str">
        <f ca="1">IF(J8="","",VLOOKUP(J8,INDIRECT("matrice_"&amp;C8),5,FALSE))</f>
        <v/>
      </c>
      <c r="M8" s="109"/>
      <c r="N8" s="80"/>
      <c r="P8" s="127"/>
      <c r="Q8" s="127"/>
      <c r="R8" s="127"/>
    </row>
    <row r="9" spans="1:18" ht="27" x14ac:dyDescent="0.35">
      <c r="A9" s="109"/>
      <c r="B9" s="118" t="str">
        <f ca="1">IF(INDIRECT("'" &amp; K2 &amp; "'!a23")="","",INDIRECT("'" &amp; K2 &amp; "'!a23"))</f>
        <v>9h00</v>
      </c>
      <c r="C9" s="128" t="str">
        <f ca="1">IF(INDIRECT("'" &amp; K2 &amp; "'!b23")="","",INDIRECT("'" &amp; K2 &amp; "'!b23"))</f>
        <v/>
      </c>
      <c r="D9" s="129" t="str">
        <f ca="1">IF(INDIRECT("'" &amp; K2 &amp; "'!c23")="","",INDIRECT("'" &amp; K2 &amp; "'!c23"))</f>
        <v/>
      </c>
      <c r="E9" s="130" t="str">
        <f ca="1">IF(D9="","",VLOOKUP(D9,INDIRECT("matrice_"&amp;C9),7,FALSE))</f>
        <v/>
      </c>
      <c r="F9" s="131" t="str">
        <f ca="1">IF(D9="","",VLOOKUP(D9,INDIRECT("matrice_"&amp;C9),5,FALSE))</f>
        <v/>
      </c>
      <c r="G9" s="123" t="str">
        <f ca="1">IF(INDIRECT("'" &amp; K2 &amp; "'!e23")="","",INDIRECT("'" &amp; K2 &amp; "'!e23"))</f>
        <v/>
      </c>
      <c r="H9" s="124" t="str">
        <f ca="1">IF(INDIRECT("'" &amp; K2 &amp; "'!g23")="","",INDIRECT("'" &amp; K2 &amp; "'!g23"))</f>
        <v/>
      </c>
      <c r="I9" s="125" t="str">
        <f ca="1">IF(INDIRECT("'" &amp; K2 &amp; "'!e24")="","",INDIRECT("'" &amp; K2 &amp; "'!e24"))</f>
        <v/>
      </c>
      <c r="J9" s="129" t="str">
        <f ca="1">IF(INDIRECT("'" &amp; K2 &amp; "'!c24")="","",INDIRECT("'" &amp; K2 &amp; "'!c24"))</f>
        <v/>
      </c>
      <c r="K9" s="121" t="str">
        <f ca="1">IF(J9="","",VLOOKUP(J9,INDIRECT("matrice_"&amp;C9),7,FALSE))</f>
        <v/>
      </c>
      <c r="L9" s="126" t="str">
        <f ca="1">IF(J9="","",VLOOKUP(J9,INDIRECT("matrice_"&amp;C9),5,FALSE))</f>
        <v/>
      </c>
      <c r="M9" s="109"/>
      <c r="N9" s="80"/>
      <c r="P9" s="127"/>
      <c r="Q9" s="127"/>
      <c r="R9" s="127"/>
    </row>
    <row r="10" spans="1:18" ht="27" x14ac:dyDescent="0.35">
      <c r="A10" s="109"/>
      <c r="B10" s="118" t="str">
        <f ca="1">IF(INDIRECT("'" &amp; $K$2 &amp; "'!h23")="","",INDIRECT("'" &amp; $K$2 &amp; "'!h23"))</f>
        <v>9h00</v>
      </c>
      <c r="C10" s="128" t="str">
        <f ca="1">IF(INDIRECT("'" &amp; $K$2 &amp; "'!i23")="","",INDIRECT("'" &amp; $K$2 &amp; "'!i23"))</f>
        <v/>
      </c>
      <c r="D10" s="132" t="str">
        <f ca="1">IF(INDIRECT("'" &amp; $K$2 &amp; "'!j23")="","",INDIRECT("'" &amp; $K$2 &amp; "'!j23"))</f>
        <v/>
      </c>
      <c r="E10" s="133" t="str">
        <f ca="1">IF(D10="","",VLOOKUP(D10,INDIRECT("matrice_"&amp;C10),7,FALSE))</f>
        <v/>
      </c>
      <c r="F10" s="134" t="str">
        <f ca="1">IF(D10="","",VLOOKUP(D10,INDIRECT("matrice_"&amp;C10),5,FALSE))</f>
        <v/>
      </c>
      <c r="G10" s="123" t="str">
        <f ca="1">IF(INDIRECT("'" &amp; $K$2 &amp; "'!l23")="","",INDIRECT("'" &amp; $K$2 &amp; "'!l23"))</f>
        <v/>
      </c>
      <c r="H10" s="124" t="str">
        <f ca="1">IF(INDIRECT("'" &amp; $K$2 &amp; "'!n23")="","",INDIRECT("'" &amp; $K$2 &amp; "'!n23"))</f>
        <v/>
      </c>
      <c r="I10" s="125" t="str">
        <f ca="1">IF(INDIRECT("'" &amp; $K$2 &amp; "'!l24")="","",INDIRECT("'" &amp; $K$2 &amp; "'!l24"))</f>
        <v/>
      </c>
      <c r="J10" s="132" t="str">
        <f ca="1">IF(INDIRECT("'" &amp; $K$2 &amp; "'!j24")="","",INDIRECT("'" &amp; $K$2 &amp; "'!j24"))</f>
        <v/>
      </c>
      <c r="K10" s="135" t="str">
        <f ca="1">IF(J10="","",VLOOKUP(J10,INDIRECT("matrice_"&amp;C10),7,FALSE))</f>
        <v/>
      </c>
      <c r="L10" s="136" t="str">
        <f ca="1">IF(J10="","",VLOOKUP(J10,INDIRECT("matrice_"&amp;C10),5,FALSE))</f>
        <v/>
      </c>
      <c r="M10" s="109"/>
      <c r="N10" s="80"/>
      <c r="P10" s="127"/>
      <c r="Q10" s="127"/>
      <c r="R10" s="127"/>
    </row>
    <row r="11" spans="1:18" ht="6" customHeight="1" x14ac:dyDescent="0.4">
      <c r="A11" s="137"/>
      <c r="B11" s="189"/>
      <c r="C11" s="190"/>
      <c r="D11" s="190"/>
      <c r="E11" s="190"/>
      <c r="F11" s="190"/>
      <c r="G11" s="190"/>
      <c r="H11" s="190"/>
      <c r="I11" s="190"/>
      <c r="J11" s="190"/>
      <c r="K11" s="190"/>
      <c r="L11" s="191"/>
      <c r="M11" s="97"/>
      <c r="N11" s="79"/>
      <c r="P11" s="127"/>
      <c r="Q11" s="127"/>
      <c r="R11" s="127"/>
    </row>
    <row r="12" spans="1:18" ht="27" x14ac:dyDescent="0.35">
      <c r="A12" s="109"/>
      <c r="B12" s="138" t="str">
        <f ca="1">IF(INDIRECT("'" &amp; $K$2 &amp; "'!a5")="","",INDIRECT("'" &amp; $K$2 &amp; "'!a5"))</f>
        <v>10h30</v>
      </c>
      <c r="C12" s="139" t="str">
        <f ca="1">IF(INDIRECT("'" &amp; $K$2 &amp; "'!b5")="","",INDIRECT("'" &amp; $K$2 &amp; "'!b5"))</f>
        <v/>
      </c>
      <c r="D12" s="140" t="str">
        <f ca="1">IF(INDIRECT("'" &amp; $K$2 &amp; "'!c5")="","",INDIRECT("'" &amp; $K$2 &amp; "'!c5"))</f>
        <v/>
      </c>
      <c r="E12" s="130" t="str">
        <f ca="1">IF(D12="","",VLOOKUP(D12,INDIRECT("matrice_"&amp;C12),7,FALSE))</f>
        <v/>
      </c>
      <c r="F12" s="131" t="str">
        <f ca="1">IF(D12="","",VLOOKUP(D12,INDIRECT("matrice_"&amp;C12),5,FALSE))</f>
        <v/>
      </c>
      <c r="G12" s="141" t="str">
        <f ca="1">IF(INDIRECT("'" &amp; $K$2 &amp; "'!e5")="","",INDIRECT("'" &amp; $K$2 &amp; "'!e5"))</f>
        <v/>
      </c>
      <c r="H12" s="142" t="str">
        <f ca="1">IF(INDIRECT("'" &amp; $K$2 &amp; "'!g5")="","",INDIRECT("'" &amp; $K$2 &amp; "'!g5"))</f>
        <v/>
      </c>
      <c r="I12" s="143" t="str">
        <f ca="1">IF(INDIRECT("'" &amp; $K$2 &amp; "'!e6")="","",INDIRECT("'" &amp; $K$2 &amp; "'!e6"))</f>
        <v/>
      </c>
      <c r="J12" s="140" t="str">
        <f ca="1">IF(INDIRECT("'" &amp; $K$2 &amp; "'!c6")="","",INDIRECT("'" &amp; $K$2 &amp; "'!c6"))</f>
        <v/>
      </c>
      <c r="K12" s="130" t="str">
        <f ca="1">IF(J12="","",VLOOKUP(J12,INDIRECT("matrice_"&amp;C12),7,FALSE))</f>
        <v/>
      </c>
      <c r="L12" s="144" t="str">
        <f ca="1">IF(J12="","",VLOOKUP(J12,INDIRECT("matrice_"&amp;C12),5,FALSE))</f>
        <v/>
      </c>
      <c r="M12" s="109"/>
      <c r="N12" s="80"/>
      <c r="P12" s="127"/>
      <c r="Q12" s="127"/>
      <c r="R12" s="127"/>
    </row>
    <row r="13" spans="1:18" ht="27" x14ac:dyDescent="0.35">
      <c r="A13" s="109"/>
      <c r="B13" s="118" t="str">
        <f ca="1">IF(INDIRECT("'" &amp; $K$2 &amp; "'!h5")="","",INDIRECT("'" &amp; $K$2 &amp; "'!h5"))</f>
        <v>10h30</v>
      </c>
      <c r="C13" s="128" t="str">
        <f ca="1">IF(INDIRECT("'" &amp; $K$2 &amp; "'!i5")="","",INDIRECT("'" &amp; $K$2 &amp; "'!i5"))</f>
        <v/>
      </c>
      <c r="D13" s="132" t="str">
        <f ca="1">IF(INDIRECT("'" &amp; $K$2 &amp; "'!j5")="","",INDIRECT("'" &amp; $K$2 &amp; "'!j5"))</f>
        <v/>
      </c>
      <c r="E13" s="130" t="str">
        <f ca="1">IF(D13="","",VLOOKUP(D13,INDIRECT("matrice_"&amp;C13),7,FALSE))</f>
        <v/>
      </c>
      <c r="F13" s="131" t="str">
        <f ca="1">IF(D13="","",VLOOKUP(D13,INDIRECT("matrice_"&amp;C13),5,FALSE))</f>
        <v/>
      </c>
      <c r="G13" s="123" t="str">
        <f ca="1">IF(INDIRECT("'" &amp; $K$2 &amp; "'!l5")="","",INDIRECT("'" &amp; $K$2 &amp; "'!l5"))</f>
        <v/>
      </c>
      <c r="H13" s="124" t="str">
        <f ca="1">IF(INDIRECT("'" &amp; $K$2 &amp; "'!n5")="","",INDIRECT("'" &amp; $K$2 &amp; "'!n5"))</f>
        <v/>
      </c>
      <c r="I13" s="125" t="str">
        <f ca="1">IF(INDIRECT("'" &amp; $K$2 &amp; "'!l6")="","",INDIRECT("'" &amp; $K$2 &amp; "'!l6"))</f>
        <v/>
      </c>
      <c r="J13" s="145" t="str">
        <f ca="1">IF(INDIRECT("'" &amp; $K$2 &amp; "'!j6")="","",INDIRECT("'" &amp; $K$2 &amp; "'!j6"))</f>
        <v/>
      </c>
      <c r="K13" s="121" t="str">
        <f ca="1">IF(J13="","",VLOOKUP(J13,INDIRECT("matrice_"&amp;C13),7,FALSE))</f>
        <v/>
      </c>
      <c r="L13" s="126" t="str">
        <f ca="1">IF(J13="","",VLOOKUP(J13,INDIRECT("matrice_"&amp;C13),5,FALSE))</f>
        <v/>
      </c>
      <c r="M13" s="109"/>
      <c r="N13" s="80"/>
    </row>
    <row r="14" spans="1:18" ht="27" x14ac:dyDescent="0.35">
      <c r="A14" s="109"/>
      <c r="B14" s="118" t="str">
        <f ca="1">IF(INDIRECT("'" &amp; $K$2 &amp; "'!a25")="","",INDIRECT("'" &amp; $K$2 &amp; "'!a25"))</f>
        <v>10h30</v>
      </c>
      <c r="C14" s="128" t="str">
        <f ca="1">IF(INDIRECT("'" &amp; $K$2 &amp; "'!b25")="","",INDIRECT("'" &amp; $K$2 &amp; "'!b25"))</f>
        <v/>
      </c>
      <c r="D14" s="132" t="str">
        <f ca="1">IF(INDIRECT("'" &amp; $K$2 &amp; "'!c25")="","",INDIRECT("'" &amp; $K$2 &amp; "'!c25"))</f>
        <v/>
      </c>
      <c r="E14" s="130" t="str">
        <f ca="1">IF(D14="","",VLOOKUP(D14,INDIRECT("matrice_"&amp;C14),7,FALSE))</f>
        <v/>
      </c>
      <c r="F14" s="131" t="str">
        <f ca="1">IF(D14="","",VLOOKUP(D14,INDIRECT("matrice_"&amp;C14),5,FALSE))</f>
        <v/>
      </c>
      <c r="G14" s="123" t="str">
        <f ca="1">IF(INDIRECT("'" &amp; $K$2 &amp; "'!e25")="","",INDIRECT("'" &amp; $K$2 &amp; "'!e25"))</f>
        <v/>
      </c>
      <c r="H14" s="124" t="str">
        <f ca="1">IF(INDIRECT("'" &amp; $K$2 &amp; "'!g25")="","",INDIRECT("'" &amp; $K$2 &amp; "'!g25"))</f>
        <v/>
      </c>
      <c r="I14" s="125" t="str">
        <f ca="1">IF(INDIRECT("'" &amp; $K$2 &amp; "'!e26")="","",INDIRECT("'" &amp; $K$2 &amp; "'!e26"))</f>
        <v/>
      </c>
      <c r="J14" s="132" t="str">
        <f ca="1">IF(INDIRECT("'" &amp; $K$2 &amp; "'!c26")="","",INDIRECT("'" &amp; $K$2 &amp; "'!c26"))</f>
        <v/>
      </c>
      <c r="K14" s="121" t="str">
        <f ca="1">IF(J14="","",VLOOKUP(J14,INDIRECT("matrice_"&amp;C14),7,FALSE))</f>
        <v/>
      </c>
      <c r="L14" s="126" t="str">
        <f ca="1">IF(J14="","",VLOOKUP(J14,INDIRECT("matrice_"&amp;C14),5,FALSE))</f>
        <v/>
      </c>
      <c r="M14" s="109"/>
      <c r="N14" s="80"/>
    </row>
    <row r="15" spans="1:18" ht="27" x14ac:dyDescent="0.35">
      <c r="A15" s="109"/>
      <c r="B15" s="118" t="str">
        <f ca="1">IF(INDIRECT("'" &amp; $K$2 &amp; "'!h25")="","",INDIRECT("'" &amp; $K$2 &amp; "'!h25"))</f>
        <v>10h30</v>
      </c>
      <c r="C15" s="128" t="str">
        <f ca="1">IF(INDIRECT("'" &amp; $K$2 &amp; "'!i25")="","",INDIRECT("'" &amp; $K$2 &amp; "'!i25"))</f>
        <v/>
      </c>
      <c r="D15" s="132" t="str">
        <f ca="1">IF(INDIRECT("'" &amp; $K$2 &amp; "'!j25")="","",INDIRECT("'" &amp; $K$2 &amp; "'!j25"))</f>
        <v/>
      </c>
      <c r="E15" s="146" t="str">
        <f ca="1">IF(D15="","",VLOOKUP(D15,INDIRECT("matrice_"&amp;C15),7,FALSE))</f>
        <v/>
      </c>
      <c r="F15" s="147" t="str">
        <f ca="1">IF(D15="","",VLOOKUP(D15,INDIRECT("matrice_"&amp;C15),5,FALSE))</f>
        <v/>
      </c>
      <c r="G15" s="123" t="str">
        <f ca="1">IF(INDIRECT("'" &amp; $K$2 &amp; "'!l25")="","",INDIRECT("'" &amp; $K$2 &amp; "'!l25"))</f>
        <v/>
      </c>
      <c r="H15" s="124" t="str">
        <f ca="1">IF(INDIRECT("'" &amp; $K$2 &amp; "'!n25")="","",INDIRECT("'" &amp; $K$2 &amp; "'!n25"))</f>
        <v/>
      </c>
      <c r="I15" s="125" t="str">
        <f ca="1">IF(INDIRECT("'" &amp; $K$2 &amp; "'!l26")="","",INDIRECT("'" &amp; $K$2 &amp; "'!l26"))</f>
        <v/>
      </c>
      <c r="J15" s="132" t="str">
        <f ca="1">IF(INDIRECT("'" &amp; $K$2 &amp; "'!j26")="","",INDIRECT("'" &amp; $K$2 &amp; "'!j26"))</f>
        <v/>
      </c>
      <c r="K15" s="121" t="str">
        <f ca="1">IF(J15="","",VLOOKUP(J15,INDIRECT("matrice_"&amp;C15),7,FALSE))</f>
        <v/>
      </c>
      <c r="L15" s="126" t="str">
        <f ca="1">IF(J15="","",VLOOKUP(J15,INDIRECT("matrice_"&amp;C15),5,FALSE))</f>
        <v/>
      </c>
      <c r="M15" s="109"/>
      <c r="N15" s="80"/>
      <c r="R15" s="127"/>
    </row>
    <row r="16" spans="1:18" ht="6" customHeight="1" x14ac:dyDescent="0.4">
      <c r="A16" s="137"/>
      <c r="B16" s="189"/>
      <c r="C16" s="190"/>
      <c r="D16" s="190"/>
      <c r="E16" s="190"/>
      <c r="F16" s="190"/>
      <c r="G16" s="190"/>
      <c r="H16" s="190"/>
      <c r="I16" s="190"/>
      <c r="J16" s="190"/>
      <c r="K16" s="190"/>
      <c r="L16" s="191"/>
      <c r="M16" s="97"/>
      <c r="N16" s="79"/>
      <c r="P16" s="127"/>
      <c r="Q16" s="127"/>
      <c r="R16" s="127"/>
    </row>
    <row r="17" spans="1:18" ht="27.75" x14ac:dyDescent="0.35">
      <c r="A17" s="109"/>
      <c r="B17" s="118" t="str">
        <f ca="1">IF(INDIRECT("'" &amp; $K$2 &amp; "'!a7")="","",INDIRECT("'" &amp; $K$2 &amp; "'!a7"))</f>
        <v>12h00</v>
      </c>
      <c r="C17" s="148" t="str">
        <f ca="1">IF(INDIRECT("'" &amp; $K$2 &amp; "'!b7")="","",INDIRECT("'" &amp; $K$2 &amp; "'!b7"))</f>
        <v/>
      </c>
      <c r="D17" s="120" t="str">
        <f ca="1">IF(INDIRECT("'" &amp; $K$2 &amp; "'!c7")="","",INDIRECT("'" &amp; $K$2 &amp; "'!c7"))</f>
        <v/>
      </c>
      <c r="E17" s="121" t="str">
        <f ca="1">IF(D17="","",VLOOKUP(D17,INDIRECT("matrice_"&amp;C17),7,FALSE))</f>
        <v/>
      </c>
      <c r="F17" s="122" t="str">
        <f ca="1">IF(D17="","",VLOOKUP(D17,INDIRECT("matrice_"&amp;C17),5,FALSE))</f>
        <v/>
      </c>
      <c r="G17" s="149" t="str">
        <f ca="1">IF(INDIRECT("'" &amp; $K$2 &amp; "'!e7")="","",INDIRECT("'" &amp; $K$2 &amp; "'!e7"))</f>
        <v/>
      </c>
      <c r="H17" s="124" t="str">
        <f ca="1">IF(INDIRECT("'" &amp; $K$2 &amp; "'!g7")="","",INDIRECT("'" &amp; $K$2 &amp; "'!g7"))</f>
        <v/>
      </c>
      <c r="I17" s="125" t="str">
        <f ca="1">IF(INDIRECT("'" &amp; $K$2 &amp; "'!e8")="","",INDIRECT("'" &amp; $K$2 &amp; "'!e8"))</f>
        <v/>
      </c>
      <c r="J17" s="150" t="str">
        <f ca="1">IF(INDIRECT("'" &amp; $K$2 &amp; "'!c8")="","",INDIRECT("'" &amp; $K$2 &amp; "'!c8"))</f>
        <v/>
      </c>
      <c r="K17" s="121" t="str">
        <f ca="1">IF(J17="","",VLOOKUP(J17,INDIRECT("matrice_"&amp;C17),7,FALSE))</f>
        <v/>
      </c>
      <c r="L17" s="126" t="str">
        <f ca="1">IF(J17="","",VLOOKUP(J17,INDIRECT("matrice_"&amp;C17),5,FALSE))</f>
        <v/>
      </c>
      <c r="M17" s="109"/>
      <c r="N17" s="80"/>
    </row>
    <row r="18" spans="1:18" ht="27.75" x14ac:dyDescent="0.35">
      <c r="A18" s="109"/>
      <c r="B18" s="118" t="str">
        <f ca="1">IF(INDIRECT("'" &amp; $K$2 &amp; "'!h7")="","",INDIRECT("'" &amp; $K$2 &amp; "'!h7"))</f>
        <v>12h00</v>
      </c>
      <c r="C18" s="148" t="str">
        <f ca="1">IF(INDIRECT("'" &amp; $K$2 &amp; "'!i7")="","",INDIRECT("'" &amp; $K$2 &amp; "'!i7"))</f>
        <v/>
      </c>
      <c r="D18" s="129" t="str">
        <f ca="1">IF(INDIRECT("'" &amp; $K$2 &amp; "'!j7")="","",INDIRECT("'" &amp; $K$2 &amp; "'!j7"))</f>
        <v/>
      </c>
      <c r="E18" s="130" t="str">
        <f ca="1">IF(D18="","",VLOOKUP(D18,INDIRECT("matrice_"&amp;C18),7,FALSE))</f>
        <v/>
      </c>
      <c r="F18" s="131" t="str">
        <f ca="1">IF(D18="","",VLOOKUP(D18,INDIRECT("matrice_"&amp;C18),5,FALSE))</f>
        <v/>
      </c>
      <c r="G18" s="149" t="str">
        <f ca="1">IF(INDIRECT("'" &amp; $K$2 &amp; "'!l7")="","",INDIRECT("'" &amp; $K$2 &amp; "'!l7"))</f>
        <v/>
      </c>
      <c r="H18" s="124" t="str">
        <f ca="1">IF(INDIRECT("'" &amp; $K$2 &amp; "'!n7")="","",INDIRECT("'" &amp; $K$2 &amp; "'!n7"))</f>
        <v/>
      </c>
      <c r="I18" s="125" t="str">
        <f ca="1">IF(INDIRECT("'" &amp; $K$2 &amp; "'!l8")="","",INDIRECT("'" &amp; $K$2 &amp; "'!l8"))</f>
        <v/>
      </c>
      <c r="J18" s="150" t="str">
        <f ca="1">IF(INDIRECT("'" &amp; $K$2 &amp; "'!j8")="","",INDIRECT("'" &amp; $K$2 &amp; "'!j8"))</f>
        <v/>
      </c>
      <c r="K18" s="121" t="str">
        <f ca="1">IF(J18="","",VLOOKUP(J18,INDIRECT("matrice_"&amp;C18),7,FALSE))</f>
        <v/>
      </c>
      <c r="L18" s="126" t="str">
        <f ca="1">IF(J18="","",VLOOKUP(J18,INDIRECT("matrice_"&amp;C18),5,FALSE))</f>
        <v/>
      </c>
      <c r="M18" s="109"/>
      <c r="N18" s="80"/>
    </row>
    <row r="19" spans="1:18" ht="27.75" x14ac:dyDescent="0.35">
      <c r="A19" s="109"/>
      <c r="B19" s="118" t="str">
        <f ca="1">IF(INDIRECT("'" &amp; $K$2 &amp; "'!a27")="","",INDIRECT("'" &amp; $K$2 &amp; "'!a27"))</f>
        <v>12h00</v>
      </c>
      <c r="C19" s="148" t="str">
        <f ca="1">IF(INDIRECT("'" &amp; $K$2 &amp; "'!b27")="","",INDIRECT("'" &amp; $K$2 &amp; "'!b27"))</f>
        <v/>
      </c>
      <c r="D19" s="129" t="str">
        <f ca="1">IF(INDIRECT("'" &amp; $K$2 &amp; "'!c27")="","",INDIRECT("'" &amp; $K$2 &amp; "'!c27"))</f>
        <v/>
      </c>
      <c r="E19" s="130" t="str">
        <f ca="1">IF(D19="","",VLOOKUP(D19,INDIRECT("matrice_"&amp;C19),7,FALSE))</f>
        <v/>
      </c>
      <c r="F19" s="131" t="str">
        <f ca="1">IF(D19="","",VLOOKUP(D19,INDIRECT("matrice_"&amp;C19),5,FALSE))</f>
        <v/>
      </c>
      <c r="G19" s="149" t="str">
        <f ca="1">IF(INDIRECT("'" &amp; $K$2 &amp; "'!e27")="","",INDIRECT("'" &amp; $K$2 &amp; "'!e27"))</f>
        <v/>
      </c>
      <c r="H19" s="124" t="str">
        <f ca="1">IF(INDIRECT("'" &amp; $K$2 &amp; "'!g27")="","",INDIRECT("'" &amp; $K$2 &amp; "'!g27"))</f>
        <v/>
      </c>
      <c r="I19" s="125" t="str">
        <f ca="1">IF(INDIRECT("'" &amp; $K$2 &amp; "'!e28")="","",INDIRECT("'" &amp; $K$2 &amp; "'!e28"))</f>
        <v/>
      </c>
      <c r="J19" s="150" t="str">
        <f ca="1">IF(INDIRECT("'" &amp; $K$2 &amp; "'!c28")="","",INDIRECT("'" &amp; $K$2 &amp; "'!c28"))</f>
        <v/>
      </c>
      <c r="K19" s="121" t="str">
        <f ca="1">IF(J19="","",VLOOKUP(J19,INDIRECT("matrice_"&amp;C19),7,FALSE))</f>
        <v/>
      </c>
      <c r="L19" s="126" t="str">
        <f ca="1">IF(J19="","",VLOOKUP(J19,INDIRECT("matrice_"&amp;C19),5,FALSE))</f>
        <v/>
      </c>
      <c r="M19" s="109"/>
      <c r="N19" s="80"/>
    </row>
    <row r="20" spans="1:18" ht="27.75" x14ac:dyDescent="0.35">
      <c r="A20" s="109"/>
      <c r="B20" s="118" t="str">
        <f ca="1">IF(INDIRECT("'" &amp; $K$2 &amp; "'!h27")="","",INDIRECT("'" &amp; $K$2 &amp; "'!h27"))</f>
        <v>12h00</v>
      </c>
      <c r="C20" s="148" t="str">
        <f ca="1">IF(INDIRECT("'" &amp; $K$2 &amp; "'!i27")="","",INDIRECT("'" &amp; $K$2 &amp; "'!i27"))</f>
        <v/>
      </c>
      <c r="D20" s="132" t="str">
        <f ca="1">IF(INDIRECT("'" &amp; $K$2 &amp; "'!j27")="","",INDIRECT("'" &amp; $K$2 &amp; "'!j27"))</f>
        <v/>
      </c>
      <c r="E20" s="146" t="str">
        <f ca="1">IF(D20="","",VLOOKUP(D20,INDIRECT("matrice_"&amp;C20),7,FALSE))</f>
        <v/>
      </c>
      <c r="F20" s="147" t="str">
        <f ca="1">IF(D20="","",VLOOKUP(D20,INDIRECT("matrice_"&amp;C20),5,FALSE))</f>
        <v/>
      </c>
      <c r="G20" s="149" t="str">
        <f ca="1">IF(INDIRECT("'" &amp; $K$2 &amp; "'!l27")="","",INDIRECT("'" &amp; $K$2 &amp; "'!l27"))</f>
        <v/>
      </c>
      <c r="H20" s="124" t="str">
        <f ca="1">IF(INDIRECT("'" &amp; $K$2 &amp; "'!n27")="","",INDIRECT("'" &amp; $K$2 &amp; "'!n27"))</f>
        <v/>
      </c>
      <c r="I20" s="125" t="str">
        <f ca="1">IF(INDIRECT("'" &amp; $K$2 &amp; "'!l28")="","",INDIRECT("'" &amp; $K$2 &amp; "'!l28"))</f>
        <v/>
      </c>
      <c r="J20" s="150" t="str">
        <f ca="1">IF(INDIRECT("'" &amp; $K$2 &amp; "'!j28")="","",INDIRECT("'" &amp; $K$2 &amp; "'!j28"))</f>
        <v/>
      </c>
      <c r="K20" s="121" t="str">
        <f ca="1">IF(J20="","",VLOOKUP(J20,INDIRECT("matrice_"&amp;C20),7,FALSE))</f>
        <v/>
      </c>
      <c r="L20" s="126" t="str">
        <f ca="1">IF(J20="","",VLOOKUP(J20,INDIRECT("matrice_"&amp;C20),5,FALSE))</f>
        <v/>
      </c>
      <c r="M20" s="109"/>
      <c r="N20" s="80"/>
      <c r="R20" s="151"/>
    </row>
    <row r="21" spans="1:18" ht="6" customHeight="1" x14ac:dyDescent="0.4">
      <c r="A21" s="137"/>
      <c r="B21" s="189"/>
      <c r="C21" s="190"/>
      <c r="D21" s="190"/>
      <c r="E21" s="190"/>
      <c r="F21" s="190"/>
      <c r="G21" s="190"/>
      <c r="H21" s="190"/>
      <c r="I21" s="190"/>
      <c r="J21" s="190"/>
      <c r="K21" s="190"/>
      <c r="L21" s="191"/>
      <c r="M21" s="97"/>
      <c r="N21" s="79"/>
      <c r="P21" s="127"/>
      <c r="Q21" s="127"/>
      <c r="R21" s="127"/>
    </row>
    <row r="22" spans="1:18" ht="27.75" x14ac:dyDescent="0.35">
      <c r="A22" s="109"/>
      <c r="B22" s="118" t="str">
        <f ca="1">IF(INDIRECT("'" &amp; $K$2 &amp; "'!a9")="","",INDIRECT("'" &amp; $K$2 &amp; "'!a9"))</f>
        <v>13h00</v>
      </c>
      <c r="C22" s="148" t="str">
        <f ca="1">IF(INDIRECT("'" &amp; $K$2 &amp; "'!b9")="","",INDIRECT("'" &amp; $K$2 &amp; "'!b9"))</f>
        <v/>
      </c>
      <c r="D22" s="120" t="str">
        <f ca="1">IF(INDIRECT("'" &amp; $K$2 &amp; "'!c9")="","",INDIRECT("'" &amp; $K$2 &amp; "'!c9"))</f>
        <v/>
      </c>
      <c r="E22" s="121" t="str">
        <f ca="1">IF(D22="","",VLOOKUP(D22,INDIRECT("matrice_"&amp;C22),7,FALSE))</f>
        <v/>
      </c>
      <c r="F22" s="122" t="str">
        <f ca="1">IF(D22="","",VLOOKUP(D22,INDIRECT("matrice_"&amp;C22),5,FALSE))</f>
        <v/>
      </c>
      <c r="G22" s="149" t="str">
        <f ca="1">IF(INDIRECT("'" &amp; $K$2 &amp; "'!e9")="","",INDIRECT("'" &amp; $K$2 &amp; "'!e9"))</f>
        <v/>
      </c>
      <c r="H22" s="124" t="str">
        <f ca="1">IF(INDIRECT("'" &amp; $K$2 &amp; "'!g9")="","",INDIRECT("'" &amp; $K$2 &amp; "'!g9"))</f>
        <v/>
      </c>
      <c r="I22" s="125" t="str">
        <f ca="1">IF(INDIRECT("'" &amp; $K$2 &amp; "'!e10")="","",INDIRECT("'" &amp; $K$2 &amp; "'!e10"))</f>
        <v/>
      </c>
      <c r="J22" s="120" t="str">
        <f ca="1">IF(INDIRECT("'" &amp; $K$2 &amp; "'!c10")="","",INDIRECT("'" &amp; $K$2 &amp; "'!c10"))</f>
        <v/>
      </c>
      <c r="K22" s="121" t="str">
        <f ca="1">IF(J22="","",VLOOKUP(J22,INDIRECT("matrice_"&amp;C22),7,FALSE))</f>
        <v/>
      </c>
      <c r="L22" s="126" t="str">
        <f ca="1">IF(J22="","",VLOOKUP(J22,INDIRECT("matrice_"&amp;C22),5,FALSE))</f>
        <v/>
      </c>
      <c r="M22" s="109"/>
      <c r="N22" s="80"/>
      <c r="R22" s="151"/>
    </row>
    <row r="23" spans="1:18" ht="27.75" x14ac:dyDescent="0.35">
      <c r="A23" s="109"/>
      <c r="B23" s="118" t="str">
        <f ca="1">IF(INDIRECT("'" &amp; $K$2 &amp; "'!h9")="","",INDIRECT("'" &amp; $K$2 &amp; "'!h9"))</f>
        <v>13h30</v>
      </c>
      <c r="C23" s="148" t="str">
        <f ca="1">IF(INDIRECT("'" &amp; $K$2 &amp; "'!i9")="","",INDIRECT("'" &amp; $K$2 &amp; "'!i9"))</f>
        <v/>
      </c>
      <c r="D23" s="129" t="str">
        <f ca="1">IF(INDIRECT("'" &amp; $K$2 &amp; "'!j9")="","",INDIRECT("'" &amp; $K$2 &amp; "'!j9"))</f>
        <v/>
      </c>
      <c r="E23" s="130" t="str">
        <f ca="1">IF(D23="","",VLOOKUP(D23,INDIRECT("matrice_"&amp;C23),7,FALSE))</f>
        <v/>
      </c>
      <c r="F23" s="131" t="str">
        <f ca="1">IF(D23="","",VLOOKUP(D23,INDIRECT("matrice_"&amp;C23),5,FALSE))</f>
        <v/>
      </c>
      <c r="G23" s="149" t="str">
        <f ca="1">IF(INDIRECT("'" &amp; $K$2 &amp; "'!l9")="","",INDIRECT("'" &amp; $K$2 &amp; "'!l9"))</f>
        <v/>
      </c>
      <c r="H23" s="124" t="str">
        <f ca="1">IF(INDIRECT("'" &amp; $K$2 &amp; "'!n9")="","",INDIRECT("'" &amp; $K$2 &amp; "'!n9"))</f>
        <v/>
      </c>
      <c r="I23" s="125" t="str">
        <f ca="1">IF(INDIRECT("'" &amp; $K$2 &amp; "'!l10")="","",INDIRECT("'" &amp; $K$2 &amp; "'!l10"))</f>
        <v/>
      </c>
      <c r="J23" s="129" t="str">
        <f ca="1">IF(INDIRECT("'" &amp; $K$2 &amp; "'!j10")="","",INDIRECT("'" &amp; $K$2 &amp; "'!j10"))</f>
        <v/>
      </c>
      <c r="K23" s="121" t="str">
        <f ca="1">IF(J23="","",VLOOKUP(J23,INDIRECT("matrice_"&amp;C23),7,FALSE))</f>
        <v/>
      </c>
      <c r="L23" s="126" t="str">
        <f ca="1">IF(J23="","",VLOOKUP(J23,INDIRECT("matrice_"&amp;C23),5,FALSE))</f>
        <v/>
      </c>
      <c r="M23" s="109"/>
      <c r="N23" s="80"/>
      <c r="R23" s="151"/>
    </row>
    <row r="24" spans="1:18" ht="27.75" x14ac:dyDescent="0.35">
      <c r="A24" s="109"/>
      <c r="B24" s="118" t="str">
        <f ca="1">IF(INDIRECT("'" &amp; $K$2 &amp; "'!a29")="","",INDIRECT("'" &amp; $K$2 &amp; "'!a29"))</f>
        <v>13h30</v>
      </c>
      <c r="C24" s="148" t="str">
        <f ca="1">IF(INDIRECT("'" &amp; $K$2 &amp; "'!b29")="","",INDIRECT("'" &amp; $K$2 &amp; "'!b29"))</f>
        <v/>
      </c>
      <c r="D24" s="129" t="str">
        <f ca="1">IF(INDIRECT("'" &amp; $K$2 &amp; "'!c29")="","",INDIRECT("'" &amp; $K$2 &amp; "'!c29"))</f>
        <v/>
      </c>
      <c r="E24" s="130" t="str">
        <f ca="1">IF(D24="","",VLOOKUP(D24,INDIRECT("matrice_"&amp;C24),7,FALSE))</f>
        <v/>
      </c>
      <c r="F24" s="131" t="str">
        <f ca="1">IF(D24="","",VLOOKUP(D24,INDIRECT("matrice_"&amp;C24),5,FALSE))</f>
        <v/>
      </c>
      <c r="G24" s="149" t="str">
        <f ca="1">IF(INDIRECT("'" &amp; $K$2 &amp; "'!e29")="","",INDIRECT("'" &amp; $K$2 &amp; "'!e29"))</f>
        <v/>
      </c>
      <c r="H24" s="124" t="str">
        <f ca="1">IF(INDIRECT("'" &amp; $K$2 &amp; "'!g29")="","",INDIRECT("'" &amp; $K$2 &amp; "'!g29"))</f>
        <v/>
      </c>
      <c r="I24" s="125" t="str">
        <f ca="1">IF(INDIRECT("'" &amp; $K$2 &amp; "'!e30")="","",INDIRECT("'" &amp; $K$2 &amp; "'!e30"))</f>
        <v/>
      </c>
      <c r="J24" s="129" t="str">
        <f ca="1">IF(INDIRECT("'" &amp; $K$2 &amp; "'!c30")="","",INDIRECT("'" &amp; $K$2 &amp; "'!c30"))</f>
        <v/>
      </c>
      <c r="K24" s="121" t="str">
        <f ca="1">IF(J24="","",VLOOKUP(J24,INDIRECT("matrice_"&amp;C24),7,FALSE))</f>
        <v/>
      </c>
      <c r="L24" s="126" t="str">
        <f ca="1">IF(J24="","",VLOOKUP(J24,INDIRECT("matrice_"&amp;C24),5,FALSE))</f>
        <v/>
      </c>
      <c r="M24" s="109"/>
      <c r="N24" s="80"/>
      <c r="R24" s="151"/>
    </row>
    <row r="25" spans="1:18" ht="27.75" x14ac:dyDescent="0.35">
      <c r="A25" s="109"/>
      <c r="B25" s="118" t="str">
        <f ca="1">IF(INDIRECT("'" &amp; $K$2 &amp; "'!h29")="","",INDIRECT("'" &amp; $K$2 &amp; "'!h29"))</f>
        <v>13h30</v>
      </c>
      <c r="C25" s="148" t="str">
        <f ca="1">IF(INDIRECT("'" &amp; $K$2 &amp; "'!i29")="","",INDIRECT("'" &amp; $K$2 &amp; "'!i29"))</f>
        <v/>
      </c>
      <c r="D25" s="132" t="str">
        <f ca="1">IF(INDIRECT("'" &amp; $K$2 &amp; "'!j29")="","",INDIRECT("'" &amp; $K$2 &amp; "'!j29"))</f>
        <v/>
      </c>
      <c r="E25" s="146" t="str">
        <f ca="1">IF(D25="","",VLOOKUP(D25,INDIRECT("matrice_"&amp;C25),7,FALSE))</f>
        <v/>
      </c>
      <c r="F25" s="147" t="str">
        <f ca="1">IF(D25="","",VLOOKUP(D25,INDIRECT("matrice_"&amp;C25),5,FALSE))</f>
        <v/>
      </c>
      <c r="G25" s="149" t="str">
        <f ca="1">IF(INDIRECT("'" &amp; $K$2 &amp; "'!l29")="","",INDIRECT("'" &amp; $K$2 &amp; "'!l29"))</f>
        <v/>
      </c>
      <c r="H25" s="124" t="str">
        <f ca="1">IF(INDIRECT("'" &amp; $K$2 &amp; "'!n29")="","",INDIRECT("'" &amp; $K$2 &amp; "'!n29"))</f>
        <v/>
      </c>
      <c r="I25" s="125" t="str">
        <f ca="1">IF(INDIRECT("'" &amp; $K$2 &amp; "'!l30")="","",INDIRECT("'" &amp; $K$2 &amp; "'!l30"))</f>
        <v/>
      </c>
      <c r="J25" s="132" t="str">
        <f ca="1">IF(INDIRECT("'" &amp; $K$2 &amp; "'!j30")="","",INDIRECT("'" &amp; $K$2 &amp; "'!j30"))</f>
        <v/>
      </c>
      <c r="K25" s="121" t="str">
        <f ca="1">IF(J25="","",VLOOKUP(J25,INDIRECT("matrice_"&amp;C25),7,FALSE))</f>
        <v/>
      </c>
      <c r="L25" s="126" t="str">
        <f ca="1">IF(J25="","",VLOOKUP(J25,INDIRECT("matrice_"&amp;C25),5,FALSE))</f>
        <v/>
      </c>
      <c r="M25" s="109"/>
      <c r="N25" s="80"/>
    </row>
    <row r="26" spans="1:18" ht="6" customHeight="1" x14ac:dyDescent="0.4">
      <c r="A26" s="137"/>
      <c r="B26" s="189"/>
      <c r="C26" s="190"/>
      <c r="D26" s="190"/>
      <c r="E26" s="190"/>
      <c r="F26" s="190"/>
      <c r="G26" s="190"/>
      <c r="H26" s="190"/>
      <c r="I26" s="190"/>
      <c r="J26" s="190"/>
      <c r="K26" s="190"/>
      <c r="L26" s="191"/>
      <c r="M26" s="97"/>
      <c r="N26" s="79"/>
      <c r="P26" s="127"/>
      <c r="Q26" s="127"/>
      <c r="R26" s="127"/>
    </row>
    <row r="27" spans="1:18" ht="27.75" x14ac:dyDescent="0.35">
      <c r="A27" s="109"/>
      <c r="B27" s="118" t="str">
        <f ca="1">IF(INDIRECT("'" &amp; $K$2 &amp; "'!a11")="","",INDIRECT("'" &amp; $K$2 &amp; "'!a11"))</f>
        <v>15h00</v>
      </c>
      <c r="C27" s="148" t="str">
        <f ca="1">IF(INDIRECT("'" &amp; $K$2 &amp; "'!b11")="","",INDIRECT("'" &amp; $K$2 &amp; "'!b11"))</f>
        <v/>
      </c>
      <c r="D27" s="120" t="str">
        <f ca="1">IF(INDIRECT("'" &amp; $K$2 &amp; "'!c11")="","",INDIRECT("'" &amp; $K$2 &amp; "'!c11"))</f>
        <v/>
      </c>
      <c r="E27" s="121" t="str">
        <f ca="1">IF(D27="","",VLOOKUP(D27,INDIRECT("matrice_"&amp;C27),7,FALSE))</f>
        <v/>
      </c>
      <c r="F27" s="122" t="str">
        <f ca="1">IF(D27="","",VLOOKUP(D27,INDIRECT("matrice_"&amp;C27),5,FALSE))</f>
        <v/>
      </c>
      <c r="G27" s="149" t="str">
        <f ca="1">IF(INDIRECT("'" &amp; $K$2 &amp; "'!e11")="","",INDIRECT("'" &amp; $K$2 &amp; "'!e11"))</f>
        <v/>
      </c>
      <c r="H27" s="124" t="str">
        <f ca="1">IF(INDIRECT("'" &amp; $K$2 &amp; "'!g11")="","",INDIRECT("'" &amp; $K$2 &amp; "'!g11"))</f>
        <v/>
      </c>
      <c r="I27" s="125" t="str">
        <f ca="1">IF(INDIRECT("'" &amp; $K$2 &amp; "'!e12")="","",INDIRECT("'" &amp; $K$2 &amp; "'!e12"))</f>
        <v/>
      </c>
      <c r="J27" s="120" t="str">
        <f ca="1">IF(INDIRECT("'" &amp; $K$2 &amp; "'!c12")="","",INDIRECT("'" &amp; $K$2 &amp; "'!c12"))</f>
        <v/>
      </c>
      <c r="K27" s="121" t="str">
        <f ca="1">IF(J27="","",VLOOKUP(J27,INDIRECT("matrice_"&amp;C27),7,FALSE))</f>
        <v/>
      </c>
      <c r="L27" s="126" t="str">
        <f ca="1">IF(J27="","",VLOOKUP(J27,INDIRECT("matrice_"&amp;C27),5,FALSE))</f>
        <v/>
      </c>
      <c r="M27" s="109"/>
      <c r="N27" s="80"/>
    </row>
    <row r="28" spans="1:18" ht="27.75" x14ac:dyDescent="0.35">
      <c r="A28" s="109"/>
      <c r="B28" s="118" t="str">
        <f ca="1">IF(INDIRECT("'" &amp; $K$2 &amp; "'!h11")="","",INDIRECT("'" &amp; $K$2 &amp; "'!h11"))</f>
        <v>15h00</v>
      </c>
      <c r="C28" s="148" t="str">
        <f ca="1">IF(INDIRECT("'" &amp; $K$2 &amp; "'!i11")="","",INDIRECT("'" &amp; $K$2 &amp; "'!i11"))</f>
        <v/>
      </c>
      <c r="D28" s="129" t="str">
        <f ca="1">IF(INDIRECT("'" &amp; $K$2 &amp; "'!j11")="","",INDIRECT("'" &amp; $K$2 &amp; "'!j11"))</f>
        <v/>
      </c>
      <c r="E28" s="130" t="str">
        <f ca="1">IF(D28="","",VLOOKUP(D28,INDIRECT("matrice_"&amp;C28),7,FALSE))</f>
        <v/>
      </c>
      <c r="F28" s="131" t="str">
        <f ca="1">IF(D28="","",VLOOKUP(D28,INDIRECT("matrice_"&amp;C28),5,FALSE))</f>
        <v/>
      </c>
      <c r="G28" s="149" t="str">
        <f ca="1">IF(INDIRECT("'" &amp; $K$2 &amp; "'!l11")="","",INDIRECT("'" &amp; $K$2 &amp; "'!l11"))</f>
        <v/>
      </c>
      <c r="H28" s="124" t="str">
        <f ca="1">IF(INDIRECT("'" &amp; $K$2 &amp; "'!n11")="","",INDIRECT("'" &amp; $K$2 &amp; "'!n11"))</f>
        <v/>
      </c>
      <c r="I28" s="125" t="str">
        <f ca="1">IF(INDIRECT("'" &amp; $K$2 &amp; "'!l12")="","",INDIRECT("'" &amp; $K$2 &amp; "'!l12"))</f>
        <v/>
      </c>
      <c r="J28" s="129" t="str">
        <f ca="1">IF(INDIRECT("'" &amp; $K$2 &amp; "'!j12")="","",INDIRECT("'" &amp; $K$2 &amp; "'!j12"))</f>
        <v/>
      </c>
      <c r="K28" s="121" t="str">
        <f ca="1">IF(J28="","",VLOOKUP(J28,INDIRECT("matrice_"&amp;C28),7,FALSE))</f>
        <v/>
      </c>
      <c r="L28" s="126" t="str">
        <f ca="1">IF(J28="","",VLOOKUP(J28,INDIRECT("matrice_"&amp;C28),5,FALSE))</f>
        <v/>
      </c>
      <c r="M28" s="109"/>
      <c r="N28" s="80"/>
    </row>
    <row r="29" spans="1:18" ht="27.75" x14ac:dyDescent="0.35">
      <c r="A29" s="109"/>
      <c r="B29" s="118" t="str">
        <f ca="1">IF(INDIRECT("'" &amp; $K$2 &amp; "'!a31")="","",INDIRECT("'" &amp; $K$2 &amp; "'!a31"))</f>
        <v>15h00</v>
      </c>
      <c r="C29" s="148" t="str">
        <f ca="1">IF(INDIRECT("'" &amp; $K$2 &amp; "'!b31")="","",INDIRECT("'" &amp; $K$2 &amp; "'!b31"))</f>
        <v/>
      </c>
      <c r="D29" s="129" t="str">
        <f ca="1">IF(INDIRECT("'" &amp; $K$2 &amp; "'!c31")="","",INDIRECT("'" &amp; $K$2 &amp; "'!c31"))</f>
        <v/>
      </c>
      <c r="E29" s="130" t="str">
        <f ca="1">IF(D29="","",VLOOKUP(D29,INDIRECT("matrice_"&amp;C29),7,FALSE))</f>
        <v/>
      </c>
      <c r="F29" s="131" t="str">
        <f ca="1">IF(D29="","",VLOOKUP(D29,INDIRECT("matrice_"&amp;C29),5,FALSE))</f>
        <v/>
      </c>
      <c r="G29" s="149" t="str">
        <f ca="1">IF(INDIRECT("'" &amp; $K$2 &amp; "'!e31")="","",INDIRECT("'" &amp; $K$2 &amp; "'!e31"))</f>
        <v/>
      </c>
      <c r="H29" s="124" t="str">
        <f ca="1">IF(INDIRECT("'" &amp; $K$2 &amp; "'!g31")="","",INDIRECT("'" &amp; $K$2 &amp; "'!g31"))</f>
        <v/>
      </c>
      <c r="I29" s="125" t="str">
        <f ca="1">IF(INDIRECT("'" &amp; $K$2 &amp; "'!e32")="","",INDIRECT("'" &amp; $K$2 &amp; "'!e32"))</f>
        <v/>
      </c>
      <c r="J29" s="129" t="str">
        <f ca="1">IF(INDIRECT("'" &amp; $K$2 &amp; "'!c32")="","",INDIRECT("'" &amp; $K$2 &amp; "'!c32"))</f>
        <v/>
      </c>
      <c r="K29" s="121" t="str">
        <f ca="1">IF(J29="","",VLOOKUP(J29,INDIRECT("matrice_"&amp;C29),7,FALSE))</f>
        <v/>
      </c>
      <c r="L29" s="126" t="str">
        <f ca="1">IF(J29="","",VLOOKUP(J29,INDIRECT("matrice_"&amp;C29),5,FALSE))</f>
        <v/>
      </c>
      <c r="M29" s="109"/>
      <c r="N29" s="80"/>
    </row>
    <row r="30" spans="1:18" ht="27.75" x14ac:dyDescent="0.35">
      <c r="A30" s="109"/>
      <c r="B30" s="118" t="str">
        <f ca="1">IF(INDIRECT("'" &amp; $K$2 &amp; "'!h31")="","",INDIRECT("'" &amp; $K$2 &amp; "'!h31"))</f>
        <v>15h00</v>
      </c>
      <c r="C30" s="148" t="str">
        <f ca="1">IF(INDIRECT("'" &amp; $K$2 &amp; "'!i31")="","",INDIRECT("'" &amp; $K$2 &amp; "'!i31"))</f>
        <v/>
      </c>
      <c r="D30" s="132" t="str">
        <f ca="1">IF(INDIRECT("'" &amp; $K$2 &amp; "'!j31")="","",INDIRECT("'" &amp; $K$2 &amp; "'!j31"))</f>
        <v/>
      </c>
      <c r="E30" s="146" t="str">
        <f ca="1">IF(D30="","",VLOOKUP(D30,INDIRECT("matrice_"&amp;C30),7,FALSE))</f>
        <v/>
      </c>
      <c r="F30" s="147" t="str">
        <f ca="1">IF(D30="","",VLOOKUP(D30,INDIRECT("matrice_"&amp;C30),5,FALSE))</f>
        <v/>
      </c>
      <c r="G30" s="149" t="str">
        <f ca="1">IF(INDIRECT("'" &amp; $K$2 &amp; "'!l31")="","",INDIRECT("'" &amp; $K$2 &amp; "'!l31"))</f>
        <v/>
      </c>
      <c r="H30" s="124" t="str">
        <f ca="1">IF(INDIRECT("'" &amp; $K$2 &amp; "'!n31")="","",INDIRECT("'" &amp; $K$2 &amp; "'!n31"))</f>
        <v/>
      </c>
      <c r="I30" s="125" t="str">
        <f ca="1">IF(INDIRECT("'" &amp; $K$2 &amp; "'!l32")="","",INDIRECT("'" &amp; $K$2 &amp; "'!l32"))</f>
        <v/>
      </c>
      <c r="J30" s="132" t="str">
        <f ca="1">IF(INDIRECT("'" &amp; $K$2 &amp; "'!j32")="","",INDIRECT("'" &amp; $K$2 &amp; "'!j32"))</f>
        <v/>
      </c>
      <c r="K30" s="121" t="str">
        <f ca="1">IF(J30="","",VLOOKUP(J30,INDIRECT("matrice_"&amp;C30),7,FALSE))</f>
        <v/>
      </c>
      <c r="L30" s="126" t="str">
        <f ca="1">IF(J30="","",VLOOKUP(J30,INDIRECT("matrice_"&amp;C30),5,FALSE))</f>
        <v/>
      </c>
      <c r="M30" s="109"/>
      <c r="N30" s="80"/>
    </row>
    <row r="31" spans="1:18" ht="6" customHeight="1" x14ac:dyDescent="0.4">
      <c r="A31" s="137"/>
      <c r="B31" s="189"/>
      <c r="C31" s="190"/>
      <c r="D31" s="190"/>
      <c r="E31" s="190"/>
      <c r="F31" s="190"/>
      <c r="G31" s="190"/>
      <c r="H31" s="190"/>
      <c r="I31" s="190"/>
      <c r="J31" s="190"/>
      <c r="K31" s="190"/>
      <c r="L31" s="191"/>
      <c r="M31" s="97"/>
      <c r="N31" s="79"/>
      <c r="P31" s="127"/>
      <c r="Q31" s="127"/>
      <c r="R31" s="127"/>
    </row>
    <row r="32" spans="1:18" ht="27.75" x14ac:dyDescent="0.35">
      <c r="A32" s="109"/>
      <c r="B32" s="118" t="str">
        <f ca="1">IF(INDIRECT("'" &amp; $K$2 &amp; "'!a13")="","",INDIRECT("'" &amp; $K$2 &amp; "'!a13"))</f>
        <v>16h30</v>
      </c>
      <c r="C32" s="148" t="str">
        <f ca="1">IF(INDIRECT("'" &amp; $K$2 &amp; "'!b13")="","",INDIRECT("'" &amp; $K$2 &amp; "'!b13"))</f>
        <v/>
      </c>
      <c r="D32" s="120" t="str">
        <f ca="1">IF(INDIRECT("'" &amp; $K$2 &amp; "'!c13")="","",INDIRECT("'" &amp; $K$2 &amp; "'!c13"))</f>
        <v/>
      </c>
      <c r="E32" s="121" t="str">
        <f ca="1">IF(D32="","",VLOOKUP(D32,INDIRECT("matrice_"&amp;C32),7,FALSE))</f>
        <v/>
      </c>
      <c r="F32" s="122" t="str">
        <f ca="1">IF(D32="","",VLOOKUP(D32,INDIRECT("matrice_"&amp;C32),5,FALSE))</f>
        <v/>
      </c>
      <c r="G32" s="149" t="str">
        <f ca="1">IF(INDIRECT("'" &amp; $K$2 &amp; "'!e13")="","",INDIRECT("'" &amp; $K$2 &amp; "'!e13"))</f>
        <v/>
      </c>
      <c r="H32" s="124" t="str">
        <f ca="1">IF(INDIRECT("'" &amp; $K$2 &amp; "'!g13")="","",INDIRECT("'" &amp; $K$2 &amp; "'!g13"))</f>
        <v/>
      </c>
      <c r="I32" s="125" t="str">
        <f ca="1">IF(INDIRECT("'" &amp; $K$2 &amp; "'!e14")="","",INDIRECT("'" &amp; $K$2 &amp; "'!e14"))</f>
        <v/>
      </c>
      <c r="J32" s="120" t="str">
        <f ca="1">IF(INDIRECT("'" &amp; $K$2 &amp; "'!c14")="","",INDIRECT("'" &amp; $K$2 &amp; "'!c14"))</f>
        <v/>
      </c>
      <c r="K32" s="121" t="str">
        <f ca="1">IF(J32="","",VLOOKUP(J32,INDIRECT("matrice_"&amp;C32),7,FALSE))</f>
        <v/>
      </c>
      <c r="L32" s="126" t="str">
        <f ca="1">IF(J32="","",VLOOKUP(J32,INDIRECT("matrice_"&amp;C32),5,FALSE))</f>
        <v/>
      </c>
      <c r="M32" s="109"/>
      <c r="N32" s="80"/>
    </row>
    <row r="33" spans="1:18" ht="27.75" x14ac:dyDescent="0.35">
      <c r="A33" s="109"/>
      <c r="B33" s="118" t="str">
        <f ca="1">IF(INDIRECT("'" &amp; $K$2 &amp; "'!h13")="","",INDIRECT("'" &amp; $K$2 &amp; "'!h13"))</f>
        <v>16h30</v>
      </c>
      <c r="C33" s="148" t="str">
        <f ca="1">IF(INDIRECT("'" &amp; $K$2 &amp; "'!i13")="","",INDIRECT("'" &amp; $K$2 &amp; "'!i13"))</f>
        <v/>
      </c>
      <c r="D33" s="129" t="str">
        <f ca="1">IF(INDIRECT("'" &amp; $K$2 &amp; "'!j13")="","",INDIRECT("'" &amp; $K$2 &amp; "'!j13"))</f>
        <v/>
      </c>
      <c r="E33" s="130" t="str">
        <f ca="1">IF(D33="","",VLOOKUP(D33,INDIRECT("matrice_"&amp;C33),7,FALSE))</f>
        <v/>
      </c>
      <c r="F33" s="131" t="str">
        <f ca="1">IF(D33="","",VLOOKUP(D33,INDIRECT("matrice_"&amp;C33),5,FALSE))</f>
        <v/>
      </c>
      <c r="G33" s="149" t="str">
        <f ca="1">IF(INDIRECT("'" &amp; $K$2 &amp; "'!l13")="","",INDIRECT("'" &amp; $K$2 &amp; "'!l13"))</f>
        <v/>
      </c>
      <c r="H33" s="124" t="str">
        <f ca="1">IF(INDIRECT("'" &amp; $K$2 &amp; "'!n13")="","",INDIRECT("'" &amp; $K$2 &amp; "'!n13"))</f>
        <v/>
      </c>
      <c r="I33" s="125" t="str">
        <f ca="1">IF(INDIRECT("'" &amp; $K$2 &amp; "'!l14")="","",INDIRECT("'" &amp; $K$2 &amp; "'!l14"))</f>
        <v/>
      </c>
      <c r="J33" s="129" t="str">
        <f ca="1">IF(INDIRECT("'" &amp; $K$2 &amp; "'!j14")="","",INDIRECT("'" &amp; $K$2 &amp; "'!j14"))</f>
        <v/>
      </c>
      <c r="K33" s="121" t="str">
        <f ca="1">IF(J33="","",VLOOKUP(J33,INDIRECT("matrice_"&amp;C33),7,FALSE))</f>
        <v/>
      </c>
      <c r="L33" s="126" t="str">
        <f ca="1">IF(J33="","",VLOOKUP(J33,INDIRECT("matrice_"&amp;C33),5,FALSE))</f>
        <v/>
      </c>
      <c r="M33" s="109"/>
      <c r="N33" s="80"/>
    </row>
    <row r="34" spans="1:18" ht="27.75" x14ac:dyDescent="0.35">
      <c r="A34" s="109"/>
      <c r="B34" s="118" t="str">
        <f ca="1">IF(INDIRECT("'" &amp; $K$2 &amp; "'!a33")="","",INDIRECT("'" &amp; $K$2 &amp; "'!a33"))</f>
        <v>16h30</v>
      </c>
      <c r="C34" s="148" t="str">
        <f ca="1">IF(INDIRECT("'" &amp; $K$2 &amp; "'!b33")="","",INDIRECT("'" &amp; $K$2 &amp; "'!b33"))</f>
        <v/>
      </c>
      <c r="D34" s="129" t="str">
        <f ca="1">IF(INDIRECT("'" &amp; $K$2 &amp; "'!c33")="","",INDIRECT("'" &amp; $K$2 &amp; "'!c33"))</f>
        <v/>
      </c>
      <c r="E34" s="130" t="str">
        <f ca="1">IF(D34="","",VLOOKUP(D34,INDIRECT("matrice_"&amp;C34),7,FALSE))</f>
        <v/>
      </c>
      <c r="F34" s="131" t="str">
        <f ca="1">IF(D34="","",VLOOKUP(D34,INDIRECT("matrice_"&amp;C34),5,FALSE))</f>
        <v/>
      </c>
      <c r="G34" s="149" t="str">
        <f ca="1">IF(INDIRECT("'" &amp; $K$2 &amp; "'!e33")="","",INDIRECT("'" &amp; $K$2 &amp; "'!e33"))</f>
        <v/>
      </c>
      <c r="H34" s="124" t="str">
        <f ca="1">IF(INDIRECT("'" &amp; $K$2 &amp; "'!g33")="","",INDIRECT("'" &amp; $K$2 &amp; "'!g33"))</f>
        <v/>
      </c>
      <c r="I34" s="125" t="str">
        <f ca="1">IF(INDIRECT("'" &amp; $K$2 &amp; "'!e34")="","",INDIRECT("'" &amp; $K$2 &amp; "'!e34"))</f>
        <v/>
      </c>
      <c r="J34" s="129" t="str">
        <f ca="1">IF(INDIRECT("'" &amp; $K$2 &amp; "'!c34")="","",INDIRECT("'" &amp; $K$2 &amp; "'!c34"))</f>
        <v/>
      </c>
      <c r="K34" s="121" t="str">
        <f ca="1">IF(J34="","",VLOOKUP(J34,INDIRECT("matrice_"&amp;C34),7,FALSE))</f>
        <v/>
      </c>
      <c r="L34" s="126" t="str">
        <f ca="1">IF(J34="","",VLOOKUP(J34,INDIRECT("matrice_"&amp;C34),5,FALSE))</f>
        <v/>
      </c>
      <c r="M34" s="109"/>
      <c r="N34" s="80"/>
    </row>
    <row r="35" spans="1:18" ht="27.75" x14ac:dyDescent="0.35">
      <c r="A35" s="109"/>
      <c r="B35" s="118" t="str">
        <f ca="1">IF(INDIRECT("'" &amp; $K$2 &amp; "'!h33")="","",INDIRECT("'" &amp; $K$2 &amp; "'!h33"))</f>
        <v>16h30</v>
      </c>
      <c r="C35" s="148" t="str">
        <f ca="1">IF(INDIRECT("'" &amp; $K$2 &amp; "'!i33")="","",INDIRECT("'" &amp; $K$2 &amp; "'!i33"))</f>
        <v/>
      </c>
      <c r="D35" s="132" t="str">
        <f ca="1">IF(INDIRECT("'" &amp; $K$2 &amp; "'!j33")="","",INDIRECT("'" &amp; $K$2 &amp; "'!j33"))</f>
        <v/>
      </c>
      <c r="E35" s="146" t="str">
        <f ca="1">IF(D35="","",VLOOKUP(D35,INDIRECT("matrice_"&amp;C35),7,FALSE))</f>
        <v/>
      </c>
      <c r="F35" s="147" t="str">
        <f ca="1">IF(D35="","",VLOOKUP(D35,INDIRECT("matrice_"&amp;C35),5,FALSE))</f>
        <v/>
      </c>
      <c r="G35" s="149" t="str">
        <f ca="1">IF(INDIRECT("'" &amp; $K$2 &amp; "'!l33")="","",INDIRECT("'" &amp; $K$2 &amp; "'!l33"))</f>
        <v/>
      </c>
      <c r="H35" s="124" t="str">
        <f ca="1">IF(INDIRECT("'" &amp; $K$2 &amp; "'!n33")="","",INDIRECT("'" &amp; $K$2 &amp; "'!n33"))</f>
        <v/>
      </c>
      <c r="I35" s="125" t="str">
        <f ca="1">IF(INDIRECT("'" &amp; $K$2 &amp; "'!l34")="","",INDIRECT("'" &amp; $K$2 &amp; "'!l34"))</f>
        <v/>
      </c>
      <c r="J35" s="132" t="str">
        <f ca="1">IF(INDIRECT("'" &amp; $K$2 &amp; "'!j34")="","",INDIRECT("'" &amp; $K$2 &amp; "'!j34"))</f>
        <v/>
      </c>
      <c r="K35" s="121" t="str">
        <f ca="1">IF(J35="","",VLOOKUP(J35,INDIRECT("matrice_"&amp;C35),7,FALSE))</f>
        <v/>
      </c>
      <c r="L35" s="126" t="str">
        <f ca="1">IF(J35="","",VLOOKUP(J35,INDIRECT("matrice_"&amp;C35),5,FALSE))</f>
        <v/>
      </c>
      <c r="M35" s="109"/>
      <c r="N35" s="80"/>
    </row>
    <row r="36" spans="1:18" ht="6" customHeight="1" x14ac:dyDescent="0.4">
      <c r="A36" s="137"/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1"/>
      <c r="M36" s="97"/>
      <c r="N36" s="79"/>
      <c r="P36" s="127"/>
      <c r="Q36" s="127"/>
      <c r="R36" s="127"/>
    </row>
    <row r="37" spans="1:18" ht="27.75" x14ac:dyDescent="0.35">
      <c r="A37" s="109"/>
      <c r="B37" s="118" t="str">
        <f ca="1">IF(INDIRECT("'" &amp; $K$2 &amp; "'!a15")="","",INDIRECT("'" &amp; $K$2 &amp; "'!a15"))</f>
        <v>18h00</v>
      </c>
      <c r="C37" s="148" t="str">
        <f ca="1">IF(INDIRECT("'" &amp; $K$2 &amp; "'!b15")="","",INDIRECT("'" &amp; $K$2 &amp; "'!b15"))</f>
        <v/>
      </c>
      <c r="D37" s="152" t="str">
        <f ca="1">IF(INDIRECT("'" &amp; $K$2 &amp; "'!c15")="","",INDIRECT("'" &amp; $K$2 &amp; "'!c15"))</f>
        <v/>
      </c>
      <c r="E37" s="153" t="str">
        <f ca="1">IF(D37="","",VLOOKUP(D37,INDIRECT("matrice_"&amp;C37),7,FALSE))</f>
        <v/>
      </c>
      <c r="F37" s="154" t="str">
        <f ca="1">IF(D37="","",VLOOKUP(D37,INDIRECT("matrice_"&amp;C37),5,FALSE))</f>
        <v/>
      </c>
      <c r="G37" s="149" t="str">
        <f ca="1">IF(INDIRECT("'" &amp; $K$2 &amp; "'!e15")="","",INDIRECT("'" &amp; $K$2 &amp; "'!e15"))</f>
        <v/>
      </c>
      <c r="H37" s="124" t="str">
        <f ca="1">IF(INDIRECT("'" &amp; $K$2 &amp; "'!g15")="","",INDIRECT("'" &amp; $K$2 &amp; "'!g15"))</f>
        <v/>
      </c>
      <c r="I37" s="125" t="str">
        <f ca="1">IF(INDIRECT("'" &amp; $K$2 &amp; "'!e16")="","",INDIRECT("'" &amp; $K$2 &amp; "'!e16"))</f>
        <v/>
      </c>
      <c r="J37" s="120" t="str">
        <f ca="1">IF(INDIRECT("'" &amp; $K$2 &amp; "'!c16")="","",INDIRECT("'" &amp; $K$2 &amp; "'!c16"))</f>
        <v/>
      </c>
      <c r="K37" s="121" t="str">
        <f ca="1">IF(J37="","",VLOOKUP(J37,INDIRECT("matrice_"&amp;C37),7,FALSE))</f>
        <v/>
      </c>
      <c r="L37" s="126" t="str">
        <f ca="1">IF(J37="","",VLOOKUP(J37,INDIRECT("matrice_"&amp;C37),5,FALSE))</f>
        <v/>
      </c>
      <c r="M37" s="109"/>
      <c r="N37" s="80"/>
    </row>
    <row r="38" spans="1:18" ht="27.75" x14ac:dyDescent="0.35">
      <c r="A38" s="109"/>
      <c r="B38" s="118" t="str">
        <f ca="1">IF(INDIRECT("'" &amp; $K$2 &amp; "'!h15")="","",INDIRECT("'" &amp; $K$2 &amp; "'!h15"))</f>
        <v>18h00</v>
      </c>
      <c r="C38" s="148" t="str">
        <f ca="1">IF(INDIRECT("'" &amp; $K$2 &amp; "'!i15")="","",INDIRECT("'" &amp; $K$2 &amp; "'!i15"))</f>
        <v/>
      </c>
      <c r="D38" s="120" t="str">
        <f ca="1">IF(INDIRECT("'" &amp; $K$2 &amp; "'!j15")="","",INDIRECT("'" &amp; $K$2 &amp; "'!j15"))</f>
        <v/>
      </c>
      <c r="E38" s="121" t="str">
        <f ca="1">IF(D38="","",VLOOKUP(D38,INDIRECT("matrice_"&amp;C38),7,FALSE))</f>
        <v/>
      </c>
      <c r="F38" s="122" t="str">
        <f ca="1">IF(D38="","",VLOOKUP(D38,INDIRECT("matrice_"&amp;C38),5,FALSE))</f>
        <v/>
      </c>
      <c r="G38" s="149" t="str">
        <f ca="1">IF(INDIRECT("'" &amp; $K$2 &amp; "'!l15")="","",INDIRECT("'" &amp; $K$2 &amp; "'!l15"))</f>
        <v/>
      </c>
      <c r="H38" s="124" t="str">
        <f ca="1">IF(INDIRECT("'" &amp; $K$2 &amp; "'!n15")="","",INDIRECT("'" &amp; $K$2 &amp; "'!n15"))</f>
        <v/>
      </c>
      <c r="I38" s="125" t="str">
        <f ca="1">IF(INDIRECT("'" &amp; $K$2 &amp; "'!l16")="","",INDIRECT("'" &amp; $K$2 &amp; "'!l16"))</f>
        <v/>
      </c>
      <c r="J38" s="129" t="str">
        <f ca="1">IF(INDIRECT("'" &amp; $K$2 &amp; "'!j16")="","",INDIRECT("'" &amp; $K$2 &amp; "'!j16"))</f>
        <v/>
      </c>
      <c r="K38" s="121" t="str">
        <f ca="1">IF(J38="","",VLOOKUP(J38,INDIRECT("matrice_"&amp;C38),7,FALSE))</f>
        <v/>
      </c>
      <c r="L38" s="126" t="str">
        <f ca="1">IF(J38="","",VLOOKUP(J38,INDIRECT("matrice_"&amp;C38),5,FALSE))</f>
        <v/>
      </c>
      <c r="M38" s="109"/>
      <c r="N38" s="80"/>
    </row>
    <row r="39" spans="1:18" ht="27.75" x14ac:dyDescent="0.35">
      <c r="A39" s="109"/>
      <c r="B39" s="118" t="str">
        <f ca="1">IF(INDIRECT("'" &amp; $K$2 &amp; "'!a35")="","",INDIRECT("'" &amp; $K$2 &amp; "'!a35"))</f>
        <v>18h00</v>
      </c>
      <c r="C39" s="148" t="str">
        <f ca="1">IF(INDIRECT("'" &amp; $K$2 &amp; "'!b35")="","",INDIRECT("'" &amp; $K$2 &amp; "'!b35"))</f>
        <v/>
      </c>
      <c r="D39" s="129" t="str">
        <f ca="1">IF(INDIRECT("'" &amp; $K$2 &amp; "'!c35")="","",INDIRECT("'" &amp; $K$2 &amp; "'!c35"))</f>
        <v/>
      </c>
      <c r="E39" s="130" t="str">
        <f ca="1">IF(D39="","",VLOOKUP(D39,INDIRECT("matrice_"&amp;C39),7,FALSE))</f>
        <v/>
      </c>
      <c r="F39" s="131" t="str">
        <f ca="1">IF(D39="","",VLOOKUP(D39,INDIRECT("matrice_"&amp;C39),5,FALSE))</f>
        <v/>
      </c>
      <c r="G39" s="149" t="str">
        <f ca="1">IF(INDIRECT("'" &amp; $K$2 &amp; "'!e35")="","",INDIRECT("'" &amp; $K$2 &amp; "'!e35"))</f>
        <v/>
      </c>
      <c r="H39" s="124" t="str">
        <f ca="1">IF(INDIRECT("'" &amp; $K$2 &amp; "'!g35")="","",INDIRECT("'" &amp; $K$2 &amp; "'!g35"))</f>
        <v/>
      </c>
      <c r="I39" s="125" t="str">
        <f ca="1">IF(INDIRECT("'" &amp; $K$2 &amp; "'!e36")="","",INDIRECT("'" &amp; $K$2 &amp; "'!e36"))</f>
        <v/>
      </c>
      <c r="J39" s="129" t="str">
        <f ca="1">IF(INDIRECT("'" &amp; $K$2 &amp; "'!c36")="","",INDIRECT("'" &amp; $K$2 &amp; "'!c36"))</f>
        <v/>
      </c>
      <c r="K39" s="121" t="str">
        <f ca="1">IF(J39="","",VLOOKUP(J39,INDIRECT("matrice_"&amp;C39),7,FALSE))</f>
        <v/>
      </c>
      <c r="L39" s="126" t="str">
        <f ca="1">IF(J39="","",VLOOKUP(J39,INDIRECT("matrice_"&amp;C39),5,FALSE))</f>
        <v/>
      </c>
      <c r="M39" s="109"/>
      <c r="N39" s="80"/>
    </row>
    <row r="40" spans="1:18" ht="27.75" x14ac:dyDescent="0.35">
      <c r="A40" s="109"/>
      <c r="B40" s="118" t="str">
        <f ca="1">IF(INDIRECT("'" &amp; $K$2 &amp; "'!h35")="","",INDIRECT("'" &amp; $K$2 &amp; "'!h35"))</f>
        <v>18h00</v>
      </c>
      <c r="C40" s="148" t="str">
        <f ca="1">IF(INDIRECT("'" &amp; $K$2 &amp; "'!i35")="","",INDIRECT("'" &amp; $K$2 &amp; "'!i35"))</f>
        <v/>
      </c>
      <c r="D40" s="132" t="str">
        <f ca="1">IF(INDIRECT("'" &amp; $K$2 &amp; "'!j35")="","",INDIRECT("'" &amp; $K$2 &amp; "'!j35"))</f>
        <v/>
      </c>
      <c r="E40" s="146" t="str">
        <f ca="1">IF(D40="","",VLOOKUP(D40,INDIRECT("matrice_"&amp;C40),7,FALSE))</f>
        <v/>
      </c>
      <c r="F40" s="147" t="str">
        <f ca="1">IF(D40="","",VLOOKUP(D40,INDIRECT("matrice_"&amp;C40),5,FALSE))</f>
        <v/>
      </c>
      <c r="G40" s="149" t="str">
        <f ca="1">IF(INDIRECT("'" &amp; $K$2 &amp; "'!l35")="","",INDIRECT("'" &amp; $K$2 &amp; "'!l35"))</f>
        <v/>
      </c>
      <c r="H40" s="124" t="str">
        <f ca="1">IF(INDIRECT("'" &amp; $K$2 &amp; "'!n35")="","",INDIRECT("'" &amp; $K$2 &amp; "'!n35"))</f>
        <v/>
      </c>
      <c r="I40" s="125" t="str">
        <f ca="1">IF(INDIRECT("'" &amp; $K$2 &amp; "'!l36")="","",INDIRECT("'" &amp; $K$2 &amp; "'!l36"))</f>
        <v/>
      </c>
      <c r="J40" s="132" t="str">
        <f ca="1">IF(INDIRECT("'" &amp; $K$2 &amp; "'!j36")="","",INDIRECT("'" &amp; $K$2 &amp; "'!j36"))</f>
        <v/>
      </c>
      <c r="K40" s="121" t="str">
        <f ca="1">IF(J40="","",VLOOKUP(J40,INDIRECT("matrice_"&amp;C40),7,FALSE))</f>
        <v/>
      </c>
      <c r="L40" s="126" t="str">
        <f ca="1">IF(J40="","",VLOOKUP(J40,INDIRECT("matrice_"&amp;C40),5,FALSE))</f>
        <v/>
      </c>
      <c r="M40" s="109"/>
      <c r="N40" s="80"/>
    </row>
    <row r="41" spans="1:18" ht="6" customHeight="1" x14ac:dyDescent="0.4">
      <c r="A41" s="137"/>
      <c r="B41" s="189"/>
      <c r="C41" s="190"/>
      <c r="D41" s="190"/>
      <c r="E41" s="190"/>
      <c r="F41" s="190"/>
      <c r="G41" s="190"/>
      <c r="H41" s="190"/>
      <c r="I41" s="190"/>
      <c r="J41" s="190"/>
      <c r="K41" s="190"/>
      <c r="L41" s="191"/>
      <c r="M41" s="97"/>
      <c r="N41" s="79"/>
      <c r="P41" s="127"/>
      <c r="Q41" s="127"/>
      <c r="R41" s="127"/>
    </row>
    <row r="42" spans="1:18" ht="27.75" x14ac:dyDescent="0.35">
      <c r="A42" s="109"/>
      <c r="B42" s="118" t="str">
        <f ca="1">IF(INDIRECT("'" &amp; $K$2 &amp; "'!a17")="","",INDIRECT("'" &amp; $K$2 &amp; "'!a17"))</f>
        <v>19h30</v>
      </c>
      <c r="C42" s="148" t="str">
        <f ca="1">IF(INDIRECT("'" &amp; $K$2 &amp; "'!b17")="","",INDIRECT("'" &amp; $K$2 &amp; "'!b17"))</f>
        <v/>
      </c>
      <c r="D42" s="120" t="str">
        <f ca="1">IF(INDIRECT("'" &amp; $K$2 &amp; "'!c17")="","",INDIRECT("'" &amp; $K$2 &amp; "'!c17"))</f>
        <v/>
      </c>
      <c r="E42" s="121" t="str">
        <f ca="1">IF(D42="","",VLOOKUP(D42,INDIRECT("matrice_"&amp;C42),7,FALSE))</f>
        <v/>
      </c>
      <c r="F42" s="122" t="str">
        <f ca="1">IF(D42="","",VLOOKUP(D42,INDIRECT("matrice_"&amp;C42),5,FALSE))</f>
        <v/>
      </c>
      <c r="G42" s="149" t="str">
        <f ca="1">IF(INDIRECT("'" &amp; $K$2 &amp; "'!e17")="","",INDIRECT("'" &amp; $K$2 &amp; "'!e17"))</f>
        <v/>
      </c>
      <c r="H42" s="124" t="str">
        <f ca="1">IF(INDIRECT("'" &amp; $K$2 &amp; "'!g17")="","",INDIRECT("'" &amp; $K$2 &amp; "'!g17"))</f>
        <v/>
      </c>
      <c r="I42" s="125" t="str">
        <f ca="1">IF(INDIRECT("'" &amp; $K$2 &amp; "'!e18")="","",INDIRECT("'" &amp; $K$2 &amp; "'!e18"))</f>
        <v/>
      </c>
      <c r="J42" s="120" t="str">
        <f ca="1">IF(INDIRECT("'" &amp; $K$2 &amp; "'!c18")="","",INDIRECT("'" &amp; $K$2 &amp; "'!c18"))</f>
        <v/>
      </c>
      <c r="K42" s="121" t="str">
        <f ca="1">IF(J42="","",VLOOKUP(J42,INDIRECT("matrice_"&amp;C42),7,FALSE))</f>
        <v/>
      </c>
      <c r="L42" s="126" t="str">
        <f ca="1">IF(J42="","",VLOOKUP(J42,INDIRECT("matrice_"&amp;C42),5,FALSE))</f>
        <v/>
      </c>
      <c r="M42" s="109"/>
      <c r="N42" s="80"/>
    </row>
    <row r="43" spans="1:18" ht="27.75" x14ac:dyDescent="0.35">
      <c r="A43" s="109"/>
      <c r="B43" s="118" t="str">
        <f ca="1">IF(INDIRECT("'" &amp; $K$2 &amp; "'!h17")="","",INDIRECT("'" &amp; $K$2 &amp; "'!h17"))</f>
        <v>19h30</v>
      </c>
      <c r="C43" s="148" t="str">
        <f ca="1">IF(INDIRECT("'" &amp; $K$2 &amp; "'!i17")="","",INDIRECT("'" &amp; $K$2 &amp; "'!i17"))</f>
        <v/>
      </c>
      <c r="D43" s="129" t="str">
        <f ca="1">IF(INDIRECT("'" &amp; $K$2 &amp; "'!j17")="","",INDIRECT("'" &amp; $K$2 &amp; "'!j17"))</f>
        <v/>
      </c>
      <c r="E43" s="130" t="str">
        <f ca="1">IF(D43="","",VLOOKUP(D43,INDIRECT("matrice_"&amp;C43),7,FALSE))</f>
        <v/>
      </c>
      <c r="F43" s="131" t="str">
        <f ca="1">IF(D43="","",VLOOKUP(D43,INDIRECT("matrice_"&amp;C43),5,FALSE))</f>
        <v/>
      </c>
      <c r="G43" s="149" t="str">
        <f ca="1">IF(INDIRECT("'" &amp; $K$2 &amp; "'!l17")="","",INDIRECT("'" &amp; $K$2 &amp; "'!l17"))</f>
        <v/>
      </c>
      <c r="H43" s="124" t="str">
        <f ca="1">IF(INDIRECT("'" &amp; $K$2 &amp; "'!n17")="","",INDIRECT("'" &amp; $K$2 &amp; "'!n17"))</f>
        <v/>
      </c>
      <c r="I43" s="125" t="str">
        <f ca="1">IF(INDIRECT("'" &amp; $K$2 &amp; "'!l18")="","",INDIRECT("'" &amp; $K$2 &amp; "'!l18"))</f>
        <v/>
      </c>
      <c r="J43" s="129" t="str">
        <f ca="1">IF(INDIRECT("'" &amp; $K$2 &amp; "'!j18")="","",INDIRECT("'" &amp; $K$2 &amp; "'!j18"))</f>
        <v/>
      </c>
      <c r="K43" s="121" t="str">
        <f ca="1">IF(J43="","",VLOOKUP(J43,INDIRECT("matrice_"&amp;C43),7,FALSE))</f>
        <v/>
      </c>
      <c r="L43" s="126" t="str">
        <f ca="1">IF(J43="","",VLOOKUP(J43,INDIRECT("matrice_"&amp;C43),5,FALSE))</f>
        <v/>
      </c>
      <c r="M43" s="109"/>
      <c r="N43" s="80"/>
    </row>
    <row r="44" spans="1:18" ht="27.75" x14ac:dyDescent="0.35">
      <c r="A44" s="109"/>
      <c r="B44" s="118" t="str">
        <f ca="1">IF(INDIRECT("'" &amp; $K$2 &amp; "'!a37")="","",INDIRECT("'" &amp; $K$2 &amp; "'!a37"))</f>
        <v>19h30</v>
      </c>
      <c r="C44" s="148" t="str">
        <f ca="1">IF(INDIRECT("'" &amp; $K$2 &amp; "'!b37")="","",INDIRECT("'" &amp; $K$2 &amp; "'!b37"))</f>
        <v/>
      </c>
      <c r="D44" s="129" t="str">
        <f ca="1">IF(INDIRECT("'" &amp; $K$2 &amp; "'!c37")="","",INDIRECT("'" &amp; $K$2 &amp; "'!c37"))</f>
        <v/>
      </c>
      <c r="E44" s="130" t="str">
        <f ca="1">IF(D44="","",VLOOKUP(D44,INDIRECT("matrice_"&amp;C44),7,FALSE))</f>
        <v/>
      </c>
      <c r="F44" s="131" t="str">
        <f ca="1">IF(D44="","",VLOOKUP(D44,INDIRECT("matrice_"&amp;C44),5,FALSE))</f>
        <v/>
      </c>
      <c r="G44" s="149" t="str">
        <f ca="1">IF(INDIRECT("'" &amp; $K$2 &amp; "'!e37")="","",INDIRECT("'" &amp; $K$2 &amp; "'!e37"))</f>
        <v/>
      </c>
      <c r="H44" s="124" t="str">
        <f ca="1">IF(INDIRECT("'" &amp; $K$2 &amp; "'!g37")="","",INDIRECT("'" &amp; $K$2 &amp; "'!g37"))</f>
        <v/>
      </c>
      <c r="I44" s="125" t="str">
        <f ca="1">IF(INDIRECT("'" &amp; $K$2 &amp; "'!e38")="","",INDIRECT("'" &amp; $K$2 &amp; "'!e38"))</f>
        <v/>
      </c>
      <c r="J44" s="129" t="str">
        <f ca="1">IF(INDIRECT("'" &amp; $K$2 &amp; "'!c38")="","",INDIRECT("'" &amp; $K$2 &amp; "'!c38"))</f>
        <v/>
      </c>
      <c r="K44" s="121" t="str">
        <f ca="1">IF(J44="","",VLOOKUP(J44,INDIRECT("matrice_"&amp;C44),7,FALSE))</f>
        <v/>
      </c>
      <c r="L44" s="126" t="str">
        <f ca="1">IF(J44="","",VLOOKUP(J44,INDIRECT("matrice_"&amp;C44),5,FALSE))</f>
        <v/>
      </c>
      <c r="M44" s="109"/>
      <c r="N44" s="80"/>
    </row>
    <row r="45" spans="1:18" ht="27.75" x14ac:dyDescent="0.35">
      <c r="A45" s="109"/>
      <c r="B45" s="118" t="str">
        <f ca="1">IF(INDIRECT("'" &amp; $K$2 &amp; "'!h37")="","",INDIRECT("'" &amp; $K$2 &amp; "'!h37"))</f>
        <v>19h30</v>
      </c>
      <c r="C45" s="148" t="str">
        <f ca="1">IF(INDIRECT("'" &amp; $K$2 &amp; "'!i37")="","",INDIRECT("'" &amp; $K$2 &amp; "'!i37"))</f>
        <v/>
      </c>
      <c r="D45" s="132" t="str">
        <f ca="1">IF(INDIRECT("'" &amp; $K$2 &amp; "'!j37")="","",INDIRECT("'" &amp; $K$2 &amp; "'!j37"))</f>
        <v/>
      </c>
      <c r="E45" s="146" t="str">
        <f ca="1">IF(D45="","",VLOOKUP(D45,INDIRECT("matrice_"&amp;C45),7,FALSE))</f>
        <v/>
      </c>
      <c r="F45" s="147" t="str">
        <f ca="1">IF(D45="","",VLOOKUP(D45,INDIRECT("matrice_"&amp;C45),5,FALSE))</f>
        <v/>
      </c>
      <c r="G45" s="149" t="str">
        <f ca="1">IF(INDIRECT("'" &amp; $K$2 &amp; "'!l37")="","",INDIRECT("'" &amp; $K$2 &amp; "'!l37"))</f>
        <v/>
      </c>
      <c r="H45" s="124" t="str">
        <f ca="1">IF(INDIRECT("'" &amp; $K$2 &amp; "'!n37")="","",INDIRECT("'" &amp; $K$2 &amp; "'!n37"))</f>
        <v/>
      </c>
      <c r="I45" s="125" t="str">
        <f ca="1">IF(INDIRECT("'" &amp; $K$2 &amp; "'!l38")="","",INDIRECT("'" &amp; $K$2 &amp; "'!l38"))</f>
        <v/>
      </c>
      <c r="J45" s="132" t="str">
        <f ca="1">IF(INDIRECT("'" &amp; $K$2 &amp; "'!j38")="","",INDIRECT("'" &amp; $K$2 &amp; "'!j38"))</f>
        <v/>
      </c>
      <c r="K45" s="121" t="str">
        <f ca="1">IF(J45="","",VLOOKUP(J45,INDIRECT("matrice_"&amp;C45),7,FALSE))</f>
        <v/>
      </c>
      <c r="L45" s="126" t="str">
        <f ca="1">IF(J45="","",VLOOKUP(J45,INDIRECT("matrice_"&amp;C45),5,FALSE))</f>
        <v/>
      </c>
      <c r="M45" s="109"/>
      <c r="N45" s="80"/>
    </row>
    <row r="46" spans="1:18" ht="6" customHeight="1" x14ac:dyDescent="0.4">
      <c r="A46" s="137"/>
      <c r="B46" s="189"/>
      <c r="C46" s="190"/>
      <c r="D46" s="190"/>
      <c r="E46" s="190"/>
      <c r="F46" s="190"/>
      <c r="G46" s="190"/>
      <c r="H46" s="190"/>
      <c r="I46" s="190"/>
      <c r="J46" s="190"/>
      <c r="K46" s="190"/>
      <c r="L46" s="191"/>
      <c r="M46" s="97"/>
      <c r="N46" s="79"/>
      <c r="P46" s="127"/>
      <c r="Q46" s="127"/>
      <c r="R46" s="127"/>
    </row>
    <row r="47" spans="1:18" ht="27.75" x14ac:dyDescent="0.35">
      <c r="A47" s="155"/>
      <c r="B47" s="118" t="str">
        <f ca="1">IF(INDIRECT("'" &amp; $K$2 &amp; "'!a19")="","",INDIRECT("'" &amp; $K$2 &amp; "'!a19"))</f>
        <v>21h00</v>
      </c>
      <c r="C47" s="148" t="str">
        <f ca="1">IF(INDIRECT("'" &amp; $K$2 &amp; "'!b19")="","",INDIRECT("'" &amp; $K$2 &amp; "'!b19"))</f>
        <v/>
      </c>
      <c r="D47" s="120" t="str">
        <f ca="1">IF(INDIRECT("'" &amp; $K$2 &amp; "'!c19")="","",INDIRECT("'" &amp; $K$2 &amp; "'!c19"))</f>
        <v/>
      </c>
      <c r="E47" s="121" t="str">
        <f ca="1">IF(D47="","",VLOOKUP(D47,INDIRECT("matrice_"&amp;C47),7,FALSE))</f>
        <v/>
      </c>
      <c r="F47" s="122" t="str">
        <f ca="1">IF(D47="","",VLOOKUP(D47,INDIRECT("matrice_"&amp;C47),5,FALSE))</f>
        <v/>
      </c>
      <c r="G47" s="149" t="str">
        <f ca="1">IF(INDIRECT("'" &amp; $K$2 &amp; "'!e19")="","",INDIRECT("'" &amp; $K$2 &amp; "'!e19"))</f>
        <v/>
      </c>
      <c r="H47" s="124" t="str">
        <f ca="1">IF(INDIRECT("'" &amp; $K$2 &amp; "'!g19")="","",INDIRECT("'" &amp; $K$2 &amp; "'!g19"))</f>
        <v/>
      </c>
      <c r="I47" s="125" t="str">
        <f ca="1">IF(INDIRECT("'" &amp; $K$2 &amp; "'!e20")="","",INDIRECT("'" &amp; $K$2 &amp; "'!e20"))</f>
        <v/>
      </c>
      <c r="J47" s="120" t="str">
        <f ca="1">IF(INDIRECT("'" &amp; $K$2 &amp; "'!c20")="","",INDIRECT("'" &amp; $K$2 &amp; "'!c20"))</f>
        <v/>
      </c>
      <c r="K47" s="121" t="str">
        <f ca="1">IF(J47="","",VLOOKUP(J47,INDIRECT("matrice_"&amp;C47),7,FALSE))</f>
        <v/>
      </c>
      <c r="L47" s="126" t="str">
        <f ca="1">IF(J47="","",VLOOKUP(J47,INDIRECT("matrice_"&amp;C47),5,FALSE))</f>
        <v/>
      </c>
      <c r="M47" s="97"/>
      <c r="N47" s="80"/>
    </row>
    <row r="48" spans="1:18" ht="27.75" x14ac:dyDescent="0.35">
      <c r="A48" s="155"/>
      <c r="B48" s="118" t="str">
        <f ca="1">IF(INDIRECT("'" &amp; $K$2 &amp; "'!h19")="","",INDIRECT("'" &amp; $K$2 &amp; "'!h19"))</f>
        <v>21h00</v>
      </c>
      <c r="C48" s="148" t="str">
        <f ca="1">IF(INDIRECT("'" &amp; $K$2 &amp; "'!i19")="","",INDIRECT("'" &amp; $K$2 &amp; "'!i19"))</f>
        <v/>
      </c>
      <c r="D48" s="129" t="str">
        <f ca="1">IF(INDIRECT("'" &amp; $K$2 &amp; "'!j19")="","",INDIRECT("'" &amp; $K$2 &amp; "'!j19"))</f>
        <v/>
      </c>
      <c r="E48" s="130" t="str">
        <f ca="1">IF(D48="","",VLOOKUP(D48,INDIRECT("matrice_"&amp;C48),7,FALSE))</f>
        <v/>
      </c>
      <c r="F48" s="131" t="str">
        <f ca="1">IF(D48="","",VLOOKUP(D48,INDIRECT("matrice_"&amp;C48),5,FALSE))</f>
        <v/>
      </c>
      <c r="G48" s="149" t="str">
        <f ca="1">IF(INDIRECT("'" &amp; $K$2 &amp; "'!l19")="","",INDIRECT("'" &amp; $K$2 &amp; "'!l19"))</f>
        <v/>
      </c>
      <c r="H48" s="124" t="str">
        <f ca="1">IF(INDIRECT("'" &amp; $K$2 &amp; "'!n19")="","",INDIRECT("'" &amp; $K$2 &amp; "'!n19"))</f>
        <v/>
      </c>
      <c r="I48" s="125" t="str">
        <f ca="1">IF(INDIRECT("'" &amp; $K$2 &amp; "'!l20")="","",INDIRECT("'" &amp; $K$2 &amp; "'!l20"))</f>
        <v/>
      </c>
      <c r="J48" s="129" t="str">
        <f ca="1">IF(INDIRECT("'" &amp; $K$2 &amp; "'!j20")="","",INDIRECT("'" &amp; $K$2 &amp; "'!j20"))</f>
        <v/>
      </c>
      <c r="K48" s="121" t="str">
        <f ca="1">IF(J48="","",VLOOKUP(J48,INDIRECT("matrice_"&amp;C48),7,FALSE))</f>
        <v/>
      </c>
      <c r="L48" s="126" t="str">
        <f ca="1">IF(J48="","",VLOOKUP(J48,INDIRECT("matrice_"&amp;C48),5,FALSE))</f>
        <v/>
      </c>
      <c r="M48" s="97"/>
      <c r="N48" s="80"/>
    </row>
    <row r="49" spans="1:14" ht="27.75" x14ac:dyDescent="0.35">
      <c r="A49" s="155"/>
      <c r="B49" s="118" t="str">
        <f ca="1">IF(INDIRECT("'" &amp; $K$2 &amp; "'!a39")="","",INDIRECT("'" &amp; $K$2 &amp; "'!a39"))</f>
        <v>21h00</v>
      </c>
      <c r="C49" s="148" t="str">
        <f ca="1">IF(INDIRECT("'" &amp; $K$2 &amp; "'!b39")="","",INDIRECT("'" &amp; $K$2 &amp; "'!b39"))</f>
        <v/>
      </c>
      <c r="D49" s="129" t="str">
        <f ca="1">IF(INDIRECT("'" &amp; $K$2 &amp; "'!c39")="","",INDIRECT("'" &amp; $K$2 &amp; "'!c39"))</f>
        <v/>
      </c>
      <c r="E49" s="130" t="str">
        <f ca="1">IF(D49="","",VLOOKUP(D49,INDIRECT("matrice_"&amp;C49),7,FALSE))</f>
        <v/>
      </c>
      <c r="F49" s="131" t="str">
        <f ca="1">IF(D49="","",VLOOKUP(D49,INDIRECT("matrice_"&amp;C49),5,FALSE))</f>
        <v/>
      </c>
      <c r="G49" s="149" t="str">
        <f ca="1">IF(INDIRECT("'" &amp; $K$2 &amp; "'!e39")="","",INDIRECT("'" &amp; $K$2 &amp; "'!e39"))</f>
        <v/>
      </c>
      <c r="H49" s="124" t="str">
        <f ca="1">IF(INDIRECT("'" &amp; $K$2 &amp; "'!g39")="","",INDIRECT("'" &amp; $K$2 &amp; "'!g39"))</f>
        <v/>
      </c>
      <c r="I49" s="125" t="str">
        <f ca="1">IF(INDIRECT("'" &amp; $K$2 &amp; "'!e40")="","",INDIRECT("'" &amp; $K$2 &amp; "'!e40"))</f>
        <v/>
      </c>
      <c r="J49" s="129" t="str">
        <f ca="1">IF(INDIRECT("'" &amp; $K$2 &amp; "'!c40")="","",INDIRECT("'" &amp; $K$2 &amp; "'!c40"))</f>
        <v/>
      </c>
      <c r="K49" s="121" t="str">
        <f ca="1">IF(J49="","",VLOOKUP(J49,INDIRECT("matrice_"&amp;C49),7,FALSE))</f>
        <v/>
      </c>
      <c r="L49" s="126" t="str">
        <f ca="1">IF(J49="","",VLOOKUP(J49,INDIRECT("matrice_"&amp;C49),5,FALSE))</f>
        <v/>
      </c>
      <c r="M49" s="97"/>
      <c r="N49" s="80"/>
    </row>
    <row r="50" spans="1:14" ht="27.75" x14ac:dyDescent="0.35">
      <c r="A50" s="155"/>
      <c r="B50" s="118" t="str">
        <f ca="1">IF(INDIRECT("'" &amp; $K$2 &amp; "'!h39")="","",INDIRECT("'" &amp; $K$2 &amp; "'!h39"))</f>
        <v>21h00</v>
      </c>
      <c r="C50" s="148" t="str">
        <f ca="1">IF(INDIRECT("'" &amp; $K$2 &amp; "'!i39")="","",INDIRECT("'" &amp; $K$2 &amp; "'!i39"))</f>
        <v/>
      </c>
      <c r="D50" s="132" t="str">
        <f ca="1">IF(INDIRECT("'" &amp; $K$2 &amp; "'!j39")="","",INDIRECT("'" &amp; $K$2 &amp; "'!j39"))</f>
        <v/>
      </c>
      <c r="E50" s="146" t="str">
        <f ca="1">IF(D50="","",VLOOKUP(D50,INDIRECT("matrice_"&amp;C50),7,FALSE))</f>
        <v/>
      </c>
      <c r="F50" s="147" t="str">
        <f ca="1">IF(D50="","",VLOOKUP(D50,INDIRECT("matrice_"&amp;C50),5,FALSE))</f>
        <v/>
      </c>
      <c r="G50" s="149" t="str">
        <f ca="1">IF(INDIRECT("'" &amp; $K$2 &amp; "'!l39")="","",INDIRECT("'" &amp; $K$2 &amp; "'!l39"))</f>
        <v/>
      </c>
      <c r="H50" s="124" t="str">
        <f ca="1">IF(INDIRECT("'" &amp; $K$2 &amp; "'!n39")="","",INDIRECT("'" &amp; $K$2 &amp; "'!n39"))</f>
        <v/>
      </c>
      <c r="I50" s="125" t="str">
        <f ca="1">IF(INDIRECT("'" &amp; $K$2 &amp; "'!l40")="","",INDIRECT("'" &amp; $K$2 &amp; "'!l40"))</f>
        <v/>
      </c>
      <c r="J50" s="132" t="str">
        <f ca="1">IF(INDIRECT("'" &amp; $K$2 &amp; "'!j40")="","",INDIRECT("'" &amp; $K$2 &amp; "'!j40"))</f>
        <v/>
      </c>
      <c r="K50" s="121" t="str">
        <f ca="1">IF(J50="","",VLOOKUP(J50,INDIRECT("matrice_"&amp;C50),7,FALSE))</f>
        <v/>
      </c>
      <c r="L50" s="126" t="str">
        <f ca="1">IF(J50="","",VLOOKUP(J50,INDIRECT("matrice_"&amp;C50),5,FALSE))</f>
        <v/>
      </c>
      <c r="M50" s="97"/>
      <c r="N50" s="80"/>
    </row>
    <row r="51" spans="1:14" ht="12.75" x14ac:dyDescent="0.2">
      <c r="A51" s="155"/>
      <c r="B51" s="156"/>
      <c r="C51" s="157"/>
      <c r="D51" s="158"/>
      <c r="E51" s="158"/>
      <c r="F51" s="158"/>
      <c r="G51" s="159"/>
      <c r="H51" s="156"/>
      <c r="I51" s="159"/>
      <c r="J51" s="158"/>
      <c r="K51" s="158"/>
      <c r="L51" s="160"/>
      <c r="M51" s="155"/>
      <c r="N51" s="81"/>
    </row>
    <row r="52" spans="1:14" ht="12.75" x14ac:dyDescent="0.2">
      <c r="A52" s="155"/>
      <c r="B52" s="156"/>
      <c r="C52" s="158"/>
      <c r="D52" s="158"/>
      <c r="E52" s="158"/>
      <c r="F52" s="158"/>
      <c r="G52" s="159"/>
      <c r="H52" s="156"/>
      <c r="I52" s="159"/>
      <c r="J52" s="158"/>
      <c r="K52" s="158"/>
      <c r="L52" s="160"/>
      <c r="M52" s="155"/>
      <c r="N52" s="82"/>
    </row>
    <row r="53" spans="1:14" ht="12.75" x14ac:dyDescent="0.2">
      <c r="A53" s="155"/>
      <c r="B53" s="156"/>
      <c r="C53" s="158"/>
      <c r="D53" s="158"/>
      <c r="E53" s="158"/>
      <c r="F53" s="158"/>
      <c r="G53" s="159"/>
      <c r="H53" s="156"/>
      <c r="I53" s="159"/>
      <c r="J53" s="158"/>
      <c r="K53" s="158"/>
      <c r="L53" s="160"/>
      <c r="M53" s="155"/>
      <c r="N53" s="82"/>
    </row>
    <row r="54" spans="1:14" ht="12.75" x14ac:dyDescent="0.2">
      <c r="A54" s="155"/>
      <c r="B54" s="156"/>
      <c r="C54" s="158"/>
      <c r="D54" s="158"/>
      <c r="E54" s="158"/>
      <c r="F54" s="158"/>
      <c r="G54" s="159"/>
      <c r="H54" s="156"/>
      <c r="I54" s="159"/>
      <c r="J54" s="158"/>
      <c r="K54" s="158"/>
      <c r="L54" s="160"/>
      <c r="M54" s="155"/>
      <c r="N54" s="82"/>
    </row>
    <row r="55" spans="1:14" ht="12.75" x14ac:dyDescent="0.2">
      <c r="A55" s="155"/>
      <c r="B55" s="156"/>
      <c r="C55" s="158"/>
      <c r="D55" s="158"/>
      <c r="E55" s="158"/>
      <c r="F55" s="158"/>
      <c r="G55" s="159"/>
      <c r="H55" s="156"/>
      <c r="I55" s="159"/>
      <c r="J55" s="158"/>
      <c r="K55" s="158"/>
      <c r="L55" s="160"/>
      <c r="M55" s="155"/>
      <c r="N55" s="82"/>
    </row>
    <row r="56" spans="1:14" ht="12.75" hidden="1" customHeight="1" x14ac:dyDescent="0.2">
      <c r="A56" s="155"/>
      <c r="B56" s="156"/>
      <c r="C56" s="158"/>
      <c r="D56" s="158"/>
      <c r="E56" s="158"/>
      <c r="F56" s="158"/>
      <c r="G56" s="159"/>
      <c r="H56" s="156"/>
      <c r="I56" s="159"/>
      <c r="J56" s="158"/>
      <c r="K56" s="158"/>
      <c r="L56" s="160"/>
      <c r="M56" s="155"/>
      <c r="N56" s="82"/>
    </row>
    <row r="57" spans="1:14" ht="12.75" x14ac:dyDescent="0.2">
      <c r="A57" s="155"/>
      <c r="B57" s="156"/>
      <c r="C57" s="158"/>
      <c r="D57" s="158"/>
      <c r="E57" s="158"/>
      <c r="F57" s="158"/>
      <c r="G57" s="159"/>
      <c r="H57" s="156"/>
      <c r="I57" s="159"/>
      <c r="J57" s="158"/>
      <c r="K57" s="158"/>
      <c r="L57" s="160"/>
      <c r="M57" s="155"/>
      <c r="N57" s="82"/>
    </row>
    <row r="58" spans="1:14" ht="12.75" x14ac:dyDescent="0.2">
      <c r="A58" s="155"/>
      <c r="B58" s="156"/>
      <c r="C58" s="158"/>
      <c r="D58" s="158"/>
      <c r="E58" s="158"/>
      <c r="F58" s="158"/>
      <c r="G58" s="159"/>
      <c r="H58" s="156"/>
      <c r="I58" s="159"/>
      <c r="J58" s="158"/>
      <c r="K58" s="158"/>
      <c r="L58" s="160"/>
      <c r="M58" s="155"/>
      <c r="N58" s="82"/>
    </row>
    <row r="59" spans="1:14" ht="12.75" x14ac:dyDescent="0.2">
      <c r="A59" s="155"/>
      <c r="B59" s="156"/>
      <c r="C59" s="158"/>
      <c r="D59" s="158"/>
      <c r="E59" s="158"/>
      <c r="F59" s="158"/>
      <c r="G59" s="159"/>
      <c r="H59" s="156"/>
      <c r="I59" s="159"/>
      <c r="J59" s="158"/>
      <c r="K59" s="158"/>
      <c r="L59" s="160"/>
      <c r="M59" s="155"/>
      <c r="N59" s="82"/>
    </row>
    <row r="60" spans="1:14" ht="12.75" x14ac:dyDescent="0.2">
      <c r="A60" s="155"/>
      <c r="B60" s="156"/>
      <c r="C60" s="158"/>
      <c r="D60" s="158"/>
      <c r="E60" s="158"/>
      <c r="F60" s="158"/>
      <c r="G60" s="159"/>
      <c r="H60" s="156"/>
      <c r="I60" s="159"/>
      <c r="J60" s="158"/>
      <c r="K60" s="158"/>
      <c r="L60" s="160"/>
      <c r="M60" s="155"/>
      <c r="N60" s="82"/>
    </row>
    <row r="61" spans="1:14" ht="12.75" x14ac:dyDescent="0.2">
      <c r="A61" s="155"/>
      <c r="B61" s="156"/>
      <c r="C61" s="158"/>
      <c r="D61" s="158"/>
      <c r="E61" s="158"/>
      <c r="F61" s="158"/>
      <c r="G61" s="159"/>
      <c r="H61" s="156"/>
      <c r="I61" s="159"/>
      <c r="J61" s="158"/>
      <c r="K61" s="158"/>
      <c r="L61" s="160"/>
      <c r="M61" s="155"/>
      <c r="N61" s="82"/>
    </row>
    <row r="62" spans="1:14" ht="12.75" x14ac:dyDescent="0.2">
      <c r="A62" s="155"/>
      <c r="B62" s="156"/>
      <c r="C62" s="158"/>
      <c r="D62" s="158"/>
      <c r="E62" s="158"/>
      <c r="F62" s="158"/>
      <c r="G62" s="159"/>
      <c r="H62" s="156"/>
      <c r="I62" s="159"/>
      <c r="J62" s="158"/>
      <c r="K62" s="158"/>
      <c r="L62" s="160"/>
      <c r="M62" s="155"/>
      <c r="N62" s="82"/>
    </row>
    <row r="63" spans="1:14" ht="12.75" x14ac:dyDescent="0.2">
      <c r="A63" s="155"/>
      <c r="B63" s="156"/>
      <c r="C63" s="158"/>
      <c r="D63" s="158"/>
      <c r="E63" s="158"/>
      <c r="F63" s="158"/>
      <c r="G63" s="159"/>
      <c r="H63" s="156"/>
      <c r="I63" s="159"/>
      <c r="J63" s="158"/>
      <c r="K63" s="158"/>
      <c r="L63" s="160"/>
      <c r="M63" s="155"/>
      <c r="N63" s="82"/>
    </row>
    <row r="64" spans="1:14" ht="12.75" x14ac:dyDescent="0.2">
      <c r="A64" s="155"/>
      <c r="B64" s="156"/>
      <c r="C64" s="158"/>
      <c r="D64" s="158"/>
      <c r="E64" s="158"/>
      <c r="F64" s="158"/>
      <c r="G64" s="159"/>
      <c r="H64" s="156"/>
      <c r="I64" s="159"/>
      <c r="J64" s="158"/>
      <c r="K64" s="158"/>
      <c r="L64" s="160"/>
      <c r="M64" s="155"/>
      <c r="N64" s="82"/>
    </row>
    <row r="65" spans="1:14" ht="12.75" x14ac:dyDescent="0.2">
      <c r="A65" s="155"/>
      <c r="B65" s="156"/>
      <c r="C65" s="158"/>
      <c r="D65" s="158"/>
      <c r="E65" s="158"/>
      <c r="F65" s="158"/>
      <c r="G65" s="159"/>
      <c r="H65" s="156"/>
      <c r="I65" s="159"/>
      <c r="J65" s="158"/>
      <c r="K65" s="158"/>
      <c r="L65" s="160"/>
      <c r="M65" s="155"/>
      <c r="N65" s="82"/>
    </row>
    <row r="66" spans="1:14" ht="12.75" x14ac:dyDescent="0.2">
      <c r="A66" s="155"/>
      <c r="B66" s="156"/>
      <c r="C66" s="158"/>
      <c r="D66" s="158"/>
      <c r="E66" s="158"/>
      <c r="F66" s="158"/>
      <c r="G66" s="159"/>
      <c r="H66" s="156"/>
      <c r="I66" s="159"/>
      <c r="J66" s="158"/>
      <c r="K66" s="158"/>
      <c r="L66" s="160"/>
      <c r="M66" s="155"/>
      <c r="N66" s="82"/>
    </row>
    <row r="67" spans="1:14" ht="12.75" x14ac:dyDescent="0.2">
      <c r="A67" s="155"/>
      <c r="B67" s="156"/>
      <c r="C67" s="158"/>
      <c r="D67" s="158"/>
      <c r="E67" s="158"/>
      <c r="F67" s="158"/>
      <c r="G67" s="159"/>
      <c r="H67" s="156"/>
      <c r="I67" s="159"/>
      <c r="J67" s="158"/>
      <c r="K67" s="158"/>
      <c r="L67" s="160"/>
      <c r="M67" s="155"/>
      <c r="N67" s="82"/>
    </row>
    <row r="68" spans="1:14" ht="12.75" x14ac:dyDescent="0.2">
      <c r="A68" s="155"/>
      <c r="B68" s="156"/>
      <c r="C68" s="158"/>
      <c r="D68" s="158"/>
      <c r="E68" s="158"/>
      <c r="F68" s="158"/>
      <c r="G68" s="159"/>
      <c r="H68" s="156"/>
      <c r="I68" s="159"/>
      <c r="J68" s="158"/>
      <c r="K68" s="158"/>
      <c r="L68" s="160"/>
      <c r="M68" s="155"/>
      <c r="N68" s="82"/>
    </row>
    <row r="69" spans="1:14" ht="12.75" x14ac:dyDescent="0.2">
      <c r="A69" s="155"/>
      <c r="B69" s="156"/>
      <c r="C69" s="158"/>
      <c r="D69" s="158"/>
      <c r="E69" s="158"/>
      <c r="F69" s="158"/>
      <c r="G69" s="159"/>
      <c r="H69" s="156"/>
      <c r="I69" s="159"/>
      <c r="J69" s="158"/>
      <c r="K69" s="158"/>
      <c r="L69" s="160"/>
      <c r="M69" s="155"/>
      <c r="N69" s="82"/>
    </row>
    <row r="70" spans="1:14" ht="12.75" x14ac:dyDescent="0.2">
      <c r="A70" s="155"/>
      <c r="B70" s="156"/>
      <c r="C70" s="158"/>
      <c r="D70" s="158"/>
      <c r="E70" s="158"/>
      <c r="F70" s="158"/>
      <c r="G70" s="159"/>
      <c r="H70" s="156"/>
      <c r="I70" s="159"/>
      <c r="J70" s="158"/>
      <c r="K70" s="158"/>
      <c r="L70" s="160"/>
      <c r="M70" s="155"/>
      <c r="N70" s="82"/>
    </row>
    <row r="71" spans="1:14" ht="12.75" x14ac:dyDescent="0.2">
      <c r="A71" s="155"/>
      <c r="B71" s="156"/>
      <c r="C71" s="158"/>
      <c r="D71" s="158"/>
      <c r="E71" s="158"/>
      <c r="F71" s="158"/>
      <c r="G71" s="159"/>
      <c r="H71" s="156"/>
      <c r="I71" s="159"/>
      <c r="J71" s="158"/>
      <c r="K71" s="158"/>
      <c r="L71" s="160"/>
      <c r="M71" s="155"/>
      <c r="N71" s="82"/>
    </row>
    <row r="72" spans="1:14" ht="12.75" x14ac:dyDescent="0.2">
      <c r="A72" s="155"/>
      <c r="B72" s="156"/>
      <c r="C72" s="158"/>
      <c r="D72" s="158"/>
      <c r="E72" s="158"/>
      <c r="F72" s="158"/>
      <c r="G72" s="159"/>
      <c r="H72" s="156"/>
      <c r="I72" s="159"/>
      <c r="J72" s="158"/>
      <c r="K72" s="158"/>
      <c r="L72" s="160"/>
      <c r="M72" s="155"/>
      <c r="N72" s="82"/>
    </row>
    <row r="73" spans="1:14" ht="12.75" x14ac:dyDescent="0.2">
      <c r="A73" s="155"/>
      <c r="B73" s="156"/>
      <c r="C73" s="158"/>
      <c r="D73" s="158"/>
      <c r="E73" s="158"/>
      <c r="F73" s="158"/>
      <c r="G73" s="159"/>
      <c r="H73" s="156"/>
      <c r="I73" s="159"/>
      <c r="J73" s="158"/>
      <c r="K73" s="158"/>
      <c r="L73" s="160"/>
      <c r="M73" s="155"/>
      <c r="N73" s="82"/>
    </row>
    <row r="74" spans="1:14" ht="12.75" x14ac:dyDescent="0.2">
      <c r="A74" s="155"/>
      <c r="B74" s="156"/>
      <c r="C74" s="158"/>
      <c r="D74" s="158"/>
      <c r="E74" s="158"/>
      <c r="F74" s="158"/>
      <c r="G74" s="159"/>
      <c r="H74" s="156"/>
      <c r="I74" s="159"/>
      <c r="J74" s="158"/>
      <c r="K74" s="158"/>
      <c r="L74" s="160"/>
      <c r="M74" s="155"/>
      <c r="N74" s="82"/>
    </row>
    <row r="75" spans="1:14" ht="12.75" x14ac:dyDescent="0.2">
      <c r="A75" s="155"/>
      <c r="B75" s="156"/>
      <c r="C75" s="158"/>
      <c r="D75" s="158"/>
      <c r="E75" s="158"/>
      <c r="F75" s="158"/>
      <c r="G75" s="159"/>
      <c r="H75" s="156"/>
      <c r="I75" s="159"/>
      <c r="J75" s="158"/>
      <c r="K75" s="158"/>
      <c r="L75" s="160"/>
      <c r="M75" s="155"/>
      <c r="N75" s="82"/>
    </row>
    <row r="76" spans="1:14" ht="12.75" x14ac:dyDescent="0.2">
      <c r="A76" s="155"/>
      <c r="B76" s="156"/>
      <c r="C76" s="158"/>
      <c r="D76" s="158"/>
      <c r="E76" s="158"/>
      <c r="F76" s="158"/>
      <c r="G76" s="159"/>
      <c r="H76" s="156"/>
      <c r="I76" s="159"/>
      <c r="J76" s="158"/>
      <c r="K76" s="158"/>
      <c r="L76" s="160"/>
      <c r="M76" s="155"/>
      <c r="N76" s="82"/>
    </row>
    <row r="77" spans="1:14" ht="12.75" x14ac:dyDescent="0.2">
      <c r="A77" s="155"/>
      <c r="B77" s="156"/>
      <c r="C77" s="158"/>
      <c r="D77" s="158"/>
      <c r="E77" s="158"/>
      <c r="F77" s="158"/>
      <c r="G77" s="159"/>
      <c r="H77" s="156"/>
      <c r="I77" s="159"/>
      <c r="J77" s="158"/>
      <c r="K77" s="158"/>
      <c r="L77" s="160"/>
      <c r="M77" s="155"/>
      <c r="N77" s="82"/>
    </row>
    <row r="78" spans="1:14" ht="12.75" x14ac:dyDescent="0.2">
      <c r="A78" s="155"/>
      <c r="B78" s="156"/>
      <c r="C78" s="158"/>
      <c r="D78" s="158"/>
      <c r="E78" s="158"/>
      <c r="F78" s="158"/>
      <c r="G78" s="159"/>
      <c r="H78" s="156"/>
      <c r="I78" s="159"/>
      <c r="J78" s="158"/>
      <c r="K78" s="158"/>
      <c r="L78" s="160"/>
      <c r="M78" s="155"/>
      <c r="N78" s="82"/>
    </row>
    <row r="79" spans="1:14" ht="12.75" x14ac:dyDescent="0.2">
      <c r="A79" s="155"/>
      <c r="B79" s="156"/>
      <c r="C79" s="158"/>
      <c r="D79" s="158"/>
      <c r="E79" s="158"/>
      <c r="F79" s="158"/>
      <c r="G79" s="159"/>
      <c r="H79" s="156"/>
      <c r="I79" s="159"/>
      <c r="J79" s="158"/>
      <c r="K79" s="158"/>
      <c r="L79" s="160"/>
      <c r="M79" s="155"/>
      <c r="N79" s="82"/>
    </row>
    <row r="80" spans="1:14" ht="12.75" x14ac:dyDescent="0.2">
      <c r="A80" s="155"/>
      <c r="B80" s="156"/>
      <c r="C80" s="158"/>
      <c r="D80" s="158"/>
      <c r="E80" s="158"/>
      <c r="F80" s="158"/>
      <c r="G80" s="159"/>
      <c r="H80" s="156"/>
      <c r="I80" s="159"/>
      <c r="J80" s="158"/>
      <c r="K80" s="158"/>
      <c r="L80" s="160"/>
      <c r="M80" s="155"/>
      <c r="N80" s="82"/>
    </row>
    <row r="81" spans="1:14" ht="12.75" x14ac:dyDescent="0.2">
      <c r="A81" s="155"/>
      <c r="B81" s="156"/>
      <c r="C81" s="158"/>
      <c r="D81" s="158"/>
      <c r="E81" s="158"/>
      <c r="F81" s="158"/>
      <c r="G81" s="159"/>
      <c r="H81" s="156"/>
      <c r="I81" s="159"/>
      <c r="J81" s="158"/>
      <c r="K81" s="158"/>
      <c r="L81" s="160"/>
      <c r="M81" s="155"/>
      <c r="N81" s="82"/>
    </row>
    <row r="82" spans="1:14" ht="12.75" x14ac:dyDescent="0.2">
      <c r="A82" s="155"/>
      <c r="B82" s="156"/>
      <c r="C82" s="158"/>
      <c r="D82" s="158"/>
      <c r="E82" s="158"/>
      <c r="F82" s="158"/>
      <c r="G82" s="159"/>
      <c r="H82" s="156"/>
      <c r="I82" s="159"/>
      <c r="J82" s="158"/>
      <c r="K82" s="158"/>
      <c r="L82" s="160"/>
      <c r="M82" s="155"/>
      <c r="N82" s="82"/>
    </row>
    <row r="83" spans="1:14" ht="12.75" x14ac:dyDescent="0.2">
      <c r="A83" s="155"/>
      <c r="B83" s="156"/>
      <c r="C83" s="158"/>
      <c r="D83" s="158"/>
      <c r="E83" s="158"/>
      <c r="F83" s="158"/>
      <c r="G83" s="159"/>
      <c r="H83" s="156"/>
      <c r="I83" s="159"/>
      <c r="J83" s="158"/>
      <c r="K83" s="158"/>
      <c r="L83" s="160"/>
      <c r="M83" s="155"/>
      <c r="N83" s="82"/>
    </row>
    <row r="84" spans="1:14" ht="12.75" x14ac:dyDescent="0.2">
      <c r="A84" s="155"/>
      <c r="B84" s="156"/>
      <c r="C84" s="158"/>
      <c r="D84" s="158"/>
      <c r="E84" s="158"/>
      <c r="F84" s="158"/>
      <c r="G84" s="159"/>
      <c r="H84" s="156"/>
      <c r="I84" s="159"/>
      <c r="J84" s="158"/>
      <c r="K84" s="158"/>
      <c r="L84" s="160"/>
      <c r="M84" s="155"/>
      <c r="N84" s="82"/>
    </row>
    <row r="85" spans="1:14" ht="12.75" x14ac:dyDescent="0.2">
      <c r="A85" s="155"/>
      <c r="B85" s="156"/>
      <c r="C85" s="158"/>
      <c r="D85" s="158"/>
      <c r="E85" s="158"/>
      <c r="F85" s="158"/>
      <c r="G85" s="159"/>
      <c r="H85" s="156"/>
      <c r="I85" s="159"/>
      <c r="J85" s="158"/>
      <c r="K85" s="158"/>
      <c r="L85" s="160"/>
      <c r="M85" s="155"/>
      <c r="N85" s="82"/>
    </row>
    <row r="86" spans="1:14" ht="12.75" x14ac:dyDescent="0.2">
      <c r="A86" s="155"/>
      <c r="B86" s="156"/>
      <c r="C86" s="158"/>
      <c r="D86" s="158"/>
      <c r="E86" s="158"/>
      <c r="F86" s="158"/>
      <c r="G86" s="159"/>
      <c r="H86" s="156"/>
      <c r="I86" s="159"/>
      <c r="J86" s="158"/>
      <c r="K86" s="158"/>
      <c r="L86" s="160"/>
      <c r="M86" s="155"/>
      <c r="N86" s="82"/>
    </row>
    <row r="87" spans="1:14" ht="12.75" x14ac:dyDescent="0.2">
      <c r="A87" s="155"/>
      <c r="B87" s="156"/>
      <c r="C87" s="158"/>
      <c r="D87" s="158"/>
      <c r="E87" s="158"/>
      <c r="F87" s="158"/>
      <c r="G87" s="159"/>
      <c r="H87" s="156"/>
      <c r="I87" s="159"/>
      <c r="J87" s="158"/>
      <c r="K87" s="158"/>
      <c r="L87" s="160"/>
      <c r="M87" s="155"/>
      <c r="N87" s="82"/>
    </row>
    <row r="88" spans="1:14" ht="12.75" x14ac:dyDescent="0.2">
      <c r="A88" s="155"/>
      <c r="B88" s="156"/>
      <c r="C88" s="158"/>
      <c r="D88" s="158"/>
      <c r="E88" s="158"/>
      <c r="F88" s="158"/>
      <c r="G88" s="159"/>
      <c r="H88" s="156"/>
      <c r="I88" s="159"/>
      <c r="J88" s="158"/>
      <c r="K88" s="158"/>
      <c r="L88" s="160"/>
      <c r="M88" s="155"/>
      <c r="N88" s="82"/>
    </row>
    <row r="89" spans="1:14" ht="12.75" x14ac:dyDescent="0.2">
      <c r="A89" s="155"/>
      <c r="B89" s="156"/>
      <c r="C89" s="158"/>
      <c r="D89" s="158"/>
      <c r="E89" s="158"/>
      <c r="F89" s="158"/>
      <c r="G89" s="159"/>
      <c r="H89" s="156"/>
      <c r="I89" s="159"/>
      <c r="J89" s="158"/>
      <c r="K89" s="158"/>
      <c r="L89" s="160"/>
      <c r="M89" s="155"/>
      <c r="N89" s="82"/>
    </row>
    <row r="90" spans="1:14" ht="12.75" x14ac:dyDescent="0.2">
      <c r="A90" s="155"/>
      <c r="B90" s="156"/>
      <c r="C90" s="158"/>
      <c r="D90" s="158"/>
      <c r="E90" s="158"/>
      <c r="F90" s="158"/>
      <c r="G90" s="159"/>
      <c r="H90" s="156"/>
      <c r="I90" s="159"/>
      <c r="J90" s="158"/>
      <c r="K90" s="158"/>
      <c r="L90" s="160"/>
      <c r="M90" s="155"/>
      <c r="N90" s="82"/>
    </row>
    <row r="91" spans="1:14" ht="12.75" x14ac:dyDescent="0.2">
      <c r="A91" s="155"/>
      <c r="B91" s="156"/>
      <c r="C91" s="158"/>
      <c r="D91" s="158"/>
      <c r="E91" s="158"/>
      <c r="F91" s="158"/>
      <c r="G91" s="159"/>
      <c r="H91" s="156"/>
      <c r="I91" s="159"/>
      <c r="J91" s="158"/>
      <c r="K91" s="158"/>
      <c r="L91" s="160"/>
      <c r="M91" s="155"/>
      <c r="N91" s="82"/>
    </row>
    <row r="92" spans="1:14" ht="12.75" x14ac:dyDescent="0.2">
      <c r="A92" s="155"/>
      <c r="B92" s="156"/>
      <c r="C92" s="158"/>
      <c r="D92" s="158"/>
      <c r="E92" s="158"/>
      <c r="F92" s="158"/>
      <c r="G92" s="159"/>
      <c r="H92" s="156"/>
      <c r="I92" s="159"/>
      <c r="J92" s="158"/>
      <c r="K92" s="158"/>
      <c r="L92" s="160"/>
      <c r="M92" s="155"/>
      <c r="N92" s="82"/>
    </row>
    <row r="93" spans="1:14" ht="12.75" x14ac:dyDescent="0.2">
      <c r="A93" s="155"/>
      <c r="B93" s="156"/>
      <c r="C93" s="158"/>
      <c r="D93" s="158"/>
      <c r="E93" s="158"/>
      <c r="F93" s="158"/>
      <c r="G93" s="159"/>
      <c r="H93" s="156"/>
      <c r="I93" s="159"/>
      <c r="J93" s="158"/>
      <c r="K93" s="158"/>
      <c r="L93" s="160"/>
      <c r="M93" s="155"/>
      <c r="N93" s="82"/>
    </row>
    <row r="94" spans="1:14" ht="12.75" x14ac:dyDescent="0.2">
      <c r="A94" s="155"/>
      <c r="B94" s="156"/>
      <c r="C94" s="158"/>
      <c r="D94" s="158"/>
      <c r="E94" s="158"/>
      <c r="F94" s="158"/>
      <c r="G94" s="159"/>
      <c r="H94" s="156"/>
      <c r="I94" s="159"/>
      <c r="J94" s="158"/>
      <c r="K94" s="158"/>
      <c r="L94" s="160"/>
      <c r="M94" s="155"/>
      <c r="N94" s="82"/>
    </row>
    <row r="95" spans="1:14" ht="12.75" x14ac:dyDescent="0.2">
      <c r="A95" s="155"/>
      <c r="B95" s="156"/>
      <c r="C95" s="158"/>
      <c r="D95" s="158"/>
      <c r="E95" s="158"/>
      <c r="F95" s="158"/>
      <c r="G95" s="159"/>
      <c r="H95" s="156"/>
      <c r="I95" s="159"/>
      <c r="J95" s="158"/>
      <c r="K95" s="158"/>
      <c r="L95" s="160"/>
      <c r="M95" s="155"/>
      <c r="N95" s="82"/>
    </row>
    <row r="96" spans="1:14" ht="12.75" x14ac:dyDescent="0.2">
      <c r="A96" s="155"/>
      <c r="B96" s="156"/>
      <c r="C96" s="158"/>
      <c r="D96" s="158"/>
      <c r="E96" s="158"/>
      <c r="F96" s="158"/>
      <c r="G96" s="159"/>
      <c r="H96" s="156"/>
      <c r="I96" s="159"/>
      <c r="J96" s="158"/>
      <c r="K96" s="158"/>
      <c r="L96" s="160"/>
      <c r="M96" s="155"/>
      <c r="N96" s="82"/>
    </row>
    <row r="97" spans="1:14" ht="12.75" x14ac:dyDescent="0.2">
      <c r="A97" s="155"/>
      <c r="B97" s="156"/>
      <c r="C97" s="158"/>
      <c r="D97" s="158"/>
      <c r="E97" s="158"/>
      <c r="F97" s="158"/>
      <c r="G97" s="159"/>
      <c r="H97" s="156"/>
      <c r="I97" s="159"/>
      <c r="J97" s="158"/>
      <c r="K97" s="158"/>
      <c r="L97" s="160"/>
      <c r="M97" s="155"/>
      <c r="N97" s="82"/>
    </row>
    <row r="98" spans="1:14" ht="12.75" x14ac:dyDescent="0.2">
      <c r="A98" s="155"/>
      <c r="B98" s="156"/>
      <c r="C98" s="158"/>
      <c r="D98" s="158"/>
      <c r="E98" s="158"/>
      <c r="F98" s="158"/>
      <c r="G98" s="159"/>
      <c r="H98" s="156"/>
      <c r="I98" s="159"/>
      <c r="J98" s="158"/>
      <c r="K98" s="158"/>
      <c r="L98" s="160"/>
      <c r="M98" s="155"/>
      <c r="N98" s="82"/>
    </row>
    <row r="99" spans="1:14" ht="12.75" x14ac:dyDescent="0.2">
      <c r="A99" s="155"/>
      <c r="B99" s="156"/>
      <c r="C99" s="158"/>
      <c r="D99" s="158"/>
      <c r="E99" s="158"/>
      <c r="F99" s="158"/>
      <c r="G99" s="159"/>
      <c r="H99" s="156"/>
      <c r="I99" s="159"/>
      <c r="J99" s="158"/>
      <c r="K99" s="158"/>
      <c r="L99" s="160"/>
      <c r="M99" s="155"/>
      <c r="N99" s="82"/>
    </row>
    <row r="100" spans="1:14" ht="12.75" x14ac:dyDescent="0.2">
      <c r="A100" s="155"/>
      <c r="B100" s="156"/>
      <c r="C100" s="158"/>
      <c r="D100" s="158"/>
      <c r="E100" s="158"/>
      <c r="F100" s="158"/>
      <c r="G100" s="159"/>
      <c r="H100" s="156"/>
      <c r="I100" s="159"/>
      <c r="J100" s="158"/>
      <c r="K100" s="158"/>
      <c r="L100" s="160"/>
      <c r="M100" s="155"/>
      <c r="N100" s="82"/>
    </row>
    <row r="101" spans="1:14" ht="12.75" x14ac:dyDescent="0.2">
      <c r="A101" s="155"/>
      <c r="B101" s="156"/>
      <c r="C101" s="158"/>
      <c r="D101" s="158"/>
      <c r="E101" s="158"/>
      <c r="F101" s="158"/>
      <c r="G101" s="159"/>
      <c r="H101" s="156"/>
      <c r="I101" s="159"/>
      <c r="J101" s="158"/>
      <c r="K101" s="158"/>
      <c r="L101" s="160"/>
      <c r="M101" s="155"/>
      <c r="N101" s="82"/>
    </row>
    <row r="102" spans="1:14" ht="12.75" x14ac:dyDescent="0.2">
      <c r="A102" s="155"/>
      <c r="B102" s="156"/>
      <c r="C102" s="158"/>
      <c r="D102" s="158"/>
      <c r="E102" s="158"/>
      <c r="F102" s="158"/>
      <c r="G102" s="159"/>
      <c r="H102" s="156"/>
      <c r="I102" s="159"/>
      <c r="J102" s="158"/>
      <c r="K102" s="158"/>
      <c r="L102" s="160"/>
      <c r="M102" s="155"/>
      <c r="N102" s="82"/>
    </row>
    <row r="103" spans="1:14" ht="12.75" x14ac:dyDescent="0.2">
      <c r="A103" s="155"/>
      <c r="B103" s="156"/>
      <c r="C103" s="158"/>
      <c r="D103" s="158"/>
      <c r="E103" s="158"/>
      <c r="F103" s="158"/>
      <c r="G103" s="159"/>
      <c r="H103" s="156"/>
      <c r="I103" s="159"/>
      <c r="J103" s="158"/>
      <c r="K103" s="158"/>
      <c r="L103" s="160"/>
      <c r="M103" s="155"/>
      <c r="N103" s="82"/>
    </row>
    <row r="104" spans="1:14" ht="12.75" x14ac:dyDescent="0.2">
      <c r="A104" s="155"/>
      <c r="B104" s="156"/>
      <c r="C104" s="158"/>
      <c r="D104" s="158"/>
      <c r="E104" s="158"/>
      <c r="F104" s="158"/>
      <c r="G104" s="159"/>
      <c r="H104" s="156"/>
      <c r="I104" s="159"/>
      <c r="J104" s="158"/>
      <c r="K104" s="158"/>
      <c r="L104" s="160"/>
      <c r="M104" s="155"/>
      <c r="N104" s="82"/>
    </row>
    <row r="105" spans="1:14" ht="12.75" x14ac:dyDescent="0.2">
      <c r="A105" s="155"/>
      <c r="B105" s="156"/>
      <c r="C105" s="158"/>
      <c r="D105" s="158"/>
      <c r="E105" s="158"/>
      <c r="F105" s="158"/>
      <c r="G105" s="159"/>
      <c r="H105" s="156"/>
      <c r="I105" s="159"/>
      <c r="J105" s="158"/>
      <c r="K105" s="158"/>
      <c r="L105" s="160"/>
      <c r="M105" s="155"/>
      <c r="N105" s="82"/>
    </row>
    <row r="106" spans="1:14" ht="12.75" x14ac:dyDescent="0.2">
      <c r="A106" s="155"/>
      <c r="B106" s="156"/>
      <c r="C106" s="158"/>
      <c r="D106" s="158"/>
      <c r="E106" s="158"/>
      <c r="F106" s="158"/>
      <c r="G106" s="159"/>
      <c r="H106" s="156"/>
      <c r="I106" s="159"/>
      <c r="J106" s="158"/>
      <c r="K106" s="158"/>
      <c r="L106" s="160"/>
      <c r="M106" s="155"/>
      <c r="N106" s="82"/>
    </row>
    <row r="107" spans="1:14" ht="12.75" x14ac:dyDescent="0.2">
      <c r="A107" s="155"/>
      <c r="B107" s="156"/>
      <c r="C107" s="158"/>
      <c r="D107" s="158"/>
      <c r="E107" s="158"/>
      <c r="F107" s="158"/>
      <c r="G107" s="159"/>
      <c r="H107" s="156"/>
      <c r="I107" s="159"/>
      <c r="J107" s="158"/>
      <c r="K107" s="158"/>
      <c r="L107" s="160"/>
      <c r="M107" s="155"/>
      <c r="N107" s="82"/>
    </row>
    <row r="108" spans="1:14" ht="12.75" x14ac:dyDescent="0.2">
      <c r="A108" s="155"/>
      <c r="B108" s="156"/>
      <c r="C108" s="158"/>
      <c r="D108" s="158"/>
      <c r="E108" s="158"/>
      <c r="F108" s="158"/>
      <c r="G108" s="159"/>
      <c r="H108" s="156"/>
      <c r="I108" s="159"/>
      <c r="J108" s="158"/>
      <c r="K108" s="158"/>
      <c r="L108" s="160"/>
      <c r="M108" s="155"/>
      <c r="N108" s="82"/>
    </row>
    <row r="109" spans="1:14" ht="12.75" x14ac:dyDescent="0.2">
      <c r="A109" s="155"/>
      <c r="B109" s="156"/>
      <c r="C109" s="158"/>
      <c r="D109" s="158"/>
      <c r="E109" s="158"/>
      <c r="F109" s="158"/>
      <c r="G109" s="159"/>
      <c r="H109" s="156"/>
      <c r="I109" s="159"/>
      <c r="J109" s="158"/>
      <c r="K109" s="158"/>
      <c r="L109" s="160"/>
      <c r="M109" s="155"/>
      <c r="N109" s="82"/>
    </row>
    <row r="110" spans="1:14" ht="12.75" x14ac:dyDescent="0.2">
      <c r="A110" s="155"/>
      <c r="B110" s="156"/>
      <c r="C110" s="158"/>
      <c r="D110" s="158"/>
      <c r="E110" s="158"/>
      <c r="F110" s="158"/>
      <c r="G110" s="159"/>
      <c r="H110" s="156"/>
      <c r="I110" s="159"/>
      <c r="J110" s="158"/>
      <c r="K110" s="158"/>
      <c r="L110" s="160"/>
      <c r="M110" s="155"/>
      <c r="N110" s="82"/>
    </row>
    <row r="111" spans="1:14" ht="12.75" x14ac:dyDescent="0.2">
      <c r="A111" s="155"/>
      <c r="B111" s="156"/>
      <c r="C111" s="158"/>
      <c r="D111" s="158"/>
      <c r="E111" s="158"/>
      <c r="F111" s="158"/>
      <c r="G111" s="159"/>
      <c r="H111" s="156"/>
      <c r="I111" s="159"/>
      <c r="J111" s="158"/>
      <c r="K111" s="158"/>
      <c r="L111" s="160"/>
      <c r="M111" s="155"/>
      <c r="N111" s="82"/>
    </row>
    <row r="112" spans="1:14" ht="12.75" x14ac:dyDescent="0.2">
      <c r="A112" s="155"/>
      <c r="B112" s="156"/>
      <c r="C112" s="158"/>
      <c r="D112" s="158"/>
      <c r="E112" s="158"/>
      <c r="F112" s="158"/>
      <c r="G112" s="159"/>
      <c r="H112" s="156"/>
      <c r="I112" s="159"/>
      <c r="J112" s="158"/>
      <c r="K112" s="158"/>
      <c r="L112" s="160"/>
      <c r="M112" s="155"/>
      <c r="N112" s="82"/>
    </row>
    <row r="113" spans="1:14" ht="12.75" x14ac:dyDescent="0.2">
      <c r="A113" s="155"/>
      <c r="B113" s="156"/>
      <c r="C113" s="158"/>
      <c r="D113" s="158"/>
      <c r="E113" s="158"/>
      <c r="F113" s="158"/>
      <c r="G113" s="159"/>
      <c r="H113" s="156"/>
      <c r="I113" s="159"/>
      <c r="J113" s="158"/>
      <c r="K113" s="158"/>
      <c r="L113" s="160"/>
      <c r="M113" s="155"/>
      <c r="N113" s="82"/>
    </row>
    <row r="114" spans="1:14" ht="12.75" x14ac:dyDescent="0.2">
      <c r="A114" s="155"/>
      <c r="B114" s="156"/>
      <c r="C114" s="158"/>
      <c r="D114" s="158"/>
      <c r="E114" s="158"/>
      <c r="F114" s="158"/>
      <c r="G114" s="159"/>
      <c r="H114" s="156"/>
      <c r="I114" s="159"/>
      <c r="J114" s="158"/>
      <c r="K114" s="158"/>
      <c r="L114" s="160"/>
      <c r="M114" s="155"/>
      <c r="N114" s="82"/>
    </row>
    <row r="115" spans="1:14" ht="12.75" x14ac:dyDescent="0.2">
      <c r="A115" s="155"/>
      <c r="B115" s="156"/>
      <c r="C115" s="158"/>
      <c r="D115" s="158"/>
      <c r="E115" s="158"/>
      <c r="F115" s="158"/>
      <c r="G115" s="159"/>
      <c r="H115" s="156"/>
      <c r="I115" s="159"/>
      <c r="J115" s="158"/>
      <c r="K115" s="158"/>
      <c r="L115" s="160"/>
      <c r="M115" s="155"/>
      <c r="N115" s="82"/>
    </row>
    <row r="116" spans="1:14" ht="12.75" x14ac:dyDescent="0.2">
      <c r="A116" s="155"/>
      <c r="B116" s="156"/>
      <c r="C116" s="158"/>
      <c r="D116" s="158"/>
      <c r="E116" s="158"/>
      <c r="F116" s="158"/>
      <c r="G116" s="159"/>
      <c r="H116" s="156"/>
      <c r="I116" s="159"/>
      <c r="J116" s="158"/>
      <c r="K116" s="158"/>
      <c r="L116" s="160"/>
      <c r="M116" s="155"/>
      <c r="N116" s="82"/>
    </row>
    <row r="117" spans="1:14" ht="12.75" x14ac:dyDescent="0.2">
      <c r="A117" s="155"/>
      <c r="B117" s="156"/>
      <c r="C117" s="158"/>
      <c r="D117" s="158"/>
      <c r="E117" s="158"/>
      <c r="F117" s="158"/>
      <c r="G117" s="159"/>
      <c r="H117" s="156"/>
      <c r="I117" s="159"/>
      <c r="J117" s="158"/>
      <c r="K117" s="158"/>
      <c r="L117" s="160"/>
      <c r="M117" s="155"/>
      <c r="N117" s="82"/>
    </row>
    <row r="118" spans="1:14" ht="12.75" x14ac:dyDescent="0.2">
      <c r="A118" s="155"/>
      <c r="B118" s="156"/>
      <c r="C118" s="158"/>
      <c r="D118" s="158"/>
      <c r="E118" s="158"/>
      <c r="F118" s="158"/>
      <c r="G118" s="159"/>
      <c r="H118" s="156"/>
      <c r="I118" s="159"/>
      <c r="J118" s="158"/>
      <c r="K118" s="158"/>
      <c r="L118" s="160"/>
      <c r="M118" s="155"/>
      <c r="N118" s="82"/>
    </row>
    <row r="119" spans="1:14" ht="12.75" x14ac:dyDescent="0.2">
      <c r="A119" s="155"/>
      <c r="B119" s="156"/>
      <c r="C119" s="158"/>
      <c r="D119" s="158"/>
      <c r="E119" s="158"/>
      <c r="F119" s="158"/>
      <c r="G119" s="159"/>
      <c r="H119" s="156"/>
      <c r="I119" s="159"/>
      <c r="J119" s="158"/>
      <c r="K119" s="158"/>
      <c r="L119" s="160"/>
      <c r="M119" s="155"/>
      <c r="N119" s="82"/>
    </row>
    <row r="120" spans="1:14" ht="12.75" x14ac:dyDescent="0.2">
      <c r="A120" s="155"/>
      <c r="B120" s="156"/>
      <c r="C120" s="158"/>
      <c r="D120" s="158"/>
      <c r="E120" s="158"/>
      <c r="F120" s="158"/>
      <c r="G120" s="159"/>
      <c r="H120" s="156"/>
      <c r="I120" s="159"/>
      <c r="J120" s="158"/>
      <c r="K120" s="158"/>
      <c r="L120" s="160"/>
      <c r="M120" s="155"/>
      <c r="N120" s="82"/>
    </row>
    <row r="121" spans="1:14" ht="12.75" x14ac:dyDescent="0.2">
      <c r="A121" s="155"/>
      <c r="B121" s="156"/>
      <c r="C121" s="158"/>
      <c r="D121" s="158"/>
      <c r="E121" s="158"/>
      <c r="F121" s="158"/>
      <c r="G121" s="159"/>
      <c r="H121" s="156"/>
      <c r="I121" s="159"/>
      <c r="J121" s="158"/>
      <c r="K121" s="158"/>
      <c r="L121" s="160"/>
      <c r="M121" s="155"/>
      <c r="N121" s="82"/>
    </row>
    <row r="122" spans="1:14" ht="12.75" x14ac:dyDescent="0.2">
      <c r="A122" s="155"/>
      <c r="B122" s="156"/>
      <c r="C122" s="158"/>
      <c r="D122" s="158"/>
      <c r="E122" s="158"/>
      <c r="F122" s="158"/>
      <c r="G122" s="159"/>
      <c r="H122" s="156"/>
      <c r="I122" s="159"/>
      <c r="J122" s="158"/>
      <c r="K122" s="158"/>
      <c r="L122" s="160"/>
      <c r="M122" s="155"/>
      <c r="N122" s="82"/>
    </row>
    <row r="123" spans="1:14" ht="12.75" x14ac:dyDescent="0.2">
      <c r="A123" s="155"/>
      <c r="B123" s="156"/>
      <c r="C123" s="158"/>
      <c r="D123" s="158"/>
      <c r="E123" s="158"/>
      <c r="F123" s="158"/>
      <c r="G123" s="159"/>
      <c r="H123" s="156"/>
      <c r="I123" s="159"/>
      <c r="J123" s="158"/>
      <c r="K123" s="158"/>
      <c r="L123" s="160"/>
      <c r="M123" s="155"/>
      <c r="N123" s="82"/>
    </row>
    <row r="124" spans="1:14" ht="12.75" x14ac:dyDescent="0.2">
      <c r="A124" s="155"/>
      <c r="B124" s="156"/>
      <c r="C124" s="158"/>
      <c r="D124" s="158"/>
      <c r="E124" s="158"/>
      <c r="F124" s="158"/>
      <c r="G124" s="159"/>
      <c r="H124" s="156"/>
      <c r="I124" s="159"/>
      <c r="J124" s="158"/>
      <c r="K124" s="158"/>
      <c r="L124" s="160"/>
      <c r="M124" s="155"/>
      <c r="N124" s="82"/>
    </row>
    <row r="125" spans="1:14" ht="12.75" x14ac:dyDescent="0.2">
      <c r="A125" s="155"/>
      <c r="B125" s="156"/>
      <c r="C125" s="158"/>
      <c r="D125" s="158"/>
      <c r="E125" s="158"/>
      <c r="F125" s="158"/>
      <c r="G125" s="159"/>
      <c r="H125" s="156"/>
      <c r="I125" s="159"/>
      <c r="J125" s="158"/>
      <c r="K125" s="158"/>
      <c r="L125" s="160"/>
      <c r="M125" s="155"/>
      <c r="N125" s="82"/>
    </row>
    <row r="126" spans="1:14" ht="12.75" x14ac:dyDescent="0.2">
      <c r="A126" s="155"/>
      <c r="B126" s="156"/>
      <c r="C126" s="158"/>
      <c r="D126" s="158"/>
      <c r="E126" s="158"/>
      <c r="F126" s="158"/>
      <c r="G126" s="159"/>
      <c r="H126" s="156"/>
      <c r="I126" s="159"/>
      <c r="J126" s="158"/>
      <c r="K126" s="158"/>
      <c r="L126" s="160"/>
      <c r="M126" s="155"/>
      <c r="N126" s="82"/>
    </row>
    <row r="127" spans="1:14" ht="12.75" x14ac:dyDescent="0.2">
      <c r="A127" s="155"/>
      <c r="B127" s="156"/>
      <c r="C127" s="158"/>
      <c r="D127" s="158"/>
      <c r="E127" s="158"/>
      <c r="F127" s="158"/>
      <c r="G127" s="159"/>
      <c r="H127" s="156"/>
      <c r="I127" s="159"/>
      <c r="J127" s="158"/>
      <c r="K127" s="158"/>
      <c r="L127" s="160"/>
      <c r="M127" s="155"/>
      <c r="N127" s="82"/>
    </row>
    <row r="128" spans="1:14" ht="12.75" x14ac:dyDescent="0.2">
      <c r="A128" s="155"/>
      <c r="B128" s="156"/>
      <c r="C128" s="158"/>
      <c r="D128" s="158"/>
      <c r="E128" s="158"/>
      <c r="F128" s="158"/>
      <c r="G128" s="159"/>
      <c r="H128" s="156"/>
      <c r="I128" s="159"/>
      <c r="J128" s="158"/>
      <c r="K128" s="158"/>
      <c r="L128" s="160"/>
      <c r="M128" s="155"/>
      <c r="N128" s="82"/>
    </row>
    <row r="129" spans="1:14" ht="12.75" x14ac:dyDescent="0.2">
      <c r="A129" s="155"/>
      <c r="B129" s="156"/>
      <c r="C129" s="158"/>
      <c r="D129" s="158"/>
      <c r="E129" s="158"/>
      <c r="F129" s="158"/>
      <c r="G129" s="159"/>
      <c r="H129" s="156"/>
      <c r="I129" s="159"/>
      <c r="J129" s="158"/>
      <c r="K129" s="158"/>
      <c r="L129" s="160"/>
      <c r="M129" s="155"/>
      <c r="N129" s="82"/>
    </row>
    <row r="130" spans="1:14" ht="12.75" x14ac:dyDescent="0.2">
      <c r="A130" s="155"/>
      <c r="B130" s="156"/>
      <c r="C130" s="158"/>
      <c r="D130" s="158"/>
      <c r="E130" s="158"/>
      <c r="F130" s="158"/>
      <c r="G130" s="159"/>
      <c r="H130" s="156"/>
      <c r="I130" s="159"/>
      <c r="J130" s="158"/>
      <c r="K130" s="158"/>
      <c r="L130" s="160"/>
      <c r="M130" s="155"/>
      <c r="N130" s="82"/>
    </row>
    <row r="131" spans="1:14" ht="12.75" x14ac:dyDescent="0.2">
      <c r="A131" s="155"/>
      <c r="B131" s="156"/>
      <c r="C131" s="158"/>
      <c r="D131" s="158"/>
      <c r="E131" s="158"/>
      <c r="F131" s="158"/>
      <c r="G131" s="159"/>
      <c r="H131" s="156"/>
      <c r="I131" s="159"/>
      <c r="J131" s="158"/>
      <c r="K131" s="158"/>
      <c r="L131" s="160"/>
      <c r="M131" s="155"/>
      <c r="N131" s="82"/>
    </row>
    <row r="132" spans="1:14" ht="12.75" x14ac:dyDescent="0.2">
      <c r="A132" s="155"/>
      <c r="B132" s="156"/>
      <c r="C132" s="158"/>
      <c r="D132" s="158"/>
      <c r="E132" s="158"/>
      <c r="F132" s="158"/>
      <c r="G132" s="159"/>
      <c r="H132" s="156"/>
      <c r="I132" s="159"/>
      <c r="J132" s="158"/>
      <c r="K132" s="158"/>
      <c r="L132" s="160"/>
      <c r="M132" s="155"/>
      <c r="N132" s="82"/>
    </row>
    <row r="133" spans="1:14" ht="12.75" x14ac:dyDescent="0.2">
      <c r="A133" s="155"/>
      <c r="B133" s="156"/>
      <c r="C133" s="158"/>
      <c r="D133" s="158"/>
      <c r="E133" s="158"/>
      <c r="F133" s="158"/>
      <c r="G133" s="159"/>
      <c r="H133" s="156"/>
      <c r="I133" s="159"/>
      <c r="J133" s="158"/>
      <c r="K133" s="158"/>
      <c r="L133" s="160"/>
      <c r="M133" s="155"/>
      <c r="N133" s="82"/>
    </row>
    <row r="134" spans="1:14" ht="12.75" x14ac:dyDescent="0.2">
      <c r="A134" s="155"/>
      <c r="B134" s="156"/>
      <c r="C134" s="158"/>
      <c r="D134" s="158"/>
      <c r="E134" s="158"/>
      <c r="F134" s="158"/>
      <c r="G134" s="159"/>
      <c r="H134" s="156"/>
      <c r="I134" s="159"/>
      <c r="J134" s="158"/>
      <c r="K134" s="158"/>
      <c r="L134" s="160"/>
      <c r="M134" s="155"/>
      <c r="N134" s="82"/>
    </row>
    <row r="135" spans="1:14" ht="12.75" x14ac:dyDescent="0.2">
      <c r="A135" s="155"/>
      <c r="B135" s="156"/>
      <c r="C135" s="158"/>
      <c r="D135" s="158"/>
      <c r="E135" s="158"/>
      <c r="F135" s="158"/>
      <c r="G135" s="159"/>
      <c r="H135" s="156"/>
      <c r="I135" s="159"/>
      <c r="J135" s="158"/>
      <c r="K135" s="158"/>
      <c r="L135" s="160"/>
      <c r="M135" s="155"/>
      <c r="N135" s="82"/>
    </row>
    <row r="136" spans="1:14" ht="12.75" x14ac:dyDescent="0.2">
      <c r="A136" s="155"/>
      <c r="B136" s="156"/>
      <c r="C136" s="158"/>
      <c r="D136" s="158"/>
      <c r="E136" s="158"/>
      <c r="F136" s="158"/>
      <c r="G136" s="159"/>
      <c r="H136" s="156"/>
      <c r="I136" s="159"/>
      <c r="J136" s="158"/>
      <c r="K136" s="158"/>
      <c r="L136" s="160"/>
      <c r="M136" s="155"/>
      <c r="N136" s="82"/>
    </row>
    <row r="137" spans="1:14" ht="12.75" x14ac:dyDescent="0.2">
      <c r="A137" s="155"/>
      <c r="B137" s="156"/>
      <c r="C137" s="158"/>
      <c r="D137" s="158"/>
      <c r="E137" s="158"/>
      <c r="F137" s="158"/>
      <c r="G137" s="159"/>
      <c r="H137" s="156"/>
      <c r="I137" s="159"/>
      <c r="J137" s="158"/>
      <c r="K137" s="158"/>
      <c r="L137" s="160"/>
      <c r="M137" s="155"/>
      <c r="N137" s="82"/>
    </row>
    <row r="138" spans="1:14" ht="12.75" x14ac:dyDescent="0.2">
      <c r="A138" s="155"/>
      <c r="B138" s="156"/>
      <c r="C138" s="158"/>
      <c r="D138" s="158"/>
      <c r="E138" s="158"/>
      <c r="F138" s="158"/>
      <c r="G138" s="159"/>
      <c r="H138" s="156"/>
      <c r="I138" s="159"/>
      <c r="J138" s="158"/>
      <c r="K138" s="158"/>
      <c r="L138" s="160"/>
      <c r="M138" s="155"/>
      <c r="N138" s="82"/>
    </row>
    <row r="139" spans="1:14" ht="12.75" x14ac:dyDescent="0.2">
      <c r="A139" s="155"/>
      <c r="B139" s="156"/>
      <c r="C139" s="158"/>
      <c r="D139" s="158"/>
      <c r="E139" s="158"/>
      <c r="F139" s="158"/>
      <c r="G139" s="159"/>
      <c r="H139" s="156"/>
      <c r="I139" s="159"/>
      <c r="J139" s="158"/>
      <c r="K139" s="158"/>
      <c r="L139" s="160"/>
      <c r="M139" s="155"/>
      <c r="N139" s="82"/>
    </row>
    <row r="140" spans="1:14" ht="12.75" x14ac:dyDescent="0.2">
      <c r="A140" s="155"/>
      <c r="B140" s="156"/>
      <c r="C140" s="158"/>
      <c r="D140" s="158"/>
      <c r="E140" s="158"/>
      <c r="F140" s="158"/>
      <c r="G140" s="159"/>
      <c r="H140" s="156"/>
      <c r="I140" s="159"/>
      <c r="J140" s="158"/>
      <c r="K140" s="158"/>
      <c r="L140" s="160"/>
      <c r="M140" s="155"/>
      <c r="N140" s="82"/>
    </row>
    <row r="141" spans="1:14" ht="12.75" x14ac:dyDescent="0.2">
      <c r="A141" s="155"/>
      <c r="B141" s="156"/>
      <c r="C141" s="158"/>
      <c r="D141" s="158"/>
      <c r="E141" s="158"/>
      <c r="F141" s="158"/>
      <c r="G141" s="159"/>
      <c r="H141" s="156"/>
      <c r="I141" s="159"/>
      <c r="J141" s="158"/>
      <c r="K141" s="158"/>
      <c r="L141" s="160"/>
      <c r="M141" s="155"/>
      <c r="N141" s="82"/>
    </row>
    <row r="142" spans="1:14" ht="12.75" x14ac:dyDescent="0.2">
      <c r="A142" s="155"/>
      <c r="B142" s="156"/>
      <c r="C142" s="158"/>
      <c r="D142" s="158"/>
      <c r="E142" s="158"/>
      <c r="F142" s="158"/>
      <c r="G142" s="159"/>
      <c r="H142" s="156"/>
      <c r="I142" s="159"/>
      <c r="J142" s="158"/>
      <c r="K142" s="158"/>
      <c r="L142" s="160"/>
      <c r="M142" s="155"/>
      <c r="N142" s="82"/>
    </row>
    <row r="143" spans="1:14" ht="12.75" x14ac:dyDescent="0.2">
      <c r="A143" s="155"/>
      <c r="B143" s="156"/>
      <c r="C143" s="158"/>
      <c r="D143" s="158"/>
      <c r="E143" s="158"/>
      <c r="F143" s="158"/>
      <c r="G143" s="159"/>
      <c r="H143" s="156"/>
      <c r="I143" s="159"/>
      <c r="J143" s="158"/>
      <c r="K143" s="158"/>
      <c r="L143" s="160"/>
      <c r="M143" s="155"/>
      <c r="N143" s="82"/>
    </row>
    <row r="144" spans="1:14" ht="12.75" x14ac:dyDescent="0.2">
      <c r="A144" s="155"/>
      <c r="B144" s="156"/>
      <c r="C144" s="158"/>
      <c r="D144" s="158"/>
      <c r="E144" s="158"/>
      <c r="F144" s="158"/>
      <c r="G144" s="159"/>
      <c r="H144" s="156"/>
      <c r="I144" s="159"/>
      <c r="J144" s="158"/>
      <c r="K144" s="158"/>
      <c r="L144" s="160"/>
      <c r="M144" s="155"/>
      <c r="N144" s="82"/>
    </row>
    <row r="145" spans="1:14" ht="12.75" x14ac:dyDescent="0.2">
      <c r="A145" s="155"/>
      <c r="B145" s="156"/>
      <c r="C145" s="158"/>
      <c r="D145" s="158"/>
      <c r="E145" s="158"/>
      <c r="F145" s="158"/>
      <c r="G145" s="159"/>
      <c r="H145" s="156"/>
      <c r="I145" s="159"/>
      <c r="J145" s="158"/>
      <c r="K145" s="158"/>
      <c r="L145" s="160"/>
      <c r="M145" s="155"/>
      <c r="N145" s="82"/>
    </row>
    <row r="146" spans="1:14" ht="12.75" x14ac:dyDescent="0.2">
      <c r="A146" s="155"/>
      <c r="B146" s="156"/>
      <c r="C146" s="158"/>
      <c r="D146" s="158"/>
      <c r="E146" s="158"/>
      <c r="F146" s="158"/>
      <c r="G146" s="159"/>
      <c r="H146" s="156"/>
      <c r="I146" s="159"/>
      <c r="J146" s="158"/>
      <c r="K146" s="158"/>
      <c r="L146" s="160"/>
      <c r="M146" s="155"/>
      <c r="N146" s="82"/>
    </row>
    <row r="147" spans="1:14" ht="12.75" x14ac:dyDescent="0.2">
      <c r="A147" s="155"/>
      <c r="B147" s="156"/>
      <c r="C147" s="158"/>
      <c r="D147" s="158"/>
      <c r="E147" s="158"/>
      <c r="F147" s="158"/>
      <c r="G147" s="159"/>
      <c r="H147" s="156"/>
      <c r="I147" s="159"/>
      <c r="J147" s="158"/>
      <c r="K147" s="158"/>
      <c r="L147" s="160"/>
      <c r="M147" s="155"/>
      <c r="N147" s="82"/>
    </row>
    <row r="148" spans="1:14" ht="12.75" x14ac:dyDescent="0.2">
      <c r="A148" s="155"/>
      <c r="B148" s="156"/>
      <c r="C148" s="158"/>
      <c r="D148" s="158"/>
      <c r="E148" s="158"/>
      <c r="F148" s="158"/>
      <c r="G148" s="159"/>
      <c r="H148" s="156"/>
      <c r="I148" s="159"/>
      <c r="J148" s="158"/>
      <c r="K148" s="158"/>
      <c r="L148" s="160"/>
      <c r="M148" s="155"/>
      <c r="N148" s="82"/>
    </row>
    <row r="149" spans="1:14" ht="12.75" x14ac:dyDescent="0.2">
      <c r="A149" s="155"/>
      <c r="B149" s="156"/>
      <c r="C149" s="158"/>
      <c r="D149" s="158"/>
      <c r="E149" s="158"/>
      <c r="F149" s="158"/>
      <c r="G149" s="159"/>
      <c r="H149" s="156"/>
      <c r="I149" s="159"/>
      <c r="J149" s="158"/>
      <c r="K149" s="158"/>
      <c r="L149" s="160"/>
      <c r="M149" s="155"/>
      <c r="N149" s="82"/>
    </row>
    <row r="150" spans="1:14" ht="12.75" x14ac:dyDescent="0.2">
      <c r="A150" s="155"/>
      <c r="B150" s="156"/>
      <c r="C150" s="158"/>
      <c r="D150" s="158"/>
      <c r="E150" s="158"/>
      <c r="F150" s="158"/>
      <c r="G150" s="159"/>
      <c r="H150" s="156"/>
      <c r="I150" s="159"/>
      <c r="J150" s="158"/>
      <c r="K150" s="158"/>
      <c r="L150" s="160"/>
      <c r="M150" s="155"/>
      <c r="N150" s="82"/>
    </row>
    <row r="151" spans="1:14" ht="12.75" x14ac:dyDescent="0.2">
      <c r="A151" s="155"/>
      <c r="B151" s="156"/>
      <c r="C151" s="158"/>
      <c r="D151" s="158"/>
      <c r="E151" s="158"/>
      <c r="F151" s="158"/>
      <c r="G151" s="159"/>
      <c r="H151" s="156"/>
      <c r="I151" s="159"/>
      <c r="J151" s="158"/>
      <c r="K151" s="158"/>
      <c r="L151" s="160"/>
      <c r="M151" s="155"/>
      <c r="N151" s="82"/>
    </row>
    <row r="152" spans="1:14" ht="12.75" x14ac:dyDescent="0.2">
      <c r="A152" s="155"/>
      <c r="B152" s="156"/>
      <c r="C152" s="158"/>
      <c r="D152" s="158"/>
      <c r="E152" s="158"/>
      <c r="F152" s="158"/>
      <c r="G152" s="159"/>
      <c r="H152" s="156"/>
      <c r="I152" s="159"/>
      <c r="J152" s="158"/>
      <c r="K152" s="158"/>
      <c r="L152" s="160"/>
      <c r="M152" s="155"/>
      <c r="N152" s="82"/>
    </row>
    <row r="153" spans="1:14" ht="12.75" x14ac:dyDescent="0.2">
      <c r="A153" s="155"/>
      <c r="B153" s="156"/>
      <c r="C153" s="158"/>
      <c r="D153" s="158"/>
      <c r="E153" s="158"/>
      <c r="F153" s="158"/>
      <c r="G153" s="159"/>
      <c r="H153" s="156"/>
      <c r="I153" s="159"/>
      <c r="J153" s="158"/>
      <c r="K153" s="158"/>
      <c r="L153" s="160"/>
      <c r="M153" s="155"/>
      <c r="N153" s="82"/>
    </row>
    <row r="154" spans="1:14" ht="12.75" x14ac:dyDescent="0.2">
      <c r="A154" s="155"/>
      <c r="B154" s="156"/>
      <c r="C154" s="158"/>
      <c r="D154" s="158"/>
      <c r="E154" s="158"/>
      <c r="F154" s="158"/>
      <c r="G154" s="159"/>
      <c r="H154" s="156"/>
      <c r="I154" s="159"/>
      <c r="J154" s="158"/>
      <c r="K154" s="158"/>
      <c r="L154" s="160"/>
      <c r="M154" s="155"/>
      <c r="N154" s="82"/>
    </row>
    <row r="155" spans="1:14" ht="12.75" x14ac:dyDescent="0.2">
      <c r="A155" s="155"/>
      <c r="B155" s="156"/>
      <c r="C155" s="158"/>
      <c r="D155" s="158"/>
      <c r="E155" s="158"/>
      <c r="F155" s="158"/>
      <c r="G155" s="159"/>
      <c r="H155" s="156"/>
      <c r="I155" s="159"/>
      <c r="J155" s="158"/>
      <c r="K155" s="158"/>
      <c r="L155" s="160"/>
      <c r="M155" s="155"/>
      <c r="N155" s="82"/>
    </row>
    <row r="156" spans="1:14" ht="12.75" x14ac:dyDescent="0.2">
      <c r="A156" s="155"/>
      <c r="B156" s="156"/>
      <c r="C156" s="158"/>
      <c r="D156" s="158"/>
      <c r="E156" s="158"/>
      <c r="F156" s="158"/>
      <c r="G156" s="159"/>
      <c r="H156" s="156"/>
      <c r="I156" s="159"/>
      <c r="J156" s="158"/>
      <c r="K156" s="158"/>
      <c r="L156" s="160"/>
      <c r="M156" s="155"/>
      <c r="N156" s="82"/>
    </row>
    <row r="157" spans="1:14" ht="12.75" x14ac:dyDescent="0.2">
      <c r="A157" s="155"/>
      <c r="B157" s="156"/>
      <c r="C157" s="158"/>
      <c r="D157" s="158"/>
      <c r="E157" s="158"/>
      <c r="F157" s="158"/>
      <c r="G157" s="159"/>
      <c r="H157" s="156"/>
      <c r="I157" s="159"/>
      <c r="J157" s="158"/>
      <c r="K157" s="158"/>
      <c r="L157" s="160"/>
      <c r="M157" s="155"/>
      <c r="N157" s="82"/>
    </row>
    <row r="158" spans="1:14" ht="12.75" x14ac:dyDescent="0.2">
      <c r="A158" s="155"/>
      <c r="B158" s="156"/>
      <c r="C158" s="158"/>
      <c r="D158" s="158"/>
      <c r="E158" s="158"/>
      <c r="F158" s="158"/>
      <c r="G158" s="159"/>
      <c r="H158" s="156"/>
      <c r="I158" s="159"/>
      <c r="J158" s="158"/>
      <c r="K158" s="158"/>
      <c r="L158" s="160"/>
      <c r="M158" s="155"/>
      <c r="N158" s="82"/>
    </row>
    <row r="159" spans="1:14" ht="12.75" x14ac:dyDescent="0.2">
      <c r="A159" s="155"/>
      <c r="B159" s="156"/>
      <c r="C159" s="158"/>
      <c r="D159" s="158"/>
      <c r="E159" s="158"/>
      <c r="F159" s="158"/>
      <c r="G159" s="159"/>
      <c r="H159" s="156"/>
      <c r="I159" s="159"/>
      <c r="J159" s="158"/>
      <c r="K159" s="158"/>
      <c r="L159" s="160"/>
      <c r="M159" s="155"/>
      <c r="N159" s="82"/>
    </row>
    <row r="160" spans="1:14" ht="12.75" x14ac:dyDescent="0.2">
      <c r="A160" s="155"/>
      <c r="B160" s="156"/>
      <c r="C160" s="158"/>
      <c r="D160" s="158"/>
      <c r="E160" s="158"/>
      <c r="F160" s="158"/>
      <c r="G160" s="159"/>
      <c r="H160" s="156"/>
      <c r="I160" s="159"/>
      <c r="J160" s="158"/>
      <c r="K160" s="158"/>
      <c r="L160" s="160"/>
      <c r="M160" s="155"/>
      <c r="N160" s="82"/>
    </row>
    <row r="161" spans="1:14" ht="12.75" x14ac:dyDescent="0.2">
      <c r="A161" s="155"/>
      <c r="B161" s="156"/>
      <c r="C161" s="158"/>
      <c r="D161" s="158"/>
      <c r="E161" s="158"/>
      <c r="F161" s="158"/>
      <c r="G161" s="159"/>
      <c r="H161" s="156"/>
      <c r="I161" s="159"/>
      <c r="J161" s="158"/>
      <c r="K161" s="158"/>
      <c r="L161" s="160"/>
      <c r="M161" s="155"/>
      <c r="N161" s="82"/>
    </row>
    <row r="162" spans="1:14" ht="12.75" x14ac:dyDescent="0.2">
      <c r="A162" s="155"/>
      <c r="B162" s="156"/>
      <c r="C162" s="158"/>
      <c r="D162" s="158"/>
      <c r="E162" s="158"/>
      <c r="F162" s="158"/>
      <c r="G162" s="159"/>
      <c r="H162" s="156"/>
      <c r="I162" s="159"/>
      <c r="J162" s="158"/>
      <c r="K162" s="158"/>
      <c r="L162" s="160"/>
      <c r="M162" s="155"/>
      <c r="N162" s="82"/>
    </row>
    <row r="163" spans="1:14" ht="12.75" x14ac:dyDescent="0.2">
      <c r="A163" s="155"/>
      <c r="B163" s="156"/>
      <c r="C163" s="158"/>
      <c r="D163" s="158"/>
      <c r="E163" s="158"/>
      <c r="F163" s="158"/>
      <c r="G163" s="159"/>
      <c r="H163" s="156"/>
      <c r="I163" s="159"/>
      <c r="J163" s="158"/>
      <c r="K163" s="158"/>
      <c r="L163" s="160"/>
      <c r="M163" s="155"/>
      <c r="N163" s="82"/>
    </row>
    <row r="164" spans="1:14" ht="12.75" x14ac:dyDescent="0.2">
      <c r="A164" s="155"/>
      <c r="B164" s="156"/>
      <c r="C164" s="158"/>
      <c r="D164" s="158"/>
      <c r="E164" s="158"/>
      <c r="F164" s="158"/>
      <c r="G164" s="159"/>
      <c r="H164" s="156"/>
      <c r="I164" s="159"/>
      <c r="J164" s="158"/>
      <c r="K164" s="158"/>
      <c r="L164" s="160"/>
      <c r="M164" s="155"/>
      <c r="N164" s="82"/>
    </row>
    <row r="165" spans="1:14" ht="12.75" x14ac:dyDescent="0.2">
      <c r="A165" s="155"/>
      <c r="B165" s="156"/>
      <c r="C165" s="158"/>
      <c r="D165" s="158"/>
      <c r="E165" s="158"/>
      <c r="F165" s="158"/>
      <c r="G165" s="159"/>
      <c r="H165" s="156"/>
      <c r="I165" s="159"/>
      <c r="J165" s="158"/>
      <c r="K165" s="158"/>
      <c r="L165" s="160"/>
      <c r="M165" s="155"/>
      <c r="N165" s="82"/>
    </row>
    <row r="166" spans="1:14" ht="12.75" x14ac:dyDescent="0.2">
      <c r="A166" s="155"/>
      <c r="B166" s="156"/>
      <c r="C166" s="158"/>
      <c r="D166" s="158"/>
      <c r="E166" s="158"/>
      <c r="F166" s="158"/>
      <c r="G166" s="159"/>
      <c r="H166" s="156"/>
      <c r="I166" s="159"/>
      <c r="J166" s="158"/>
      <c r="K166" s="158"/>
      <c r="L166" s="160"/>
      <c r="M166" s="155"/>
      <c r="N166" s="82"/>
    </row>
    <row r="167" spans="1:14" ht="12.75" x14ac:dyDescent="0.2">
      <c r="A167" s="155"/>
      <c r="B167" s="156"/>
      <c r="C167" s="158"/>
      <c r="D167" s="158"/>
      <c r="E167" s="158"/>
      <c r="F167" s="158"/>
      <c r="G167" s="159"/>
      <c r="H167" s="156"/>
      <c r="I167" s="159"/>
      <c r="J167" s="158"/>
      <c r="K167" s="158"/>
      <c r="L167" s="160"/>
      <c r="M167" s="155"/>
      <c r="N167" s="82"/>
    </row>
    <row r="168" spans="1:14" ht="12.75" x14ac:dyDescent="0.2">
      <c r="A168" s="155"/>
      <c r="B168" s="156"/>
      <c r="C168" s="158"/>
      <c r="D168" s="158"/>
      <c r="E168" s="158"/>
      <c r="F168" s="158"/>
      <c r="G168" s="159"/>
      <c r="H168" s="156"/>
      <c r="I168" s="159"/>
      <c r="J168" s="158"/>
      <c r="K168" s="158"/>
      <c r="L168" s="160"/>
      <c r="M168" s="155"/>
      <c r="N168" s="82"/>
    </row>
    <row r="169" spans="1:14" ht="12.75" x14ac:dyDescent="0.2">
      <c r="A169" s="155"/>
      <c r="B169" s="156"/>
      <c r="C169" s="158"/>
      <c r="D169" s="158"/>
      <c r="E169" s="158"/>
      <c r="F169" s="158"/>
      <c r="G169" s="159"/>
      <c r="H169" s="156"/>
      <c r="I169" s="159"/>
      <c r="J169" s="158"/>
      <c r="K169" s="158"/>
      <c r="L169" s="160"/>
      <c r="M169" s="155"/>
      <c r="N169" s="82"/>
    </row>
    <row r="170" spans="1:14" ht="12.75" x14ac:dyDescent="0.2">
      <c r="A170" s="155"/>
      <c r="B170" s="156"/>
      <c r="C170" s="158"/>
      <c r="D170" s="158"/>
      <c r="E170" s="158"/>
      <c r="F170" s="158"/>
      <c r="G170" s="159"/>
      <c r="H170" s="156"/>
      <c r="I170" s="159"/>
      <c r="J170" s="158"/>
      <c r="K170" s="158"/>
      <c r="L170" s="160"/>
      <c r="M170" s="155"/>
      <c r="N170" s="82"/>
    </row>
    <row r="171" spans="1:14" ht="12.75" x14ac:dyDescent="0.2">
      <c r="A171" s="155"/>
      <c r="B171" s="156"/>
      <c r="C171" s="158"/>
      <c r="D171" s="158"/>
      <c r="E171" s="158"/>
      <c r="F171" s="158"/>
      <c r="G171" s="159"/>
      <c r="H171" s="156"/>
      <c r="I171" s="159"/>
      <c r="J171" s="158"/>
      <c r="K171" s="158"/>
      <c r="L171" s="160"/>
      <c r="M171" s="155"/>
      <c r="N171" s="82"/>
    </row>
    <row r="172" spans="1:14" ht="12.75" x14ac:dyDescent="0.2">
      <c r="A172" s="155"/>
      <c r="B172" s="156"/>
      <c r="C172" s="158"/>
      <c r="D172" s="158"/>
      <c r="E172" s="158"/>
      <c r="F172" s="158"/>
      <c r="G172" s="159"/>
      <c r="H172" s="156"/>
      <c r="I172" s="159"/>
      <c r="J172" s="158"/>
      <c r="K172" s="158"/>
      <c r="L172" s="160"/>
      <c r="M172" s="155"/>
      <c r="N172" s="82"/>
    </row>
    <row r="173" spans="1:14" ht="12.75" x14ac:dyDescent="0.2">
      <c r="A173" s="155"/>
      <c r="B173" s="156"/>
      <c r="C173" s="158"/>
      <c r="D173" s="158"/>
      <c r="E173" s="158"/>
      <c r="F173" s="158"/>
      <c r="G173" s="159"/>
      <c r="H173" s="156"/>
      <c r="I173" s="159"/>
      <c r="J173" s="158"/>
      <c r="K173" s="158"/>
      <c r="L173" s="160"/>
      <c r="M173" s="155"/>
      <c r="N173" s="82"/>
    </row>
    <row r="174" spans="1:14" ht="12.75" x14ac:dyDescent="0.2">
      <c r="A174" s="155"/>
      <c r="B174" s="156"/>
      <c r="C174" s="158"/>
      <c r="D174" s="158"/>
      <c r="E174" s="158"/>
      <c r="F174" s="158"/>
      <c r="G174" s="159"/>
      <c r="H174" s="156"/>
      <c r="I174" s="159"/>
      <c r="J174" s="158"/>
      <c r="K174" s="158"/>
      <c r="L174" s="160"/>
      <c r="M174" s="155"/>
      <c r="N174" s="82"/>
    </row>
    <row r="175" spans="1:14" ht="12.75" x14ac:dyDescent="0.2">
      <c r="A175" s="155"/>
      <c r="B175" s="156"/>
      <c r="C175" s="158"/>
      <c r="D175" s="158"/>
      <c r="E175" s="158"/>
      <c r="F175" s="158"/>
      <c r="G175" s="159"/>
      <c r="H175" s="156"/>
      <c r="I175" s="159"/>
      <c r="J175" s="158"/>
      <c r="K175" s="158"/>
      <c r="L175" s="160"/>
      <c r="M175" s="155"/>
      <c r="N175" s="82"/>
    </row>
    <row r="176" spans="1:14" ht="12.75" x14ac:dyDescent="0.2">
      <c r="A176" s="155"/>
      <c r="B176" s="156"/>
      <c r="C176" s="158"/>
      <c r="D176" s="158"/>
      <c r="E176" s="158"/>
      <c r="F176" s="158"/>
      <c r="G176" s="159"/>
      <c r="H176" s="156"/>
      <c r="I176" s="159"/>
      <c r="J176" s="158"/>
      <c r="K176" s="158"/>
      <c r="L176" s="160"/>
      <c r="M176" s="155"/>
      <c r="N176" s="82"/>
    </row>
    <row r="177" spans="1:14" ht="12.75" x14ac:dyDescent="0.2">
      <c r="A177" s="155"/>
      <c r="B177" s="156"/>
      <c r="C177" s="158"/>
      <c r="D177" s="158"/>
      <c r="E177" s="158"/>
      <c r="F177" s="158"/>
      <c r="G177" s="159"/>
      <c r="H177" s="156"/>
      <c r="I177" s="159"/>
      <c r="J177" s="158"/>
      <c r="K177" s="158"/>
      <c r="L177" s="160"/>
      <c r="M177" s="155"/>
      <c r="N177" s="82"/>
    </row>
    <row r="178" spans="1:14" ht="12.75" x14ac:dyDescent="0.2">
      <c r="A178" s="155"/>
      <c r="B178" s="156"/>
      <c r="C178" s="158"/>
      <c r="D178" s="158"/>
      <c r="E178" s="158"/>
      <c r="F178" s="158"/>
      <c r="G178" s="159"/>
      <c r="H178" s="156"/>
      <c r="I178" s="159"/>
      <c r="J178" s="158"/>
      <c r="K178" s="158"/>
      <c r="L178" s="160"/>
      <c r="M178" s="155"/>
      <c r="N178" s="82"/>
    </row>
    <row r="179" spans="1:14" ht="12.75" x14ac:dyDescent="0.2">
      <c r="A179" s="155"/>
      <c r="B179" s="156"/>
      <c r="C179" s="158"/>
      <c r="D179" s="158"/>
      <c r="E179" s="158"/>
      <c r="F179" s="158"/>
      <c r="G179" s="159"/>
      <c r="H179" s="156"/>
      <c r="I179" s="159"/>
      <c r="J179" s="158"/>
      <c r="K179" s="158"/>
      <c r="L179" s="160"/>
      <c r="M179" s="155"/>
      <c r="N179" s="82"/>
    </row>
    <row r="180" spans="1:14" ht="12.75" x14ac:dyDescent="0.2">
      <c r="A180" s="155"/>
      <c r="B180" s="156"/>
      <c r="C180" s="158"/>
      <c r="D180" s="158"/>
      <c r="E180" s="158"/>
      <c r="F180" s="158"/>
      <c r="G180" s="159"/>
      <c r="H180" s="156"/>
      <c r="I180" s="159"/>
      <c r="J180" s="158"/>
      <c r="K180" s="158"/>
      <c r="L180" s="160"/>
      <c r="M180" s="155"/>
      <c r="N180" s="82"/>
    </row>
    <row r="181" spans="1:14" ht="12.75" x14ac:dyDescent="0.2">
      <c r="A181" s="155"/>
      <c r="B181" s="156"/>
      <c r="C181" s="158"/>
      <c r="D181" s="158"/>
      <c r="E181" s="158"/>
      <c r="F181" s="158"/>
      <c r="G181" s="159"/>
      <c r="H181" s="156"/>
      <c r="I181" s="159"/>
      <c r="J181" s="158"/>
      <c r="K181" s="158"/>
      <c r="L181" s="160"/>
      <c r="M181" s="155"/>
      <c r="N181" s="82"/>
    </row>
    <row r="182" spans="1:14" ht="12.75" x14ac:dyDescent="0.2">
      <c r="A182" s="155"/>
      <c r="B182" s="156"/>
      <c r="C182" s="158"/>
      <c r="D182" s="158"/>
      <c r="E182" s="158"/>
      <c r="F182" s="158"/>
      <c r="G182" s="159"/>
      <c r="H182" s="156"/>
      <c r="I182" s="159"/>
      <c r="J182" s="158"/>
      <c r="K182" s="158"/>
      <c r="L182" s="160"/>
      <c r="M182" s="155"/>
      <c r="N182" s="82"/>
    </row>
    <row r="183" spans="1:14" ht="12.75" x14ac:dyDescent="0.2">
      <c r="A183" s="155"/>
      <c r="B183" s="156"/>
      <c r="C183" s="158"/>
      <c r="D183" s="158"/>
      <c r="E183" s="158"/>
      <c r="F183" s="158"/>
      <c r="G183" s="159"/>
      <c r="H183" s="156"/>
      <c r="I183" s="159"/>
      <c r="J183" s="158"/>
      <c r="K183" s="158"/>
      <c r="L183" s="160"/>
      <c r="M183" s="155"/>
      <c r="N183" s="82"/>
    </row>
    <row r="184" spans="1:14" ht="12.75" x14ac:dyDescent="0.2">
      <c r="A184" s="155"/>
      <c r="B184" s="156"/>
      <c r="C184" s="158"/>
      <c r="D184" s="158"/>
      <c r="E184" s="158"/>
      <c r="F184" s="158"/>
      <c r="G184" s="159"/>
      <c r="H184" s="156"/>
      <c r="I184" s="159"/>
      <c r="J184" s="158"/>
      <c r="K184" s="158"/>
      <c r="L184" s="160"/>
      <c r="M184" s="155"/>
      <c r="N184" s="82"/>
    </row>
    <row r="185" spans="1:14" ht="12.75" x14ac:dyDescent="0.2">
      <c r="A185" s="155"/>
      <c r="B185" s="156"/>
      <c r="C185" s="158"/>
      <c r="D185" s="158"/>
      <c r="E185" s="158"/>
      <c r="F185" s="158"/>
      <c r="G185" s="159"/>
      <c r="H185" s="156"/>
      <c r="I185" s="159"/>
      <c r="J185" s="158"/>
      <c r="K185" s="158"/>
      <c r="L185" s="160"/>
      <c r="M185" s="155"/>
      <c r="N185" s="82"/>
    </row>
    <row r="186" spans="1:14" ht="12.75" x14ac:dyDescent="0.2">
      <c r="A186" s="155"/>
      <c r="B186" s="156"/>
      <c r="C186" s="158"/>
      <c r="D186" s="158"/>
      <c r="E186" s="158"/>
      <c r="F186" s="158"/>
      <c r="G186" s="159"/>
      <c r="H186" s="156"/>
      <c r="I186" s="159"/>
      <c r="J186" s="158"/>
      <c r="K186" s="158"/>
      <c r="L186" s="160"/>
      <c r="M186" s="155"/>
      <c r="N186" s="82"/>
    </row>
    <row r="187" spans="1:14" ht="12.75" x14ac:dyDescent="0.2">
      <c r="A187" s="155"/>
      <c r="B187" s="156"/>
      <c r="C187" s="158"/>
      <c r="D187" s="158"/>
      <c r="E187" s="158"/>
      <c r="F187" s="158"/>
      <c r="G187" s="159"/>
      <c r="H187" s="156"/>
      <c r="I187" s="159"/>
      <c r="J187" s="158"/>
      <c r="K187" s="158"/>
      <c r="L187" s="160"/>
      <c r="M187" s="155"/>
      <c r="N187" s="82"/>
    </row>
    <row r="188" spans="1:14" ht="12.75" x14ac:dyDescent="0.2">
      <c r="A188" s="155"/>
      <c r="B188" s="156"/>
      <c r="C188" s="158"/>
      <c r="D188" s="158"/>
      <c r="E188" s="158"/>
      <c r="F188" s="158"/>
      <c r="G188" s="159"/>
      <c r="H188" s="156"/>
      <c r="I188" s="159"/>
      <c r="J188" s="158"/>
      <c r="K188" s="158"/>
      <c r="L188" s="160"/>
      <c r="M188" s="155"/>
      <c r="N188" s="82"/>
    </row>
    <row r="189" spans="1:14" ht="12.75" x14ac:dyDescent="0.2">
      <c r="A189" s="155"/>
      <c r="B189" s="156"/>
      <c r="C189" s="158"/>
      <c r="D189" s="158"/>
      <c r="E189" s="158"/>
      <c r="F189" s="158"/>
      <c r="G189" s="159"/>
      <c r="H189" s="156"/>
      <c r="I189" s="159"/>
      <c r="J189" s="158"/>
      <c r="K189" s="158"/>
      <c r="L189" s="160"/>
      <c r="M189" s="155"/>
      <c r="N189" s="82"/>
    </row>
    <row r="190" spans="1:14" ht="12.75" x14ac:dyDescent="0.2">
      <c r="A190" s="155"/>
      <c r="B190" s="156"/>
      <c r="C190" s="158"/>
      <c r="D190" s="158"/>
      <c r="E190" s="158"/>
      <c r="F190" s="158"/>
      <c r="G190" s="159"/>
      <c r="H190" s="156"/>
      <c r="I190" s="159"/>
      <c r="J190" s="158"/>
      <c r="K190" s="158"/>
      <c r="L190" s="160"/>
      <c r="M190" s="155"/>
      <c r="N190" s="82"/>
    </row>
    <row r="191" spans="1:14" ht="12.75" x14ac:dyDescent="0.2">
      <c r="A191" s="155"/>
      <c r="B191" s="156"/>
      <c r="C191" s="158"/>
      <c r="D191" s="158"/>
      <c r="E191" s="158"/>
      <c r="F191" s="158"/>
      <c r="G191" s="159"/>
      <c r="H191" s="156"/>
      <c r="I191" s="159"/>
      <c r="J191" s="158"/>
      <c r="K191" s="158"/>
      <c r="L191" s="160"/>
      <c r="M191" s="155"/>
      <c r="N191" s="82"/>
    </row>
    <row r="192" spans="1:14" ht="12.75" x14ac:dyDescent="0.2">
      <c r="A192" s="155"/>
      <c r="B192" s="156"/>
      <c r="C192" s="158"/>
      <c r="D192" s="158"/>
      <c r="E192" s="158"/>
      <c r="F192" s="158"/>
      <c r="G192" s="159"/>
      <c r="H192" s="156"/>
      <c r="I192" s="159"/>
      <c r="J192" s="158"/>
      <c r="K192" s="158"/>
      <c r="L192" s="160"/>
      <c r="M192" s="155"/>
      <c r="N192" s="82"/>
    </row>
    <row r="193" spans="1:14" ht="12.75" x14ac:dyDescent="0.2">
      <c r="A193" s="155"/>
      <c r="B193" s="156"/>
      <c r="C193" s="158"/>
      <c r="D193" s="158"/>
      <c r="E193" s="158"/>
      <c r="F193" s="158"/>
      <c r="G193" s="159"/>
      <c r="H193" s="156"/>
      <c r="I193" s="159"/>
      <c r="J193" s="158"/>
      <c r="K193" s="158"/>
      <c r="L193" s="160"/>
      <c r="M193" s="155"/>
      <c r="N193" s="82"/>
    </row>
    <row r="194" spans="1:14" ht="12.75" x14ac:dyDescent="0.2">
      <c r="A194" s="155"/>
      <c r="B194" s="156"/>
      <c r="C194" s="158"/>
      <c r="D194" s="158"/>
      <c r="E194" s="158"/>
      <c r="F194" s="158"/>
      <c r="G194" s="159"/>
      <c r="H194" s="156"/>
      <c r="I194" s="159"/>
      <c r="J194" s="158"/>
      <c r="K194" s="158"/>
      <c r="L194" s="160"/>
      <c r="M194" s="155"/>
      <c r="N194" s="82"/>
    </row>
    <row r="195" spans="1:14" ht="12.75" x14ac:dyDescent="0.2">
      <c r="A195" s="155"/>
      <c r="B195" s="156"/>
      <c r="C195" s="158"/>
      <c r="D195" s="158"/>
      <c r="E195" s="158"/>
      <c r="F195" s="158"/>
      <c r="G195" s="159"/>
      <c r="H195" s="156"/>
      <c r="I195" s="159"/>
      <c r="J195" s="158"/>
      <c r="K195" s="158"/>
      <c r="L195" s="160"/>
      <c r="M195" s="155"/>
      <c r="N195" s="82"/>
    </row>
    <row r="196" spans="1:14" ht="12.75" x14ac:dyDescent="0.2">
      <c r="A196" s="155"/>
      <c r="B196" s="156"/>
      <c r="C196" s="158"/>
      <c r="D196" s="158"/>
      <c r="E196" s="158"/>
      <c r="F196" s="158"/>
      <c r="G196" s="159"/>
      <c r="H196" s="156"/>
      <c r="I196" s="159"/>
      <c r="J196" s="158"/>
      <c r="K196" s="158"/>
      <c r="L196" s="160"/>
      <c r="M196" s="155"/>
      <c r="N196" s="82"/>
    </row>
    <row r="197" spans="1:14" ht="12.75" x14ac:dyDescent="0.2">
      <c r="A197" s="155"/>
      <c r="B197" s="156"/>
      <c r="C197" s="158"/>
      <c r="D197" s="158"/>
      <c r="E197" s="158"/>
      <c r="F197" s="158"/>
      <c r="G197" s="159"/>
      <c r="H197" s="156"/>
      <c r="I197" s="159"/>
      <c r="J197" s="158"/>
      <c r="K197" s="158"/>
      <c r="L197" s="160"/>
      <c r="M197" s="155"/>
      <c r="N197" s="82"/>
    </row>
    <row r="198" spans="1:14" ht="12.75" x14ac:dyDescent="0.2">
      <c r="A198" s="155"/>
      <c r="B198" s="156"/>
      <c r="C198" s="158"/>
      <c r="D198" s="158"/>
      <c r="E198" s="158"/>
      <c r="F198" s="158"/>
      <c r="G198" s="159"/>
      <c r="H198" s="156"/>
      <c r="I198" s="159"/>
      <c r="J198" s="158"/>
      <c r="K198" s="158"/>
      <c r="L198" s="160"/>
      <c r="M198" s="155"/>
      <c r="N198" s="82"/>
    </row>
    <row r="199" spans="1:14" ht="12.75" x14ac:dyDescent="0.2">
      <c r="A199" s="155"/>
      <c r="B199" s="156"/>
      <c r="C199" s="158"/>
      <c r="D199" s="158"/>
      <c r="E199" s="158"/>
      <c r="F199" s="158"/>
      <c r="G199" s="159"/>
      <c r="H199" s="156"/>
      <c r="I199" s="159"/>
      <c r="J199" s="158"/>
      <c r="K199" s="158"/>
      <c r="L199" s="160"/>
      <c r="M199" s="155"/>
      <c r="N199" s="82"/>
    </row>
    <row r="200" spans="1:14" ht="12.75" x14ac:dyDescent="0.2">
      <c r="A200" s="155"/>
      <c r="B200" s="156"/>
      <c r="C200" s="158"/>
      <c r="D200" s="158"/>
      <c r="E200" s="158"/>
      <c r="F200" s="158"/>
      <c r="G200" s="159"/>
      <c r="H200" s="156"/>
      <c r="I200" s="159"/>
      <c r="J200" s="158"/>
      <c r="K200" s="158"/>
      <c r="L200" s="160"/>
      <c r="M200" s="155"/>
      <c r="N200" s="82"/>
    </row>
    <row r="201" spans="1:14" ht="12.75" x14ac:dyDescent="0.2">
      <c r="A201" s="155"/>
      <c r="B201" s="156"/>
      <c r="C201" s="158"/>
      <c r="D201" s="158"/>
      <c r="E201" s="158"/>
      <c r="F201" s="158"/>
      <c r="G201" s="159"/>
      <c r="H201" s="156"/>
      <c r="I201" s="159"/>
      <c r="J201" s="158"/>
      <c r="K201" s="158"/>
      <c r="L201" s="160"/>
      <c r="M201" s="155"/>
      <c r="N201" s="82"/>
    </row>
    <row r="202" spans="1:14" ht="12.75" x14ac:dyDescent="0.2">
      <c r="A202" s="155"/>
      <c r="B202" s="156"/>
      <c r="C202" s="158"/>
      <c r="D202" s="158"/>
      <c r="E202" s="158"/>
      <c r="F202" s="158"/>
      <c r="G202" s="159"/>
      <c r="H202" s="156"/>
      <c r="I202" s="159"/>
      <c r="J202" s="158"/>
      <c r="K202" s="158"/>
      <c r="L202" s="160"/>
      <c r="M202" s="155"/>
      <c r="N202" s="82"/>
    </row>
    <row r="203" spans="1:14" ht="12.75" x14ac:dyDescent="0.2">
      <c r="A203" s="155"/>
      <c r="B203" s="156"/>
      <c r="C203" s="158"/>
      <c r="D203" s="158"/>
      <c r="E203" s="158"/>
      <c r="F203" s="158"/>
      <c r="G203" s="159"/>
      <c r="H203" s="156"/>
      <c r="I203" s="159"/>
      <c r="J203" s="158"/>
      <c r="K203" s="158"/>
      <c r="L203" s="160"/>
      <c r="M203" s="155"/>
      <c r="N203" s="82"/>
    </row>
    <row r="204" spans="1:14" ht="12.75" x14ac:dyDescent="0.2">
      <c r="A204" s="155"/>
      <c r="B204" s="156"/>
      <c r="C204" s="158"/>
      <c r="D204" s="158"/>
      <c r="E204" s="158"/>
      <c r="F204" s="158"/>
      <c r="G204" s="159"/>
      <c r="H204" s="156"/>
      <c r="I204" s="159"/>
      <c r="J204" s="158"/>
      <c r="K204" s="158"/>
      <c r="L204" s="160"/>
      <c r="M204" s="155"/>
      <c r="N204" s="82"/>
    </row>
    <row r="205" spans="1:14" ht="12.75" x14ac:dyDescent="0.2">
      <c r="A205" s="155"/>
      <c r="B205" s="156"/>
      <c r="C205" s="158"/>
      <c r="D205" s="158"/>
      <c r="E205" s="158"/>
      <c r="F205" s="158"/>
      <c r="G205" s="159"/>
      <c r="H205" s="156"/>
      <c r="I205" s="159"/>
      <c r="J205" s="158"/>
      <c r="K205" s="158"/>
      <c r="L205" s="160"/>
      <c r="M205" s="155"/>
      <c r="N205" s="82"/>
    </row>
    <row r="206" spans="1:14" ht="12.75" x14ac:dyDescent="0.2">
      <c r="A206" s="155"/>
      <c r="B206" s="156"/>
      <c r="C206" s="158"/>
      <c r="D206" s="158"/>
      <c r="E206" s="158"/>
      <c r="F206" s="158"/>
      <c r="G206" s="159"/>
      <c r="H206" s="156"/>
      <c r="I206" s="159"/>
      <c r="J206" s="158"/>
      <c r="K206" s="158"/>
      <c r="L206" s="160"/>
      <c r="M206" s="155"/>
      <c r="N206" s="82"/>
    </row>
    <row r="207" spans="1:14" ht="12.75" x14ac:dyDescent="0.2">
      <c r="A207" s="155"/>
      <c r="B207" s="156"/>
      <c r="C207" s="158"/>
      <c r="D207" s="158"/>
      <c r="E207" s="158"/>
      <c r="F207" s="158"/>
      <c r="G207" s="159"/>
      <c r="H207" s="156"/>
      <c r="I207" s="159"/>
      <c r="J207" s="158"/>
      <c r="K207" s="158"/>
      <c r="L207" s="160"/>
      <c r="M207" s="155"/>
      <c r="N207" s="82"/>
    </row>
    <row r="208" spans="1:14" ht="12.75" x14ac:dyDescent="0.2">
      <c r="A208" s="155"/>
      <c r="B208" s="156"/>
      <c r="C208" s="158"/>
      <c r="D208" s="158"/>
      <c r="E208" s="158"/>
      <c r="F208" s="158"/>
      <c r="G208" s="159"/>
      <c r="H208" s="156"/>
      <c r="I208" s="159"/>
      <c r="J208" s="158"/>
      <c r="K208" s="158"/>
      <c r="L208" s="160"/>
      <c r="M208" s="155"/>
      <c r="N208" s="82"/>
    </row>
    <row r="209" spans="1:14" ht="12.75" x14ac:dyDescent="0.2">
      <c r="A209" s="155"/>
      <c r="B209" s="156"/>
      <c r="C209" s="158"/>
      <c r="D209" s="158"/>
      <c r="E209" s="158"/>
      <c r="F209" s="158"/>
      <c r="G209" s="159"/>
      <c r="H209" s="156"/>
      <c r="I209" s="159"/>
      <c r="J209" s="158"/>
      <c r="K209" s="158"/>
      <c r="L209" s="160"/>
      <c r="M209" s="155"/>
      <c r="N209" s="82"/>
    </row>
    <row r="210" spans="1:14" ht="12.75" x14ac:dyDescent="0.2">
      <c r="A210" s="155"/>
      <c r="B210" s="156"/>
      <c r="C210" s="158"/>
      <c r="D210" s="158"/>
      <c r="E210" s="158"/>
      <c r="F210" s="158"/>
      <c r="G210" s="159"/>
      <c r="H210" s="156"/>
      <c r="I210" s="159"/>
      <c r="J210" s="158"/>
      <c r="K210" s="158"/>
      <c r="L210" s="160"/>
      <c r="M210" s="155"/>
      <c r="N210" s="82"/>
    </row>
    <row r="211" spans="1:14" ht="12.75" x14ac:dyDescent="0.2">
      <c r="A211" s="155"/>
      <c r="B211" s="156"/>
      <c r="C211" s="158"/>
      <c r="D211" s="158"/>
      <c r="E211" s="158"/>
      <c r="F211" s="158"/>
      <c r="G211" s="159"/>
      <c r="H211" s="156"/>
      <c r="I211" s="159"/>
      <c r="J211" s="158"/>
      <c r="K211" s="158"/>
      <c r="L211" s="160"/>
      <c r="M211" s="155"/>
      <c r="N211" s="82"/>
    </row>
    <row r="212" spans="1:14" ht="12.75" x14ac:dyDescent="0.2">
      <c r="A212" s="155"/>
      <c r="B212" s="156"/>
      <c r="C212" s="158"/>
      <c r="D212" s="158"/>
      <c r="E212" s="158"/>
      <c r="F212" s="158"/>
      <c r="G212" s="159"/>
      <c r="H212" s="156"/>
      <c r="I212" s="159"/>
      <c r="J212" s="158"/>
      <c r="K212" s="158"/>
      <c r="L212" s="160"/>
      <c r="M212" s="155"/>
      <c r="N212" s="82"/>
    </row>
    <row r="213" spans="1:14" ht="12.75" x14ac:dyDescent="0.2">
      <c r="A213" s="155"/>
      <c r="B213" s="156"/>
      <c r="C213" s="158"/>
      <c r="D213" s="158"/>
      <c r="E213" s="158"/>
      <c r="F213" s="158"/>
      <c r="G213" s="159"/>
      <c r="H213" s="156"/>
      <c r="I213" s="159"/>
      <c r="J213" s="158"/>
      <c r="K213" s="158"/>
      <c r="L213" s="160"/>
      <c r="M213" s="155"/>
      <c r="N213" s="82"/>
    </row>
    <row r="214" spans="1:14" ht="12.75" x14ac:dyDescent="0.2">
      <c r="A214" s="155"/>
      <c r="B214" s="156"/>
      <c r="C214" s="158"/>
      <c r="D214" s="158"/>
      <c r="E214" s="158"/>
      <c r="F214" s="158"/>
      <c r="G214" s="159"/>
      <c r="H214" s="156"/>
      <c r="I214" s="159"/>
      <c r="J214" s="158"/>
      <c r="K214" s="158"/>
      <c r="L214" s="160"/>
      <c r="M214" s="155"/>
      <c r="N214" s="82"/>
    </row>
    <row r="215" spans="1:14" ht="12.75" x14ac:dyDescent="0.2">
      <c r="A215" s="155"/>
      <c r="B215" s="156"/>
      <c r="C215" s="158"/>
      <c r="D215" s="158"/>
      <c r="E215" s="158"/>
      <c r="F215" s="158"/>
      <c r="G215" s="159"/>
      <c r="H215" s="156"/>
      <c r="I215" s="159"/>
      <c r="J215" s="158"/>
      <c r="K215" s="158"/>
      <c r="L215" s="160"/>
      <c r="M215" s="155"/>
      <c r="N215" s="82"/>
    </row>
    <row r="216" spans="1:14" ht="12.75" x14ac:dyDescent="0.2">
      <c r="A216" s="155"/>
      <c r="B216" s="156"/>
      <c r="C216" s="158"/>
      <c r="D216" s="158"/>
      <c r="E216" s="158"/>
      <c r="F216" s="158"/>
      <c r="G216" s="159"/>
      <c r="H216" s="156"/>
      <c r="I216" s="159"/>
      <c r="J216" s="158"/>
      <c r="K216" s="158"/>
      <c r="L216" s="160"/>
      <c r="M216" s="155"/>
      <c r="N216" s="82"/>
    </row>
    <row r="217" spans="1:14" ht="12.75" x14ac:dyDescent="0.2">
      <c r="A217" s="155"/>
      <c r="B217" s="156"/>
      <c r="C217" s="158"/>
      <c r="D217" s="158"/>
      <c r="E217" s="158"/>
      <c r="F217" s="158"/>
      <c r="G217" s="159"/>
      <c r="H217" s="156"/>
      <c r="I217" s="159"/>
      <c r="J217" s="158"/>
      <c r="K217" s="158"/>
      <c r="L217" s="160"/>
      <c r="M217" s="155"/>
      <c r="N217" s="82"/>
    </row>
    <row r="218" spans="1:14" ht="12.75" x14ac:dyDescent="0.2">
      <c r="A218" s="155"/>
      <c r="B218" s="156"/>
      <c r="C218" s="158"/>
      <c r="D218" s="158"/>
      <c r="E218" s="158"/>
      <c r="F218" s="158"/>
      <c r="G218" s="159"/>
      <c r="H218" s="156"/>
      <c r="I218" s="159"/>
      <c r="J218" s="158"/>
      <c r="K218" s="158"/>
      <c r="L218" s="160"/>
      <c r="M218" s="155"/>
      <c r="N218" s="82"/>
    </row>
    <row r="219" spans="1:14" ht="12.75" x14ac:dyDescent="0.2">
      <c r="A219" s="155"/>
      <c r="B219" s="156"/>
      <c r="C219" s="158"/>
      <c r="D219" s="158"/>
      <c r="E219" s="158"/>
      <c r="F219" s="158"/>
      <c r="G219" s="159"/>
      <c r="H219" s="156"/>
      <c r="I219" s="159"/>
      <c r="J219" s="158"/>
      <c r="K219" s="158"/>
      <c r="L219" s="160"/>
      <c r="M219" s="155"/>
      <c r="N219" s="82"/>
    </row>
    <row r="220" spans="1:14" ht="12.75" x14ac:dyDescent="0.2">
      <c r="A220" s="155"/>
      <c r="B220" s="156"/>
      <c r="C220" s="158"/>
      <c r="D220" s="158"/>
      <c r="E220" s="158"/>
      <c r="F220" s="158"/>
      <c r="G220" s="159"/>
      <c r="H220" s="156"/>
      <c r="I220" s="159"/>
      <c r="J220" s="158"/>
      <c r="K220" s="158"/>
      <c r="L220" s="160"/>
      <c r="M220" s="155"/>
      <c r="N220" s="82"/>
    </row>
    <row r="221" spans="1:14" ht="12.75" x14ac:dyDescent="0.2">
      <c r="A221" s="155"/>
      <c r="B221" s="156"/>
      <c r="C221" s="158"/>
      <c r="D221" s="158"/>
      <c r="E221" s="158"/>
      <c r="F221" s="158"/>
      <c r="G221" s="159"/>
      <c r="H221" s="156"/>
      <c r="I221" s="159"/>
      <c r="J221" s="158"/>
      <c r="K221" s="158"/>
      <c r="L221" s="160"/>
      <c r="M221" s="155"/>
      <c r="N221" s="82"/>
    </row>
    <row r="222" spans="1:14" ht="12.75" x14ac:dyDescent="0.2">
      <c r="A222" s="155"/>
      <c r="B222" s="156"/>
      <c r="C222" s="158"/>
      <c r="D222" s="158"/>
      <c r="E222" s="158"/>
      <c r="F222" s="158"/>
      <c r="G222" s="159"/>
      <c r="H222" s="156"/>
      <c r="I222" s="159"/>
      <c r="J222" s="158"/>
      <c r="K222" s="158"/>
      <c r="L222" s="160"/>
      <c r="M222" s="155"/>
      <c r="N222" s="82"/>
    </row>
    <row r="223" spans="1:14" ht="12.75" x14ac:dyDescent="0.2">
      <c r="A223" s="155"/>
      <c r="B223" s="156"/>
      <c r="C223" s="158"/>
      <c r="D223" s="158"/>
      <c r="E223" s="158"/>
      <c r="F223" s="158"/>
      <c r="G223" s="159"/>
      <c r="H223" s="156"/>
      <c r="I223" s="159"/>
      <c r="J223" s="158"/>
      <c r="K223" s="158"/>
      <c r="L223" s="160"/>
      <c r="M223" s="155"/>
      <c r="N223" s="82"/>
    </row>
    <row r="224" spans="1:14" ht="12.75" x14ac:dyDescent="0.2">
      <c r="A224" s="155"/>
      <c r="B224" s="156"/>
      <c r="C224" s="158"/>
      <c r="D224" s="158"/>
      <c r="E224" s="158"/>
      <c r="F224" s="158"/>
      <c r="G224" s="159"/>
      <c r="H224" s="156"/>
      <c r="I224" s="159"/>
      <c r="J224" s="158"/>
      <c r="K224" s="158"/>
      <c r="L224" s="160"/>
      <c r="M224" s="155"/>
      <c r="N224" s="82"/>
    </row>
    <row r="225" spans="1:14" ht="12.75" x14ac:dyDescent="0.2">
      <c r="A225" s="155"/>
      <c r="B225" s="156"/>
      <c r="C225" s="158"/>
      <c r="D225" s="158"/>
      <c r="E225" s="158"/>
      <c r="F225" s="158"/>
      <c r="G225" s="159"/>
      <c r="H225" s="156"/>
      <c r="I225" s="159"/>
      <c r="J225" s="158"/>
      <c r="K225" s="158"/>
      <c r="L225" s="160"/>
      <c r="M225" s="155"/>
      <c r="N225" s="82"/>
    </row>
    <row r="226" spans="1:14" ht="12.75" x14ac:dyDescent="0.2">
      <c r="A226" s="155"/>
      <c r="B226" s="156"/>
      <c r="C226" s="158"/>
      <c r="D226" s="158"/>
      <c r="E226" s="158"/>
      <c r="F226" s="158"/>
      <c r="G226" s="159"/>
      <c r="H226" s="156"/>
      <c r="I226" s="159"/>
      <c r="J226" s="158"/>
      <c r="K226" s="158"/>
      <c r="L226" s="160"/>
      <c r="M226" s="155"/>
      <c r="N226" s="82"/>
    </row>
    <row r="227" spans="1:14" ht="12.75" x14ac:dyDescent="0.2">
      <c r="A227" s="155"/>
      <c r="B227" s="156"/>
      <c r="C227" s="158"/>
      <c r="D227" s="158"/>
      <c r="E227" s="158"/>
      <c r="F227" s="158"/>
      <c r="G227" s="159"/>
      <c r="H227" s="156"/>
      <c r="I227" s="159"/>
      <c r="J227" s="158"/>
      <c r="K227" s="158"/>
      <c r="L227" s="160"/>
      <c r="M227" s="155"/>
      <c r="N227" s="82"/>
    </row>
    <row r="228" spans="1:14" ht="12.75" x14ac:dyDescent="0.2">
      <c r="A228" s="155"/>
      <c r="B228" s="156"/>
      <c r="C228" s="158"/>
      <c r="D228" s="158"/>
      <c r="E228" s="158"/>
      <c r="F228" s="158"/>
      <c r="G228" s="159"/>
      <c r="H228" s="156"/>
      <c r="I228" s="159"/>
      <c r="J228" s="158"/>
      <c r="K228" s="158"/>
      <c r="L228" s="160"/>
      <c r="M228" s="155"/>
      <c r="N228" s="82"/>
    </row>
    <row r="229" spans="1:14" ht="12.75" x14ac:dyDescent="0.2">
      <c r="A229" s="155"/>
      <c r="B229" s="156"/>
      <c r="C229" s="158"/>
      <c r="D229" s="158"/>
      <c r="E229" s="158"/>
      <c r="F229" s="158"/>
      <c r="G229" s="159"/>
      <c r="H229" s="156"/>
      <c r="I229" s="159"/>
      <c r="J229" s="158"/>
      <c r="K229" s="158"/>
      <c r="L229" s="160"/>
      <c r="M229" s="155"/>
      <c r="N229" s="82"/>
    </row>
    <row r="230" spans="1:14" ht="12.75" x14ac:dyDescent="0.2">
      <c r="A230" s="155"/>
      <c r="B230" s="156"/>
      <c r="C230" s="158"/>
      <c r="D230" s="158"/>
      <c r="E230" s="158"/>
      <c r="F230" s="158"/>
      <c r="G230" s="159"/>
      <c r="H230" s="156"/>
      <c r="I230" s="159"/>
      <c r="J230" s="158"/>
      <c r="K230" s="158"/>
      <c r="L230" s="160"/>
      <c r="M230" s="155"/>
      <c r="N230" s="82"/>
    </row>
    <row r="231" spans="1:14" ht="12.75" x14ac:dyDescent="0.2">
      <c r="A231" s="155"/>
      <c r="B231" s="156"/>
      <c r="C231" s="158"/>
      <c r="D231" s="158"/>
      <c r="E231" s="158"/>
      <c r="F231" s="158"/>
      <c r="G231" s="159"/>
      <c r="H231" s="156"/>
      <c r="I231" s="159"/>
      <c r="J231" s="158"/>
      <c r="K231" s="158"/>
      <c r="L231" s="160"/>
      <c r="M231" s="155"/>
      <c r="N231" s="82"/>
    </row>
    <row r="232" spans="1:14" ht="12.75" x14ac:dyDescent="0.2">
      <c r="A232" s="155"/>
      <c r="B232" s="156"/>
      <c r="C232" s="158"/>
      <c r="D232" s="158"/>
      <c r="E232" s="158"/>
      <c r="F232" s="158"/>
      <c r="G232" s="159"/>
      <c r="H232" s="156"/>
      <c r="I232" s="159"/>
      <c r="J232" s="158"/>
      <c r="K232" s="158"/>
      <c r="L232" s="160"/>
      <c r="M232" s="155"/>
      <c r="N232" s="82"/>
    </row>
    <row r="233" spans="1:14" ht="12.75" x14ac:dyDescent="0.2">
      <c r="A233" s="155"/>
      <c r="B233" s="156"/>
      <c r="C233" s="158"/>
      <c r="D233" s="158"/>
      <c r="E233" s="158"/>
      <c r="F233" s="158"/>
      <c r="G233" s="159"/>
      <c r="H233" s="156"/>
      <c r="I233" s="159"/>
      <c r="J233" s="158"/>
      <c r="K233" s="158"/>
      <c r="L233" s="160"/>
      <c r="M233" s="155"/>
      <c r="N233" s="82"/>
    </row>
    <row r="234" spans="1:14" ht="12.75" x14ac:dyDescent="0.2">
      <c r="B234" s="161"/>
      <c r="C234" s="162"/>
      <c r="D234" s="162"/>
      <c r="E234" s="162"/>
      <c r="F234" s="162"/>
      <c r="G234" s="163"/>
      <c r="H234" s="161"/>
      <c r="I234" s="163"/>
      <c r="J234" s="162"/>
      <c r="K234" s="162"/>
      <c r="L234" s="164"/>
      <c r="N234" s="83"/>
    </row>
    <row r="235" spans="1:14" ht="12.75" x14ac:dyDescent="0.2">
      <c r="B235" s="161"/>
      <c r="C235" s="162"/>
      <c r="D235" s="162"/>
      <c r="E235" s="162"/>
      <c r="F235" s="162"/>
      <c r="G235" s="163"/>
      <c r="H235" s="161"/>
      <c r="I235" s="163"/>
      <c r="J235" s="162"/>
      <c r="K235" s="162"/>
      <c r="L235" s="164"/>
      <c r="N235" s="83"/>
    </row>
    <row r="236" spans="1:14" ht="12.75" x14ac:dyDescent="0.2">
      <c r="B236" s="161"/>
      <c r="C236" s="162"/>
      <c r="D236" s="162"/>
      <c r="E236" s="162"/>
      <c r="F236" s="162"/>
      <c r="G236" s="163"/>
      <c r="H236" s="161"/>
      <c r="I236" s="163"/>
      <c r="J236" s="162"/>
      <c r="K236" s="162"/>
      <c r="L236" s="164"/>
      <c r="N236" s="83"/>
    </row>
    <row r="237" spans="1:14" ht="12.75" x14ac:dyDescent="0.2">
      <c r="B237" s="161"/>
      <c r="C237" s="162"/>
      <c r="D237" s="162"/>
      <c r="E237" s="162"/>
      <c r="F237" s="162"/>
      <c r="G237" s="163"/>
      <c r="H237" s="161"/>
      <c r="I237" s="163"/>
      <c r="J237" s="162"/>
      <c r="K237" s="162"/>
      <c r="L237" s="164"/>
      <c r="N237" s="83"/>
    </row>
    <row r="238" spans="1:14" ht="12.75" x14ac:dyDescent="0.2">
      <c r="B238" s="161"/>
      <c r="C238" s="162"/>
      <c r="D238" s="162"/>
      <c r="E238" s="162"/>
      <c r="F238" s="162"/>
      <c r="G238" s="163"/>
      <c r="H238" s="161"/>
      <c r="I238" s="163"/>
      <c r="J238" s="162"/>
      <c r="K238" s="162"/>
      <c r="L238" s="164"/>
      <c r="N238" s="83"/>
    </row>
    <row r="239" spans="1:14" ht="12.75" x14ac:dyDescent="0.2">
      <c r="B239" s="161"/>
      <c r="C239" s="162"/>
      <c r="D239" s="162"/>
      <c r="E239" s="162"/>
      <c r="F239" s="162"/>
      <c r="G239" s="163"/>
      <c r="H239" s="161"/>
      <c r="I239" s="163"/>
      <c r="J239" s="162"/>
      <c r="K239" s="162"/>
      <c r="L239" s="164"/>
      <c r="N239" s="83"/>
    </row>
    <row r="240" spans="1:14" ht="12.75" x14ac:dyDescent="0.2">
      <c r="B240" s="161"/>
      <c r="C240" s="162"/>
      <c r="D240" s="162"/>
      <c r="E240" s="162"/>
      <c r="F240" s="162"/>
      <c r="G240" s="163"/>
      <c r="H240" s="161"/>
      <c r="I240" s="163"/>
      <c r="J240" s="162"/>
      <c r="K240" s="162"/>
      <c r="L240" s="164"/>
      <c r="N240" s="83"/>
    </row>
    <row r="241" spans="2:14" ht="12.75" x14ac:dyDescent="0.2">
      <c r="B241" s="161"/>
      <c r="C241" s="162"/>
      <c r="D241" s="162"/>
      <c r="E241" s="162"/>
      <c r="F241" s="162"/>
      <c r="G241" s="163"/>
      <c r="H241" s="161"/>
      <c r="I241" s="163"/>
      <c r="J241" s="162"/>
      <c r="K241" s="162"/>
      <c r="L241" s="164"/>
      <c r="N241" s="83"/>
    </row>
    <row r="242" spans="2:14" ht="12.75" x14ac:dyDescent="0.2">
      <c r="B242" s="161"/>
      <c r="C242" s="162"/>
      <c r="D242" s="162"/>
      <c r="E242" s="162"/>
      <c r="F242" s="162"/>
      <c r="G242" s="163"/>
      <c r="H242" s="161"/>
      <c r="I242" s="163"/>
      <c r="J242" s="162"/>
      <c r="K242" s="162"/>
      <c r="L242" s="164"/>
      <c r="N242" s="83"/>
    </row>
    <row r="243" spans="2:14" ht="12.75" x14ac:dyDescent="0.2">
      <c r="B243" s="161"/>
      <c r="C243" s="162"/>
      <c r="D243" s="162"/>
      <c r="E243" s="162"/>
      <c r="F243" s="162"/>
      <c r="G243" s="163"/>
      <c r="H243" s="161"/>
      <c r="I243" s="163"/>
      <c r="J243" s="162"/>
      <c r="K243" s="162"/>
      <c r="L243" s="164"/>
      <c r="N243" s="83"/>
    </row>
    <row r="244" spans="2:14" ht="12.75" x14ac:dyDescent="0.2">
      <c r="B244" s="161"/>
      <c r="C244" s="162"/>
      <c r="D244" s="162"/>
      <c r="E244" s="162"/>
      <c r="F244" s="162"/>
      <c r="G244" s="163"/>
      <c r="H244" s="161"/>
      <c r="I244" s="163"/>
      <c r="J244" s="162"/>
      <c r="K244" s="162"/>
      <c r="L244" s="164"/>
      <c r="N244" s="83"/>
    </row>
    <row r="245" spans="2:14" ht="12.75" x14ac:dyDescent="0.2">
      <c r="B245" s="161"/>
      <c r="C245" s="162"/>
      <c r="D245" s="162"/>
      <c r="E245" s="162"/>
      <c r="F245" s="162"/>
      <c r="G245" s="163"/>
      <c r="H245" s="161"/>
      <c r="I245" s="163"/>
      <c r="J245" s="162"/>
      <c r="K245" s="162"/>
      <c r="L245" s="164"/>
      <c r="N245" s="83"/>
    </row>
    <row r="246" spans="2:14" ht="12.75" x14ac:dyDescent="0.2">
      <c r="B246" s="161"/>
      <c r="C246" s="162"/>
      <c r="D246" s="162"/>
      <c r="E246" s="162"/>
      <c r="F246" s="162"/>
      <c r="G246" s="163"/>
      <c r="H246" s="161"/>
      <c r="I246" s="163"/>
      <c r="J246" s="162"/>
      <c r="K246" s="162"/>
      <c r="L246" s="164"/>
      <c r="N246" s="83"/>
    </row>
    <row r="247" spans="2:14" ht="12.75" x14ac:dyDescent="0.2">
      <c r="B247" s="161"/>
      <c r="C247" s="162"/>
      <c r="D247" s="162"/>
      <c r="E247" s="162"/>
      <c r="F247" s="162"/>
      <c r="G247" s="163"/>
      <c r="H247" s="161"/>
      <c r="I247" s="163"/>
      <c r="J247" s="162"/>
      <c r="K247" s="162"/>
      <c r="L247" s="164"/>
      <c r="N247" s="83"/>
    </row>
    <row r="248" spans="2:14" ht="12.75" x14ac:dyDescent="0.2">
      <c r="B248" s="161"/>
      <c r="C248" s="162"/>
      <c r="D248" s="162"/>
      <c r="E248" s="162"/>
      <c r="F248" s="162"/>
      <c r="G248" s="163"/>
      <c r="H248" s="161"/>
      <c r="I248" s="163"/>
      <c r="J248" s="162"/>
      <c r="K248" s="162"/>
      <c r="L248" s="164"/>
      <c r="N248" s="83"/>
    </row>
    <row r="249" spans="2:14" ht="12.75" x14ac:dyDescent="0.2">
      <c r="B249" s="161"/>
      <c r="C249" s="162"/>
      <c r="D249" s="162"/>
      <c r="E249" s="162"/>
      <c r="F249" s="162"/>
      <c r="G249" s="163"/>
      <c r="H249" s="161"/>
      <c r="I249" s="163"/>
      <c r="J249" s="162"/>
      <c r="K249" s="162"/>
      <c r="L249" s="164"/>
      <c r="N249" s="83"/>
    </row>
    <row r="250" spans="2:14" ht="12.75" x14ac:dyDescent="0.2">
      <c r="B250" s="161"/>
      <c r="C250" s="162"/>
      <c r="D250" s="162"/>
      <c r="E250" s="162"/>
      <c r="F250" s="162"/>
      <c r="G250" s="163"/>
      <c r="H250" s="161"/>
      <c r="I250" s="163"/>
      <c r="J250" s="162"/>
      <c r="K250" s="162"/>
      <c r="L250" s="164"/>
      <c r="N250" s="83"/>
    </row>
    <row r="251" spans="2:14" ht="12.75" x14ac:dyDescent="0.2">
      <c r="B251" s="161"/>
      <c r="C251" s="162"/>
      <c r="D251" s="162"/>
      <c r="E251" s="162"/>
      <c r="F251" s="162"/>
      <c r="G251" s="163"/>
      <c r="H251" s="161"/>
      <c r="I251" s="163"/>
      <c r="J251" s="162"/>
      <c r="K251" s="162"/>
      <c r="L251" s="164"/>
      <c r="N251" s="83"/>
    </row>
    <row r="252" spans="2:14" ht="12.75" x14ac:dyDescent="0.2">
      <c r="B252" s="161"/>
      <c r="C252" s="162"/>
      <c r="D252" s="162"/>
      <c r="E252" s="162"/>
      <c r="F252" s="162"/>
      <c r="G252" s="163"/>
      <c r="H252" s="161"/>
      <c r="I252" s="163"/>
      <c r="J252" s="162"/>
      <c r="K252" s="162"/>
      <c r="L252" s="164"/>
      <c r="N252" s="83"/>
    </row>
    <row r="253" spans="2:14" ht="12.75" x14ac:dyDescent="0.2">
      <c r="B253" s="161"/>
      <c r="C253" s="162"/>
      <c r="D253" s="162"/>
      <c r="E253" s="162"/>
      <c r="F253" s="162"/>
      <c r="G253" s="163"/>
      <c r="H253" s="161"/>
      <c r="I253" s="163"/>
      <c r="J253" s="162"/>
      <c r="K253" s="162"/>
      <c r="L253" s="164"/>
      <c r="N253" s="83"/>
    </row>
    <row r="254" spans="2:14" ht="12.75" x14ac:dyDescent="0.2">
      <c r="B254" s="161"/>
      <c r="C254" s="162"/>
      <c r="D254" s="162"/>
      <c r="E254" s="162"/>
      <c r="F254" s="162"/>
      <c r="G254" s="163"/>
      <c r="H254" s="161"/>
      <c r="I254" s="163"/>
      <c r="J254" s="162"/>
      <c r="K254" s="162"/>
      <c r="L254" s="164"/>
      <c r="N254" s="83"/>
    </row>
    <row r="255" spans="2:14" ht="12.75" x14ac:dyDescent="0.2">
      <c r="B255" s="161"/>
      <c r="C255" s="162"/>
      <c r="D255" s="162"/>
      <c r="E255" s="162"/>
      <c r="F255" s="162"/>
      <c r="G255" s="163"/>
      <c r="H255" s="161"/>
      <c r="I255" s="163"/>
      <c r="J255" s="162"/>
      <c r="K255" s="162"/>
      <c r="L255" s="164"/>
      <c r="N255" s="83"/>
    </row>
    <row r="256" spans="2:14" ht="12.75" x14ac:dyDescent="0.2">
      <c r="B256" s="161"/>
      <c r="C256" s="162"/>
      <c r="D256" s="162"/>
      <c r="E256" s="162"/>
      <c r="F256" s="162"/>
      <c r="G256" s="163"/>
      <c r="H256" s="161"/>
      <c r="I256" s="163"/>
      <c r="J256" s="162"/>
      <c r="K256" s="162"/>
      <c r="L256" s="164"/>
      <c r="N256" s="83"/>
    </row>
    <row r="257" spans="2:14" ht="12.75" x14ac:dyDescent="0.2">
      <c r="B257" s="161"/>
      <c r="C257" s="162"/>
      <c r="D257" s="162"/>
      <c r="E257" s="162"/>
      <c r="F257" s="162"/>
      <c r="G257" s="163"/>
      <c r="H257" s="161"/>
      <c r="I257" s="163"/>
      <c r="J257" s="162"/>
      <c r="K257" s="162"/>
      <c r="L257" s="164"/>
      <c r="N257" s="83"/>
    </row>
    <row r="258" spans="2:14" ht="12.75" x14ac:dyDescent="0.2">
      <c r="B258" s="161"/>
      <c r="C258" s="162"/>
      <c r="D258" s="162"/>
      <c r="E258" s="162"/>
      <c r="F258" s="162"/>
      <c r="G258" s="163"/>
      <c r="H258" s="161"/>
      <c r="I258" s="163"/>
      <c r="J258" s="162"/>
      <c r="K258" s="162"/>
      <c r="L258" s="164"/>
      <c r="N258" s="83"/>
    </row>
    <row r="259" spans="2:14" ht="12.75" x14ac:dyDescent="0.2">
      <c r="B259" s="161"/>
      <c r="C259" s="162"/>
      <c r="D259" s="162"/>
      <c r="E259" s="162"/>
      <c r="F259" s="162"/>
      <c r="G259" s="163"/>
      <c r="H259" s="161"/>
      <c r="I259" s="163"/>
      <c r="J259" s="162"/>
      <c r="K259" s="162"/>
      <c r="L259" s="164"/>
      <c r="N259" s="83"/>
    </row>
    <row r="260" spans="2:14" ht="12.75" x14ac:dyDescent="0.2">
      <c r="B260" s="161"/>
      <c r="C260" s="162"/>
      <c r="D260" s="162"/>
      <c r="E260" s="162"/>
      <c r="F260" s="162"/>
      <c r="G260" s="163"/>
      <c r="H260" s="161"/>
      <c r="I260" s="163"/>
      <c r="J260" s="162"/>
      <c r="K260" s="162"/>
      <c r="L260" s="164"/>
      <c r="N260" s="83"/>
    </row>
    <row r="261" spans="2:14" ht="12.75" x14ac:dyDescent="0.2">
      <c r="B261" s="161"/>
      <c r="C261" s="162"/>
      <c r="D261" s="162"/>
      <c r="E261" s="162"/>
      <c r="F261" s="162"/>
      <c r="G261" s="163"/>
      <c r="H261" s="161"/>
      <c r="I261" s="163"/>
      <c r="J261" s="162"/>
      <c r="K261" s="162"/>
      <c r="L261" s="164"/>
      <c r="N261" s="83"/>
    </row>
    <row r="262" spans="2:14" ht="12.75" x14ac:dyDescent="0.2">
      <c r="B262" s="161"/>
      <c r="C262" s="162"/>
      <c r="D262" s="162"/>
      <c r="E262" s="162"/>
      <c r="F262" s="162"/>
      <c r="G262" s="163"/>
      <c r="H262" s="161"/>
      <c r="I262" s="163"/>
      <c r="J262" s="162"/>
      <c r="K262" s="162"/>
      <c r="L262" s="164"/>
      <c r="N262" s="83"/>
    </row>
    <row r="263" spans="2:14" ht="12.75" x14ac:dyDescent="0.2">
      <c r="B263" s="161"/>
      <c r="C263" s="162"/>
      <c r="D263" s="162"/>
      <c r="E263" s="162"/>
      <c r="F263" s="162"/>
      <c r="G263" s="163"/>
      <c r="H263" s="161"/>
      <c r="I263" s="163"/>
      <c r="J263" s="162"/>
      <c r="K263" s="162"/>
      <c r="L263" s="164"/>
      <c r="N263" s="83"/>
    </row>
    <row r="264" spans="2:14" ht="12.75" x14ac:dyDescent="0.2">
      <c r="B264" s="161"/>
      <c r="C264" s="162"/>
      <c r="D264" s="162"/>
      <c r="E264" s="162"/>
      <c r="F264" s="162"/>
      <c r="G264" s="163"/>
      <c r="H264" s="161"/>
      <c r="I264" s="163"/>
      <c r="J264" s="162"/>
      <c r="K264" s="162"/>
      <c r="L264" s="164"/>
      <c r="N264" s="83"/>
    </row>
    <row r="265" spans="2:14" ht="12.75" x14ac:dyDescent="0.2">
      <c r="B265" s="161"/>
      <c r="C265" s="162"/>
      <c r="D265" s="162"/>
      <c r="E265" s="162"/>
      <c r="F265" s="162"/>
      <c r="G265" s="163"/>
      <c r="H265" s="161"/>
      <c r="I265" s="163"/>
      <c r="J265" s="162"/>
      <c r="K265" s="162"/>
      <c r="L265" s="164"/>
      <c r="N265" s="83"/>
    </row>
    <row r="266" spans="2:14" ht="12.75" x14ac:dyDescent="0.2">
      <c r="B266" s="161"/>
      <c r="C266" s="162"/>
      <c r="D266" s="162"/>
      <c r="E266" s="162"/>
      <c r="F266" s="162"/>
      <c r="G266" s="163"/>
      <c r="H266" s="161"/>
      <c r="I266" s="163"/>
      <c r="J266" s="162"/>
      <c r="K266" s="162"/>
      <c r="L266" s="164"/>
      <c r="N266" s="83"/>
    </row>
    <row r="267" spans="2:14" ht="12.75" x14ac:dyDescent="0.2">
      <c r="B267" s="161"/>
      <c r="C267" s="162"/>
      <c r="D267" s="162"/>
      <c r="E267" s="162"/>
      <c r="F267" s="162"/>
      <c r="G267" s="163"/>
      <c r="H267" s="161"/>
      <c r="I267" s="163"/>
      <c r="J267" s="162"/>
      <c r="K267" s="162"/>
      <c r="L267" s="164"/>
      <c r="N267" s="83"/>
    </row>
    <row r="268" spans="2:14" ht="12.75" x14ac:dyDescent="0.2">
      <c r="B268" s="161"/>
      <c r="C268" s="162"/>
      <c r="D268" s="162"/>
      <c r="E268" s="162"/>
      <c r="F268" s="162"/>
      <c r="G268" s="163"/>
      <c r="H268" s="161"/>
      <c r="I268" s="163"/>
      <c r="J268" s="162"/>
      <c r="K268" s="162"/>
      <c r="L268" s="164"/>
      <c r="N268" s="83"/>
    </row>
    <row r="269" spans="2:14" ht="12.75" x14ac:dyDescent="0.2">
      <c r="B269" s="161"/>
      <c r="C269" s="162"/>
      <c r="D269" s="162"/>
      <c r="E269" s="162"/>
      <c r="F269" s="162"/>
      <c r="G269" s="163"/>
      <c r="H269" s="161"/>
      <c r="I269" s="163"/>
      <c r="J269" s="162"/>
      <c r="K269" s="162"/>
      <c r="L269" s="164"/>
      <c r="N269" s="83"/>
    </row>
    <row r="270" spans="2:14" ht="12.75" x14ac:dyDescent="0.2">
      <c r="B270" s="161"/>
      <c r="C270" s="162"/>
      <c r="D270" s="162"/>
      <c r="E270" s="162"/>
      <c r="F270" s="162"/>
      <c r="G270" s="163"/>
      <c r="H270" s="161"/>
      <c r="I270" s="163"/>
      <c r="J270" s="162"/>
      <c r="K270" s="162"/>
      <c r="L270" s="164"/>
      <c r="N270" s="83"/>
    </row>
    <row r="271" spans="2:14" ht="12.75" x14ac:dyDescent="0.2">
      <c r="B271" s="161"/>
      <c r="C271" s="162"/>
      <c r="D271" s="162"/>
      <c r="E271" s="162"/>
      <c r="F271" s="162"/>
      <c r="G271" s="163"/>
      <c r="H271" s="161"/>
      <c r="I271" s="163"/>
      <c r="J271" s="162"/>
      <c r="K271" s="162"/>
      <c r="L271" s="164"/>
      <c r="N271" s="83"/>
    </row>
    <row r="272" spans="2:14" ht="12.75" x14ac:dyDescent="0.2">
      <c r="B272" s="161"/>
      <c r="C272" s="162"/>
      <c r="D272" s="162"/>
      <c r="E272" s="162"/>
      <c r="F272" s="162"/>
      <c r="G272" s="163"/>
      <c r="H272" s="161"/>
      <c r="I272" s="163"/>
      <c r="J272" s="162"/>
      <c r="K272" s="162"/>
      <c r="L272" s="164"/>
      <c r="N272" s="83"/>
    </row>
    <row r="273" spans="2:14" ht="12.75" x14ac:dyDescent="0.2">
      <c r="B273" s="161"/>
      <c r="C273" s="162"/>
      <c r="D273" s="162"/>
      <c r="E273" s="162"/>
      <c r="F273" s="162"/>
      <c r="G273" s="163"/>
      <c r="H273" s="161"/>
      <c r="I273" s="163"/>
      <c r="J273" s="162"/>
      <c r="K273" s="162"/>
      <c r="L273" s="164"/>
      <c r="N273" s="83"/>
    </row>
    <row r="274" spans="2:14" ht="12.75" x14ac:dyDescent="0.2">
      <c r="B274" s="161"/>
      <c r="C274" s="162"/>
      <c r="D274" s="162"/>
      <c r="E274" s="162"/>
      <c r="F274" s="162"/>
      <c r="G274" s="163"/>
      <c r="H274" s="161"/>
      <c r="I274" s="163"/>
      <c r="J274" s="162"/>
      <c r="K274" s="162"/>
      <c r="L274" s="164"/>
      <c r="N274" s="83"/>
    </row>
    <row r="275" spans="2:14" ht="12.75" x14ac:dyDescent="0.2">
      <c r="B275" s="161"/>
      <c r="C275" s="162"/>
      <c r="D275" s="162"/>
      <c r="E275" s="162"/>
      <c r="F275" s="162"/>
      <c r="G275" s="163"/>
      <c r="H275" s="161"/>
      <c r="I275" s="163"/>
      <c r="J275" s="162"/>
      <c r="K275" s="162"/>
      <c r="L275" s="164"/>
      <c r="N275" s="83"/>
    </row>
    <row r="276" spans="2:14" ht="12.75" x14ac:dyDescent="0.2">
      <c r="B276" s="161"/>
      <c r="C276" s="162"/>
      <c r="D276" s="162"/>
      <c r="E276" s="162"/>
      <c r="F276" s="162"/>
      <c r="G276" s="163"/>
      <c r="H276" s="161"/>
      <c r="I276" s="163"/>
      <c r="J276" s="162"/>
      <c r="K276" s="162"/>
      <c r="L276" s="164"/>
      <c r="N276" s="83"/>
    </row>
    <row r="277" spans="2:14" ht="12.75" x14ac:dyDescent="0.2">
      <c r="B277" s="161"/>
      <c r="C277" s="162"/>
      <c r="D277" s="162"/>
      <c r="E277" s="162"/>
      <c r="F277" s="162"/>
      <c r="G277" s="163"/>
      <c r="H277" s="161"/>
      <c r="I277" s="163"/>
      <c r="J277" s="162"/>
      <c r="K277" s="162"/>
      <c r="L277" s="164"/>
      <c r="N277" s="83"/>
    </row>
    <row r="278" spans="2:14" ht="12.75" x14ac:dyDescent="0.2">
      <c r="B278" s="161"/>
      <c r="C278" s="162"/>
      <c r="D278" s="162"/>
      <c r="E278" s="162"/>
      <c r="F278" s="162"/>
      <c r="G278" s="163"/>
      <c r="H278" s="161"/>
      <c r="I278" s="163"/>
      <c r="J278" s="162"/>
      <c r="K278" s="162"/>
      <c r="L278" s="164"/>
      <c r="N278" s="83"/>
    </row>
    <row r="279" spans="2:14" ht="12.75" x14ac:dyDescent="0.2">
      <c r="B279" s="161"/>
      <c r="C279" s="162"/>
      <c r="D279" s="162"/>
      <c r="E279" s="162"/>
      <c r="F279" s="162"/>
      <c r="G279" s="163"/>
      <c r="H279" s="161"/>
      <c r="I279" s="163"/>
      <c r="J279" s="162"/>
      <c r="K279" s="162"/>
      <c r="L279" s="164"/>
      <c r="N279" s="83"/>
    </row>
    <row r="280" spans="2:14" ht="12.75" x14ac:dyDescent="0.2">
      <c r="B280" s="161"/>
      <c r="C280" s="162"/>
      <c r="D280" s="162"/>
      <c r="E280" s="162"/>
      <c r="F280" s="162"/>
      <c r="G280" s="163"/>
      <c r="H280" s="161"/>
      <c r="I280" s="163"/>
      <c r="J280" s="162"/>
      <c r="K280" s="162"/>
      <c r="L280" s="164"/>
      <c r="N280" s="83"/>
    </row>
    <row r="281" spans="2:14" ht="12.75" x14ac:dyDescent="0.2">
      <c r="B281" s="161"/>
      <c r="C281" s="162"/>
      <c r="D281" s="162"/>
      <c r="E281" s="162"/>
      <c r="F281" s="162"/>
      <c r="G281" s="163"/>
      <c r="H281" s="161"/>
      <c r="I281" s="163"/>
      <c r="J281" s="162"/>
      <c r="K281" s="162"/>
      <c r="L281" s="164"/>
      <c r="N281" s="83"/>
    </row>
    <row r="282" spans="2:14" ht="12.75" x14ac:dyDescent="0.2">
      <c r="B282" s="161"/>
      <c r="C282" s="162"/>
      <c r="D282" s="162"/>
      <c r="E282" s="162"/>
      <c r="F282" s="162"/>
      <c r="G282" s="163"/>
      <c r="H282" s="161"/>
      <c r="I282" s="163"/>
      <c r="J282" s="162"/>
      <c r="K282" s="162"/>
      <c r="L282" s="164"/>
      <c r="N282" s="83"/>
    </row>
    <row r="283" spans="2:14" ht="12.75" x14ac:dyDescent="0.2">
      <c r="B283" s="161"/>
      <c r="C283" s="162"/>
      <c r="D283" s="162"/>
      <c r="E283" s="162"/>
      <c r="F283" s="162"/>
      <c r="G283" s="163"/>
      <c r="H283" s="161"/>
      <c r="I283" s="163"/>
      <c r="J283" s="162"/>
      <c r="K283" s="162"/>
      <c r="L283" s="164"/>
      <c r="N283" s="83"/>
    </row>
    <row r="284" spans="2:14" ht="12.75" x14ac:dyDescent="0.2">
      <c r="B284" s="161"/>
      <c r="C284" s="162"/>
      <c r="D284" s="162"/>
      <c r="E284" s="162"/>
      <c r="F284" s="162"/>
      <c r="G284" s="163"/>
      <c r="H284" s="161"/>
      <c r="I284" s="163"/>
      <c r="J284" s="162"/>
      <c r="K284" s="162"/>
      <c r="L284" s="164"/>
      <c r="N284" s="83"/>
    </row>
    <row r="285" spans="2:14" ht="12.75" x14ac:dyDescent="0.2">
      <c r="B285" s="161"/>
      <c r="C285" s="162"/>
      <c r="D285" s="162"/>
      <c r="E285" s="162"/>
      <c r="F285" s="162"/>
      <c r="G285" s="163"/>
      <c r="H285" s="161"/>
      <c r="I285" s="163"/>
      <c r="J285" s="162"/>
      <c r="K285" s="162"/>
      <c r="L285" s="164"/>
      <c r="N285" s="83"/>
    </row>
    <row r="286" spans="2:14" ht="12.75" x14ac:dyDescent="0.2">
      <c r="B286" s="161"/>
      <c r="C286" s="162"/>
      <c r="D286" s="162"/>
      <c r="E286" s="162"/>
      <c r="F286" s="162"/>
      <c r="G286" s="163"/>
      <c r="H286" s="161"/>
      <c r="I286" s="163"/>
      <c r="J286" s="162"/>
      <c r="K286" s="162"/>
      <c r="L286" s="164"/>
      <c r="N286" s="83"/>
    </row>
    <row r="287" spans="2:14" ht="12.75" x14ac:dyDescent="0.2">
      <c r="B287" s="161"/>
      <c r="C287" s="162"/>
      <c r="D287" s="162"/>
      <c r="E287" s="162"/>
      <c r="F287" s="162"/>
      <c r="G287" s="163"/>
      <c r="H287" s="161"/>
      <c r="I287" s="163"/>
      <c r="J287" s="162"/>
      <c r="K287" s="162"/>
      <c r="L287" s="164"/>
      <c r="N287" s="83"/>
    </row>
    <row r="288" spans="2:14" ht="12.75" x14ac:dyDescent="0.2">
      <c r="B288" s="161"/>
      <c r="C288" s="162"/>
      <c r="D288" s="162"/>
      <c r="E288" s="162"/>
      <c r="F288" s="162"/>
      <c r="G288" s="163"/>
      <c r="H288" s="161"/>
      <c r="I288" s="163"/>
      <c r="J288" s="162"/>
      <c r="K288" s="162"/>
      <c r="L288" s="164"/>
      <c r="N288" s="83"/>
    </row>
    <row r="289" spans="2:14" ht="12.75" x14ac:dyDescent="0.2">
      <c r="B289" s="161"/>
      <c r="C289" s="162"/>
      <c r="D289" s="162"/>
      <c r="E289" s="162"/>
      <c r="F289" s="162"/>
      <c r="G289" s="163"/>
      <c r="H289" s="161"/>
      <c r="I289" s="163"/>
      <c r="J289" s="162"/>
      <c r="K289" s="162"/>
      <c r="L289" s="164"/>
      <c r="N289" s="83"/>
    </row>
    <row r="290" spans="2:14" ht="12.75" x14ac:dyDescent="0.2">
      <c r="B290" s="161"/>
      <c r="C290" s="162"/>
      <c r="D290" s="162"/>
      <c r="E290" s="162"/>
      <c r="F290" s="162"/>
      <c r="G290" s="163"/>
      <c r="H290" s="161"/>
      <c r="I290" s="163"/>
      <c r="J290" s="162"/>
      <c r="K290" s="162"/>
      <c r="L290" s="164"/>
      <c r="N290" s="83"/>
    </row>
    <row r="291" spans="2:14" ht="12.75" x14ac:dyDescent="0.2">
      <c r="B291" s="161"/>
      <c r="C291" s="162"/>
      <c r="D291" s="162"/>
      <c r="E291" s="162"/>
      <c r="F291" s="162"/>
      <c r="G291" s="163"/>
      <c r="H291" s="161"/>
      <c r="I291" s="163"/>
      <c r="J291" s="162"/>
      <c r="K291" s="162"/>
      <c r="L291" s="164"/>
      <c r="N291" s="83"/>
    </row>
    <row r="292" spans="2:14" ht="12.75" x14ac:dyDescent="0.2">
      <c r="B292" s="161"/>
      <c r="C292" s="162"/>
      <c r="D292" s="162"/>
      <c r="E292" s="162"/>
      <c r="F292" s="162"/>
      <c r="G292" s="163"/>
      <c r="H292" s="161"/>
      <c r="I292" s="163"/>
      <c r="J292" s="162"/>
      <c r="K292" s="162"/>
      <c r="L292" s="164"/>
      <c r="N292" s="83"/>
    </row>
    <row r="293" spans="2:14" ht="12.75" x14ac:dyDescent="0.2">
      <c r="B293" s="161"/>
      <c r="C293" s="162"/>
      <c r="D293" s="162"/>
      <c r="E293" s="162"/>
      <c r="F293" s="162"/>
      <c r="G293" s="163"/>
      <c r="H293" s="161"/>
      <c r="I293" s="163"/>
      <c r="J293" s="162"/>
      <c r="K293" s="162"/>
      <c r="L293" s="164"/>
      <c r="N293" s="83"/>
    </row>
    <row r="294" spans="2:14" ht="12.75" x14ac:dyDescent="0.2">
      <c r="B294" s="161"/>
      <c r="C294" s="162"/>
      <c r="D294" s="162"/>
      <c r="E294" s="162"/>
      <c r="F294" s="162"/>
      <c r="G294" s="163"/>
      <c r="H294" s="161"/>
      <c r="I294" s="163"/>
      <c r="J294" s="162"/>
      <c r="K294" s="162"/>
      <c r="L294" s="164"/>
      <c r="N294" s="83"/>
    </row>
    <row r="295" spans="2:14" ht="12.75" x14ac:dyDescent="0.2">
      <c r="B295" s="161"/>
      <c r="C295" s="162"/>
      <c r="D295" s="162"/>
      <c r="E295" s="162"/>
      <c r="F295" s="162"/>
      <c r="G295" s="163"/>
      <c r="H295" s="161"/>
      <c r="I295" s="163"/>
      <c r="J295" s="162"/>
      <c r="K295" s="162"/>
      <c r="L295" s="164"/>
      <c r="N295" s="83"/>
    </row>
    <row r="296" spans="2:14" ht="12.75" x14ac:dyDescent="0.2">
      <c r="B296" s="161"/>
      <c r="C296" s="162"/>
      <c r="D296" s="162"/>
      <c r="E296" s="162"/>
      <c r="F296" s="162"/>
      <c r="G296" s="163"/>
      <c r="H296" s="161"/>
      <c r="I296" s="163"/>
      <c r="J296" s="162"/>
      <c r="K296" s="162"/>
      <c r="L296" s="164"/>
      <c r="N296" s="83"/>
    </row>
    <row r="297" spans="2:14" ht="12.75" x14ac:dyDescent="0.2">
      <c r="B297" s="161"/>
      <c r="C297" s="162"/>
      <c r="D297" s="162"/>
      <c r="E297" s="162"/>
      <c r="F297" s="162"/>
      <c r="G297" s="163"/>
      <c r="H297" s="161"/>
      <c r="I297" s="163"/>
      <c r="J297" s="162"/>
      <c r="K297" s="162"/>
      <c r="L297" s="164"/>
      <c r="N297" s="83"/>
    </row>
    <row r="298" spans="2:14" ht="12.75" x14ac:dyDescent="0.2">
      <c r="B298" s="161"/>
      <c r="C298" s="162"/>
      <c r="D298" s="162"/>
      <c r="E298" s="162"/>
      <c r="F298" s="162"/>
      <c r="G298" s="163"/>
      <c r="H298" s="161"/>
      <c r="I298" s="163"/>
      <c r="J298" s="162"/>
      <c r="K298" s="162"/>
      <c r="L298" s="164"/>
      <c r="N298" s="83"/>
    </row>
    <row r="299" spans="2:14" ht="12.75" x14ac:dyDescent="0.2">
      <c r="B299" s="161"/>
      <c r="C299" s="162"/>
      <c r="D299" s="162"/>
      <c r="E299" s="162"/>
      <c r="F299" s="162"/>
      <c r="G299" s="163"/>
      <c r="H299" s="161"/>
      <c r="I299" s="163"/>
      <c r="J299" s="162"/>
      <c r="K299" s="162"/>
      <c r="L299" s="164"/>
      <c r="N299" s="83"/>
    </row>
    <row r="300" spans="2:14" ht="12.75" x14ac:dyDescent="0.2">
      <c r="B300" s="161"/>
      <c r="C300" s="162"/>
      <c r="D300" s="162"/>
      <c r="E300" s="162"/>
      <c r="F300" s="162"/>
      <c r="G300" s="163"/>
      <c r="H300" s="161"/>
      <c r="I300" s="163"/>
      <c r="J300" s="162"/>
      <c r="K300" s="162"/>
      <c r="L300" s="164"/>
      <c r="N300" s="83"/>
    </row>
    <row r="301" spans="2:14" ht="12.75" x14ac:dyDescent="0.2">
      <c r="B301" s="161"/>
      <c r="C301" s="162"/>
      <c r="D301" s="162"/>
      <c r="E301" s="162"/>
      <c r="F301" s="162"/>
      <c r="G301" s="163"/>
      <c r="H301" s="161"/>
      <c r="I301" s="163"/>
      <c r="J301" s="162"/>
      <c r="K301" s="162"/>
      <c r="L301" s="164"/>
      <c r="N301" s="83"/>
    </row>
    <row r="302" spans="2:14" ht="12.75" x14ac:dyDescent="0.2">
      <c r="B302" s="161"/>
      <c r="C302" s="162"/>
      <c r="D302" s="162"/>
      <c r="E302" s="162"/>
      <c r="F302" s="162"/>
      <c r="G302" s="163"/>
      <c r="H302" s="161"/>
      <c r="I302" s="163"/>
      <c r="J302" s="162"/>
      <c r="K302" s="162"/>
      <c r="L302" s="164"/>
      <c r="N302" s="83"/>
    </row>
    <row r="303" spans="2:14" ht="12.75" x14ac:dyDescent="0.2">
      <c r="B303" s="161"/>
      <c r="C303" s="162"/>
      <c r="D303" s="162"/>
      <c r="E303" s="162"/>
      <c r="F303" s="162"/>
      <c r="G303" s="163"/>
      <c r="H303" s="161"/>
      <c r="I303" s="163"/>
      <c r="J303" s="162"/>
      <c r="K303" s="162"/>
      <c r="L303" s="164"/>
      <c r="N303" s="83"/>
    </row>
    <row r="304" spans="2:14" ht="12.75" x14ac:dyDescent="0.2">
      <c r="B304" s="161"/>
      <c r="C304" s="162"/>
      <c r="D304" s="162"/>
      <c r="E304" s="162"/>
      <c r="F304" s="162"/>
      <c r="G304" s="163"/>
      <c r="H304" s="161"/>
      <c r="I304" s="163"/>
      <c r="J304" s="162"/>
      <c r="K304" s="162"/>
      <c r="L304" s="164"/>
      <c r="N304" s="83"/>
    </row>
    <row r="305" spans="2:14" ht="12.75" x14ac:dyDescent="0.2">
      <c r="B305" s="161"/>
      <c r="C305" s="162"/>
      <c r="D305" s="162"/>
      <c r="E305" s="162"/>
      <c r="F305" s="162"/>
      <c r="G305" s="163"/>
      <c r="H305" s="161"/>
      <c r="I305" s="163"/>
      <c r="J305" s="162"/>
      <c r="K305" s="162"/>
      <c r="L305" s="164"/>
      <c r="N305" s="83"/>
    </row>
    <row r="306" spans="2:14" ht="12.75" x14ac:dyDescent="0.2">
      <c r="B306" s="161"/>
      <c r="C306" s="162"/>
      <c r="D306" s="162"/>
      <c r="E306" s="162"/>
      <c r="F306" s="162"/>
      <c r="G306" s="163"/>
      <c r="H306" s="161"/>
      <c r="I306" s="163"/>
      <c r="J306" s="162"/>
      <c r="K306" s="162"/>
      <c r="L306" s="164"/>
      <c r="N306" s="83"/>
    </row>
    <row r="307" spans="2:14" ht="12.75" x14ac:dyDescent="0.2">
      <c r="B307" s="161"/>
      <c r="C307" s="162"/>
      <c r="D307" s="162"/>
      <c r="E307" s="162"/>
      <c r="F307" s="162"/>
      <c r="G307" s="163"/>
      <c r="H307" s="161"/>
      <c r="I307" s="163"/>
      <c r="J307" s="162"/>
      <c r="K307" s="162"/>
      <c r="L307" s="164"/>
      <c r="N307" s="83"/>
    </row>
    <row r="308" spans="2:14" ht="12.75" x14ac:dyDescent="0.2">
      <c r="B308" s="161"/>
      <c r="C308" s="162"/>
      <c r="D308" s="162"/>
      <c r="E308" s="162"/>
      <c r="F308" s="162"/>
      <c r="G308" s="163"/>
      <c r="H308" s="161"/>
      <c r="I308" s="163"/>
      <c r="J308" s="162"/>
      <c r="K308" s="162"/>
      <c r="L308" s="164"/>
      <c r="N308" s="83"/>
    </row>
    <row r="309" spans="2:14" ht="12.75" x14ac:dyDescent="0.2">
      <c r="B309" s="161"/>
      <c r="C309" s="162"/>
      <c r="D309" s="162"/>
      <c r="E309" s="162"/>
      <c r="F309" s="162"/>
      <c r="G309" s="163"/>
      <c r="H309" s="161"/>
      <c r="I309" s="163"/>
      <c r="J309" s="162"/>
      <c r="K309" s="162"/>
      <c r="L309" s="164"/>
      <c r="N309" s="83"/>
    </row>
    <row r="310" spans="2:14" ht="12.75" x14ac:dyDescent="0.2">
      <c r="B310" s="161"/>
      <c r="C310" s="162"/>
      <c r="D310" s="162"/>
      <c r="E310" s="162"/>
      <c r="F310" s="162"/>
      <c r="G310" s="163"/>
      <c r="H310" s="161"/>
      <c r="I310" s="163"/>
      <c r="J310" s="162"/>
      <c r="K310" s="162"/>
      <c r="L310" s="164"/>
      <c r="N310" s="83"/>
    </row>
    <row r="311" spans="2:14" ht="12.75" x14ac:dyDescent="0.2">
      <c r="B311" s="161"/>
      <c r="C311" s="162"/>
      <c r="D311" s="162"/>
      <c r="E311" s="162"/>
      <c r="F311" s="162"/>
      <c r="G311" s="163"/>
      <c r="H311" s="161"/>
      <c r="I311" s="163"/>
      <c r="J311" s="162"/>
      <c r="K311" s="162"/>
      <c r="L311" s="164"/>
      <c r="N311" s="83"/>
    </row>
    <row r="312" spans="2:14" ht="12.75" x14ac:dyDescent="0.2">
      <c r="B312" s="161"/>
      <c r="C312" s="162"/>
      <c r="D312" s="162"/>
      <c r="E312" s="162"/>
      <c r="F312" s="162"/>
      <c r="G312" s="163"/>
      <c r="H312" s="161"/>
      <c r="I312" s="163"/>
      <c r="J312" s="162"/>
      <c r="K312" s="162"/>
      <c r="L312" s="164"/>
      <c r="N312" s="83"/>
    </row>
    <row r="313" spans="2:14" ht="12.75" x14ac:dyDescent="0.2">
      <c r="B313" s="161"/>
      <c r="C313" s="162"/>
      <c r="D313" s="162"/>
      <c r="E313" s="162"/>
      <c r="F313" s="162"/>
      <c r="G313" s="163"/>
      <c r="H313" s="161"/>
      <c r="I313" s="163"/>
      <c r="J313" s="162"/>
      <c r="K313" s="162"/>
      <c r="L313" s="164"/>
      <c r="N313" s="83"/>
    </row>
    <row r="314" spans="2:14" ht="12.75" x14ac:dyDescent="0.2">
      <c r="B314" s="161"/>
      <c r="C314" s="162"/>
      <c r="D314" s="162"/>
      <c r="E314" s="162"/>
      <c r="F314" s="162"/>
      <c r="G314" s="163"/>
      <c r="H314" s="161"/>
      <c r="I314" s="163"/>
      <c r="J314" s="162"/>
      <c r="K314" s="162"/>
      <c r="L314" s="164"/>
      <c r="N314" s="83"/>
    </row>
    <row r="315" spans="2:14" ht="12.75" x14ac:dyDescent="0.2">
      <c r="B315" s="161"/>
      <c r="C315" s="162"/>
      <c r="D315" s="162"/>
      <c r="E315" s="162"/>
      <c r="F315" s="162"/>
      <c r="G315" s="163"/>
      <c r="H315" s="161"/>
      <c r="I315" s="163"/>
      <c r="J315" s="162"/>
      <c r="K315" s="162"/>
      <c r="L315" s="164"/>
      <c r="N315" s="83"/>
    </row>
    <row r="316" spans="2:14" ht="12.75" x14ac:dyDescent="0.2">
      <c r="B316" s="161"/>
      <c r="C316" s="162"/>
      <c r="D316" s="162"/>
      <c r="E316" s="162"/>
      <c r="F316" s="162"/>
      <c r="G316" s="163"/>
      <c r="H316" s="161"/>
      <c r="I316" s="163"/>
      <c r="J316" s="162"/>
      <c r="K316" s="162"/>
      <c r="L316" s="164"/>
      <c r="N316" s="83"/>
    </row>
    <row r="317" spans="2:14" ht="12.75" x14ac:dyDescent="0.2">
      <c r="B317" s="161"/>
      <c r="C317" s="162"/>
      <c r="D317" s="162"/>
      <c r="E317" s="162"/>
      <c r="F317" s="162"/>
      <c r="G317" s="163"/>
      <c r="H317" s="161"/>
      <c r="I317" s="163"/>
      <c r="J317" s="162"/>
      <c r="K317" s="162"/>
      <c r="L317" s="164"/>
      <c r="N317" s="83"/>
    </row>
    <row r="318" spans="2:14" ht="12.75" x14ac:dyDescent="0.2">
      <c r="B318" s="161"/>
      <c r="C318" s="162"/>
      <c r="D318" s="162"/>
      <c r="E318" s="162"/>
      <c r="F318" s="162"/>
      <c r="G318" s="163"/>
      <c r="H318" s="161"/>
      <c r="I318" s="163"/>
      <c r="J318" s="162"/>
      <c r="K318" s="162"/>
      <c r="L318" s="164"/>
      <c r="N318" s="83"/>
    </row>
    <row r="319" spans="2:14" ht="12.75" x14ac:dyDescent="0.2">
      <c r="B319" s="161"/>
      <c r="C319" s="162"/>
      <c r="D319" s="162"/>
      <c r="E319" s="162"/>
      <c r="F319" s="162"/>
      <c r="G319" s="163"/>
      <c r="H319" s="161"/>
      <c r="I319" s="163"/>
      <c r="J319" s="162"/>
      <c r="K319" s="162"/>
      <c r="L319" s="164"/>
      <c r="N319" s="83"/>
    </row>
    <row r="320" spans="2:14" ht="12.75" x14ac:dyDescent="0.2">
      <c r="B320" s="161"/>
      <c r="C320" s="162"/>
      <c r="D320" s="162"/>
      <c r="E320" s="162"/>
      <c r="F320" s="162"/>
      <c r="G320" s="163"/>
      <c r="H320" s="161"/>
      <c r="I320" s="163"/>
      <c r="J320" s="162"/>
      <c r="K320" s="162"/>
      <c r="L320" s="164"/>
      <c r="N320" s="83"/>
    </row>
    <row r="321" spans="2:14" ht="12.75" x14ac:dyDescent="0.2">
      <c r="B321" s="161"/>
      <c r="C321" s="162"/>
      <c r="D321" s="162"/>
      <c r="E321" s="162"/>
      <c r="F321" s="162"/>
      <c r="G321" s="163"/>
      <c r="H321" s="161"/>
      <c r="I321" s="163"/>
      <c r="J321" s="162"/>
      <c r="K321" s="162"/>
      <c r="L321" s="164"/>
      <c r="N321" s="83"/>
    </row>
    <row r="322" spans="2:14" ht="12.75" x14ac:dyDescent="0.2">
      <c r="B322" s="161"/>
      <c r="C322" s="162"/>
      <c r="D322" s="162"/>
      <c r="E322" s="162"/>
      <c r="F322" s="162"/>
      <c r="G322" s="163"/>
      <c r="H322" s="161"/>
      <c r="I322" s="163"/>
      <c r="J322" s="162"/>
      <c r="K322" s="162"/>
      <c r="L322" s="164"/>
      <c r="N322" s="83"/>
    </row>
    <row r="323" spans="2:14" ht="12.75" x14ac:dyDescent="0.2">
      <c r="B323" s="161"/>
      <c r="C323" s="162"/>
      <c r="D323" s="162"/>
      <c r="E323" s="162"/>
      <c r="F323" s="162"/>
      <c r="G323" s="163"/>
      <c r="H323" s="161"/>
      <c r="I323" s="163"/>
      <c r="J323" s="162"/>
      <c r="K323" s="162"/>
      <c r="L323" s="164"/>
      <c r="N323" s="83"/>
    </row>
    <row r="324" spans="2:14" ht="12.75" x14ac:dyDescent="0.2">
      <c r="B324" s="161"/>
      <c r="C324" s="162"/>
      <c r="D324" s="162"/>
      <c r="E324" s="162"/>
      <c r="F324" s="162"/>
      <c r="G324" s="163"/>
      <c r="H324" s="161"/>
      <c r="I324" s="163"/>
      <c r="J324" s="162"/>
      <c r="K324" s="162"/>
      <c r="L324" s="164"/>
      <c r="N324" s="83"/>
    </row>
    <row r="325" spans="2:14" ht="12.75" x14ac:dyDescent="0.2">
      <c r="B325" s="161"/>
      <c r="C325" s="162"/>
      <c r="D325" s="162"/>
      <c r="E325" s="162"/>
      <c r="F325" s="162"/>
      <c r="G325" s="163"/>
      <c r="H325" s="161"/>
      <c r="I325" s="163"/>
      <c r="J325" s="162"/>
      <c r="K325" s="162"/>
      <c r="L325" s="164"/>
      <c r="N325" s="83"/>
    </row>
    <row r="326" spans="2:14" ht="12.75" x14ac:dyDescent="0.2">
      <c r="B326" s="161"/>
      <c r="C326" s="162"/>
      <c r="D326" s="162"/>
      <c r="E326" s="162"/>
      <c r="F326" s="162"/>
      <c r="G326" s="163"/>
      <c r="H326" s="161"/>
      <c r="I326" s="163"/>
      <c r="J326" s="162"/>
      <c r="K326" s="162"/>
      <c r="L326" s="164"/>
      <c r="N326" s="83"/>
    </row>
    <row r="327" spans="2:14" ht="12.75" x14ac:dyDescent="0.2">
      <c r="B327" s="161"/>
      <c r="C327" s="162"/>
      <c r="D327" s="162"/>
      <c r="E327" s="162"/>
      <c r="F327" s="162"/>
      <c r="G327" s="163"/>
      <c r="H327" s="161"/>
      <c r="I327" s="163"/>
      <c r="J327" s="162"/>
      <c r="K327" s="162"/>
      <c r="L327" s="164"/>
      <c r="N327" s="83"/>
    </row>
    <row r="328" spans="2:14" ht="12.75" x14ac:dyDescent="0.2">
      <c r="B328" s="161"/>
      <c r="C328" s="162"/>
      <c r="D328" s="162"/>
      <c r="E328" s="162"/>
      <c r="F328" s="162"/>
      <c r="G328" s="163"/>
      <c r="H328" s="161"/>
      <c r="I328" s="163"/>
      <c r="J328" s="162"/>
      <c r="K328" s="162"/>
      <c r="L328" s="164"/>
      <c r="N328" s="83"/>
    </row>
    <row r="329" spans="2:14" ht="12.75" x14ac:dyDescent="0.2">
      <c r="B329" s="161"/>
      <c r="C329" s="162"/>
      <c r="D329" s="162"/>
      <c r="E329" s="162"/>
      <c r="F329" s="162"/>
      <c r="G329" s="163"/>
      <c r="H329" s="161"/>
      <c r="I329" s="163"/>
      <c r="J329" s="162"/>
      <c r="K329" s="162"/>
      <c r="L329" s="164"/>
      <c r="N329" s="83"/>
    </row>
    <row r="330" spans="2:14" ht="12.75" x14ac:dyDescent="0.2">
      <c r="B330" s="161"/>
      <c r="C330" s="162"/>
      <c r="D330" s="162"/>
      <c r="E330" s="162"/>
      <c r="F330" s="162"/>
      <c r="G330" s="163"/>
      <c r="H330" s="161"/>
      <c r="I330" s="163"/>
      <c r="J330" s="162"/>
      <c r="K330" s="162"/>
      <c r="L330" s="164"/>
      <c r="N330" s="83"/>
    </row>
    <row r="331" spans="2:14" ht="12.75" x14ac:dyDescent="0.2">
      <c r="B331" s="161"/>
      <c r="C331" s="162"/>
      <c r="D331" s="162"/>
      <c r="E331" s="162"/>
      <c r="F331" s="162"/>
      <c r="G331" s="163"/>
      <c r="H331" s="161"/>
      <c r="I331" s="163"/>
      <c r="J331" s="162"/>
      <c r="K331" s="162"/>
      <c r="L331" s="164"/>
      <c r="N331" s="83"/>
    </row>
    <row r="332" spans="2:14" ht="12.75" x14ac:dyDescent="0.2">
      <c r="B332" s="161"/>
      <c r="C332" s="162"/>
      <c r="D332" s="162"/>
      <c r="E332" s="162"/>
      <c r="F332" s="162"/>
      <c r="G332" s="163"/>
      <c r="H332" s="161"/>
      <c r="I332" s="163"/>
      <c r="J332" s="162"/>
      <c r="K332" s="162"/>
      <c r="L332" s="164"/>
      <c r="N332" s="83"/>
    </row>
    <row r="333" spans="2:14" ht="12.75" x14ac:dyDescent="0.2">
      <c r="B333" s="161"/>
      <c r="C333" s="162"/>
      <c r="D333" s="162"/>
      <c r="E333" s="162"/>
      <c r="F333" s="162"/>
      <c r="G333" s="163"/>
      <c r="H333" s="161"/>
      <c r="I333" s="163"/>
      <c r="J333" s="162"/>
      <c r="K333" s="162"/>
      <c r="L333" s="164"/>
      <c r="N333" s="83"/>
    </row>
    <row r="334" spans="2:14" ht="12.75" x14ac:dyDescent="0.2">
      <c r="B334" s="161"/>
      <c r="C334" s="162"/>
      <c r="D334" s="162"/>
      <c r="E334" s="162"/>
      <c r="F334" s="162"/>
      <c r="G334" s="163"/>
      <c r="H334" s="161"/>
      <c r="I334" s="163"/>
      <c r="J334" s="162"/>
      <c r="K334" s="162"/>
      <c r="L334" s="164"/>
      <c r="N334" s="83"/>
    </row>
    <row r="335" spans="2:14" ht="12.75" x14ac:dyDescent="0.2">
      <c r="B335" s="161"/>
      <c r="C335" s="162"/>
      <c r="D335" s="162"/>
      <c r="E335" s="162"/>
      <c r="F335" s="162"/>
      <c r="G335" s="163"/>
      <c r="H335" s="161"/>
      <c r="I335" s="163"/>
      <c r="J335" s="162"/>
      <c r="K335" s="162"/>
      <c r="L335" s="164"/>
      <c r="N335" s="83"/>
    </row>
    <row r="336" spans="2:14" ht="12.75" x14ac:dyDescent="0.2">
      <c r="B336" s="161"/>
      <c r="C336" s="162"/>
      <c r="D336" s="162"/>
      <c r="E336" s="162"/>
      <c r="F336" s="162"/>
      <c r="G336" s="163"/>
      <c r="H336" s="161"/>
      <c r="I336" s="163"/>
      <c r="J336" s="162"/>
      <c r="K336" s="162"/>
      <c r="L336" s="164"/>
      <c r="N336" s="83"/>
    </row>
    <row r="337" spans="2:14" ht="12.75" x14ac:dyDescent="0.2">
      <c r="B337" s="161"/>
      <c r="C337" s="162"/>
      <c r="D337" s="162"/>
      <c r="E337" s="162"/>
      <c r="F337" s="162"/>
      <c r="G337" s="163"/>
      <c r="H337" s="161"/>
      <c r="I337" s="163"/>
      <c r="J337" s="162"/>
      <c r="K337" s="162"/>
      <c r="L337" s="164"/>
      <c r="N337" s="83"/>
    </row>
    <row r="338" spans="2:14" ht="12.75" x14ac:dyDescent="0.2">
      <c r="B338" s="161"/>
      <c r="C338" s="162"/>
      <c r="D338" s="162"/>
      <c r="E338" s="162"/>
      <c r="F338" s="162"/>
      <c r="G338" s="163"/>
      <c r="H338" s="161"/>
      <c r="I338" s="163"/>
      <c r="J338" s="162"/>
      <c r="K338" s="162"/>
      <c r="L338" s="164"/>
      <c r="N338" s="83"/>
    </row>
    <row r="339" spans="2:14" ht="12.75" x14ac:dyDescent="0.2">
      <c r="B339" s="161"/>
      <c r="C339" s="162"/>
      <c r="D339" s="162"/>
      <c r="E339" s="162"/>
      <c r="F339" s="162"/>
      <c r="G339" s="163"/>
      <c r="H339" s="161"/>
      <c r="I339" s="163"/>
      <c r="J339" s="162"/>
      <c r="K339" s="162"/>
      <c r="L339" s="164"/>
      <c r="N339" s="83"/>
    </row>
    <row r="340" spans="2:14" ht="12.75" x14ac:dyDescent="0.2">
      <c r="B340" s="161"/>
      <c r="C340" s="162"/>
      <c r="D340" s="162"/>
      <c r="E340" s="162"/>
      <c r="F340" s="162"/>
      <c r="G340" s="163"/>
      <c r="H340" s="161"/>
      <c r="I340" s="163"/>
      <c r="J340" s="162"/>
      <c r="K340" s="162"/>
      <c r="L340" s="164"/>
      <c r="N340" s="83"/>
    </row>
    <row r="341" spans="2:14" ht="12.75" x14ac:dyDescent="0.2">
      <c r="B341" s="161"/>
      <c r="C341" s="162"/>
      <c r="D341" s="162"/>
      <c r="E341" s="162"/>
      <c r="F341" s="162"/>
      <c r="G341" s="163"/>
      <c r="H341" s="161"/>
      <c r="I341" s="163"/>
      <c r="J341" s="162"/>
      <c r="K341" s="162"/>
      <c r="L341" s="164"/>
      <c r="N341" s="83"/>
    </row>
    <row r="342" spans="2:14" ht="12.75" x14ac:dyDescent="0.2">
      <c r="B342" s="161"/>
      <c r="C342" s="162"/>
      <c r="D342" s="162"/>
      <c r="E342" s="162"/>
      <c r="F342" s="162"/>
      <c r="G342" s="163"/>
      <c r="H342" s="161"/>
      <c r="I342" s="163"/>
      <c r="J342" s="162"/>
      <c r="K342" s="162"/>
      <c r="L342" s="164"/>
      <c r="N342" s="83"/>
    </row>
    <row r="343" spans="2:14" ht="12.75" x14ac:dyDescent="0.2">
      <c r="B343" s="161"/>
      <c r="C343" s="162"/>
      <c r="D343" s="162"/>
      <c r="E343" s="162"/>
      <c r="F343" s="162"/>
      <c r="G343" s="163"/>
      <c r="H343" s="161"/>
      <c r="I343" s="163"/>
      <c r="J343" s="162"/>
      <c r="K343" s="162"/>
      <c r="L343" s="164"/>
      <c r="N343" s="83"/>
    </row>
    <row r="344" spans="2:14" ht="12.75" x14ac:dyDescent="0.2">
      <c r="B344" s="161"/>
      <c r="C344" s="162"/>
      <c r="D344" s="162"/>
      <c r="E344" s="162"/>
      <c r="F344" s="162"/>
      <c r="G344" s="163"/>
      <c r="H344" s="161"/>
      <c r="I344" s="163"/>
      <c r="J344" s="162"/>
      <c r="K344" s="162"/>
      <c r="L344" s="164"/>
      <c r="N344" s="83"/>
    </row>
    <row r="345" spans="2:14" ht="12.75" x14ac:dyDescent="0.2">
      <c r="B345" s="161"/>
      <c r="C345" s="162"/>
      <c r="D345" s="162"/>
      <c r="E345" s="162"/>
      <c r="F345" s="162"/>
      <c r="G345" s="163"/>
      <c r="H345" s="161"/>
      <c r="I345" s="163"/>
      <c r="J345" s="162"/>
      <c r="K345" s="162"/>
      <c r="L345" s="164"/>
      <c r="N345" s="83"/>
    </row>
    <row r="346" spans="2:14" ht="12.75" x14ac:dyDescent="0.2">
      <c r="B346" s="161"/>
      <c r="C346" s="162"/>
      <c r="D346" s="162"/>
      <c r="E346" s="162"/>
      <c r="F346" s="162"/>
      <c r="G346" s="163"/>
      <c r="H346" s="161"/>
      <c r="I346" s="163"/>
      <c r="J346" s="162"/>
      <c r="K346" s="162"/>
      <c r="L346" s="164"/>
      <c r="N346" s="83"/>
    </row>
    <row r="347" spans="2:14" ht="12.75" x14ac:dyDescent="0.2">
      <c r="B347" s="161"/>
      <c r="C347" s="162"/>
      <c r="D347" s="162"/>
      <c r="E347" s="162"/>
      <c r="F347" s="162"/>
      <c r="G347" s="163"/>
      <c r="H347" s="161"/>
      <c r="I347" s="163"/>
      <c r="J347" s="162"/>
      <c r="K347" s="162"/>
      <c r="L347" s="164"/>
      <c r="N347" s="83"/>
    </row>
    <row r="348" spans="2:14" ht="12.75" x14ac:dyDescent="0.2">
      <c r="B348" s="161"/>
      <c r="C348" s="162"/>
      <c r="D348" s="162"/>
      <c r="E348" s="162"/>
      <c r="F348" s="162"/>
      <c r="G348" s="163"/>
      <c r="H348" s="161"/>
      <c r="I348" s="163"/>
      <c r="J348" s="162"/>
      <c r="K348" s="162"/>
      <c r="L348" s="164"/>
      <c r="N348" s="83"/>
    </row>
    <row r="349" spans="2:14" ht="12.75" x14ac:dyDescent="0.2">
      <c r="B349" s="161"/>
      <c r="C349" s="162"/>
      <c r="D349" s="162"/>
      <c r="E349" s="162"/>
      <c r="F349" s="162"/>
      <c r="G349" s="163"/>
      <c r="H349" s="161"/>
      <c r="I349" s="163"/>
      <c r="J349" s="162"/>
      <c r="K349" s="162"/>
      <c r="L349" s="164"/>
      <c r="N349" s="83"/>
    </row>
    <row r="350" spans="2:14" ht="12.75" x14ac:dyDescent="0.2">
      <c r="B350" s="161"/>
      <c r="C350" s="162"/>
      <c r="D350" s="162"/>
      <c r="E350" s="162"/>
      <c r="F350" s="162"/>
      <c r="G350" s="163"/>
      <c r="H350" s="161"/>
      <c r="I350" s="163"/>
      <c r="J350" s="162"/>
      <c r="K350" s="162"/>
      <c r="L350" s="164"/>
      <c r="N350" s="83"/>
    </row>
    <row r="351" spans="2:14" ht="12.75" x14ac:dyDescent="0.2">
      <c r="B351" s="161"/>
      <c r="C351" s="162"/>
      <c r="D351" s="162"/>
      <c r="E351" s="162"/>
      <c r="F351" s="162"/>
      <c r="G351" s="163"/>
      <c r="H351" s="161"/>
      <c r="I351" s="163"/>
      <c r="J351" s="162"/>
      <c r="K351" s="162"/>
      <c r="L351" s="164"/>
      <c r="N351" s="83"/>
    </row>
    <row r="352" spans="2:14" ht="12.75" x14ac:dyDescent="0.2">
      <c r="B352" s="161"/>
      <c r="C352" s="162"/>
      <c r="D352" s="162"/>
      <c r="E352" s="162"/>
      <c r="F352" s="162"/>
      <c r="G352" s="163"/>
      <c r="H352" s="161"/>
      <c r="I352" s="163"/>
      <c r="J352" s="162"/>
      <c r="K352" s="162"/>
      <c r="L352" s="164"/>
      <c r="N352" s="83"/>
    </row>
    <row r="353" spans="2:14" ht="12.75" x14ac:dyDescent="0.2">
      <c r="B353" s="161"/>
      <c r="C353" s="162"/>
      <c r="D353" s="162"/>
      <c r="E353" s="162"/>
      <c r="F353" s="162"/>
      <c r="G353" s="163"/>
      <c r="H353" s="161"/>
      <c r="I353" s="163"/>
      <c r="J353" s="162"/>
      <c r="K353" s="162"/>
      <c r="L353" s="164"/>
      <c r="N353" s="83"/>
    </row>
    <row r="354" spans="2:14" ht="12.75" x14ac:dyDescent="0.2">
      <c r="B354" s="161"/>
      <c r="C354" s="162"/>
      <c r="D354" s="162"/>
      <c r="E354" s="162"/>
      <c r="F354" s="162"/>
      <c r="G354" s="163"/>
      <c r="H354" s="161"/>
      <c r="I354" s="163"/>
      <c r="J354" s="162"/>
      <c r="K354" s="162"/>
      <c r="L354" s="164"/>
      <c r="N354" s="83"/>
    </row>
    <row r="355" spans="2:14" ht="12.75" x14ac:dyDescent="0.2">
      <c r="B355" s="161"/>
      <c r="C355" s="162"/>
      <c r="D355" s="162"/>
      <c r="E355" s="162"/>
      <c r="F355" s="162"/>
      <c r="G355" s="163"/>
      <c r="H355" s="161"/>
      <c r="I355" s="163"/>
      <c r="J355" s="162"/>
      <c r="K355" s="162"/>
      <c r="L355" s="164"/>
      <c r="N355" s="83"/>
    </row>
    <row r="356" spans="2:14" ht="12.75" x14ac:dyDescent="0.2">
      <c r="B356" s="161"/>
      <c r="C356" s="162"/>
      <c r="D356" s="162"/>
      <c r="E356" s="162"/>
      <c r="F356" s="162"/>
      <c r="G356" s="163"/>
      <c r="H356" s="161"/>
      <c r="I356" s="163"/>
      <c r="J356" s="162"/>
      <c r="K356" s="162"/>
      <c r="L356" s="164"/>
      <c r="N356" s="83"/>
    </row>
    <row r="357" spans="2:14" ht="12.75" x14ac:dyDescent="0.2">
      <c r="B357" s="161"/>
      <c r="C357" s="162"/>
      <c r="D357" s="162"/>
      <c r="E357" s="162"/>
      <c r="F357" s="162"/>
      <c r="G357" s="163"/>
      <c r="H357" s="161"/>
      <c r="I357" s="163"/>
      <c r="J357" s="162"/>
      <c r="K357" s="162"/>
      <c r="L357" s="164"/>
      <c r="N357" s="83"/>
    </row>
    <row r="358" spans="2:14" ht="12.75" x14ac:dyDescent="0.2">
      <c r="B358" s="161"/>
      <c r="C358" s="162"/>
      <c r="D358" s="162"/>
      <c r="E358" s="162"/>
      <c r="F358" s="162"/>
      <c r="G358" s="163"/>
      <c r="H358" s="161"/>
      <c r="I358" s="163"/>
      <c r="J358" s="162"/>
      <c r="K358" s="162"/>
      <c r="L358" s="164"/>
      <c r="N358" s="83"/>
    </row>
    <row r="359" spans="2:14" ht="12.75" x14ac:dyDescent="0.2">
      <c r="B359" s="161"/>
      <c r="C359" s="162"/>
      <c r="D359" s="162"/>
      <c r="E359" s="162"/>
      <c r="F359" s="162"/>
      <c r="G359" s="163"/>
      <c r="H359" s="161"/>
      <c r="I359" s="163"/>
      <c r="J359" s="162"/>
      <c r="K359" s="162"/>
      <c r="L359" s="164"/>
      <c r="N359" s="83"/>
    </row>
    <row r="360" spans="2:14" ht="12.75" x14ac:dyDescent="0.2">
      <c r="B360" s="161"/>
      <c r="C360" s="162"/>
      <c r="D360" s="162"/>
      <c r="E360" s="162"/>
      <c r="F360" s="162"/>
      <c r="G360" s="163"/>
      <c r="H360" s="161"/>
      <c r="I360" s="163"/>
      <c r="J360" s="162"/>
      <c r="K360" s="162"/>
      <c r="L360" s="164"/>
      <c r="N360" s="83"/>
    </row>
    <row r="361" spans="2:14" ht="12.75" x14ac:dyDescent="0.2">
      <c r="B361" s="161"/>
      <c r="C361" s="162"/>
      <c r="D361" s="162"/>
      <c r="E361" s="162"/>
      <c r="F361" s="162"/>
      <c r="G361" s="163"/>
      <c r="H361" s="161"/>
      <c r="I361" s="163"/>
      <c r="J361" s="162"/>
      <c r="K361" s="162"/>
      <c r="L361" s="164"/>
      <c r="N361" s="83"/>
    </row>
    <row r="362" spans="2:14" ht="12.75" x14ac:dyDescent="0.2">
      <c r="B362" s="161"/>
      <c r="C362" s="162"/>
      <c r="D362" s="162"/>
      <c r="E362" s="162"/>
      <c r="F362" s="162"/>
      <c r="G362" s="163"/>
      <c r="H362" s="161"/>
      <c r="I362" s="163"/>
      <c r="J362" s="162"/>
      <c r="K362" s="162"/>
      <c r="L362" s="164"/>
      <c r="N362" s="83"/>
    </row>
    <row r="363" spans="2:14" ht="12.75" x14ac:dyDescent="0.2">
      <c r="B363" s="161"/>
      <c r="C363" s="162"/>
      <c r="D363" s="162"/>
      <c r="E363" s="162"/>
      <c r="F363" s="162"/>
      <c r="G363" s="163"/>
      <c r="H363" s="161"/>
      <c r="I363" s="163"/>
      <c r="J363" s="162"/>
      <c r="K363" s="162"/>
      <c r="L363" s="164"/>
      <c r="N363" s="83"/>
    </row>
    <row r="364" spans="2:14" ht="12.75" x14ac:dyDescent="0.2">
      <c r="B364" s="161"/>
      <c r="C364" s="162"/>
      <c r="D364" s="162"/>
      <c r="E364" s="162"/>
      <c r="F364" s="162"/>
      <c r="G364" s="163"/>
      <c r="H364" s="161"/>
      <c r="I364" s="163"/>
      <c r="J364" s="162"/>
      <c r="K364" s="162"/>
      <c r="L364" s="164"/>
      <c r="N364" s="83"/>
    </row>
    <row r="365" spans="2:14" ht="12.75" x14ac:dyDescent="0.2">
      <c r="B365" s="161"/>
      <c r="C365" s="162"/>
      <c r="D365" s="162"/>
      <c r="E365" s="162"/>
      <c r="F365" s="162"/>
      <c r="G365" s="163"/>
      <c r="H365" s="161"/>
      <c r="I365" s="163"/>
      <c r="J365" s="162"/>
      <c r="K365" s="162"/>
      <c r="L365" s="164"/>
      <c r="N365" s="83"/>
    </row>
    <row r="366" spans="2:14" ht="12.75" x14ac:dyDescent="0.2">
      <c r="B366" s="161"/>
      <c r="C366" s="162"/>
      <c r="D366" s="162"/>
      <c r="E366" s="162"/>
      <c r="F366" s="162"/>
      <c r="G366" s="163"/>
      <c r="H366" s="161"/>
      <c r="I366" s="163"/>
      <c r="J366" s="162"/>
      <c r="K366" s="162"/>
      <c r="L366" s="164"/>
      <c r="N366" s="83"/>
    </row>
    <row r="367" spans="2:14" ht="12.75" x14ac:dyDescent="0.2">
      <c r="B367" s="161"/>
      <c r="C367" s="162"/>
      <c r="D367" s="162"/>
      <c r="E367" s="162"/>
      <c r="F367" s="162"/>
      <c r="G367" s="163"/>
      <c r="H367" s="161"/>
      <c r="I367" s="163"/>
      <c r="J367" s="162"/>
      <c r="K367" s="162"/>
      <c r="L367" s="164"/>
      <c r="N367" s="83"/>
    </row>
    <row r="368" spans="2:14" ht="12.75" x14ac:dyDescent="0.2">
      <c r="B368" s="161"/>
      <c r="C368" s="162"/>
      <c r="D368" s="162"/>
      <c r="E368" s="162"/>
      <c r="F368" s="162"/>
      <c r="G368" s="163"/>
      <c r="H368" s="161"/>
      <c r="I368" s="163"/>
      <c r="J368" s="162"/>
      <c r="K368" s="162"/>
      <c r="L368" s="164"/>
      <c r="N368" s="83"/>
    </row>
    <row r="369" spans="2:14" ht="12.75" x14ac:dyDescent="0.2">
      <c r="B369" s="161"/>
      <c r="C369" s="162"/>
      <c r="D369" s="162"/>
      <c r="E369" s="162"/>
      <c r="F369" s="162"/>
      <c r="G369" s="163"/>
      <c r="H369" s="161"/>
      <c r="I369" s="163"/>
      <c r="J369" s="162"/>
      <c r="K369" s="162"/>
      <c r="L369" s="164"/>
      <c r="N369" s="83"/>
    </row>
    <row r="370" spans="2:14" ht="12.75" x14ac:dyDescent="0.2">
      <c r="B370" s="161"/>
      <c r="C370" s="162"/>
      <c r="D370" s="162"/>
      <c r="E370" s="162"/>
      <c r="F370" s="162"/>
      <c r="G370" s="163"/>
      <c r="H370" s="161"/>
      <c r="I370" s="163"/>
      <c r="J370" s="162"/>
      <c r="K370" s="162"/>
      <c r="L370" s="164"/>
      <c r="N370" s="83"/>
    </row>
    <row r="371" spans="2:14" ht="12.75" x14ac:dyDescent="0.2">
      <c r="B371" s="161"/>
      <c r="C371" s="162"/>
      <c r="D371" s="162"/>
      <c r="E371" s="162"/>
      <c r="F371" s="162"/>
      <c r="G371" s="163"/>
      <c r="H371" s="161"/>
      <c r="I371" s="163"/>
      <c r="J371" s="162"/>
      <c r="K371" s="162"/>
      <c r="L371" s="164"/>
      <c r="N371" s="83"/>
    </row>
    <row r="372" spans="2:14" ht="12.75" x14ac:dyDescent="0.2">
      <c r="B372" s="161"/>
      <c r="C372" s="162"/>
      <c r="D372" s="162"/>
      <c r="E372" s="162"/>
      <c r="F372" s="162"/>
      <c r="G372" s="163"/>
      <c r="H372" s="161"/>
      <c r="I372" s="163"/>
      <c r="J372" s="162"/>
      <c r="K372" s="162"/>
      <c r="L372" s="164"/>
      <c r="N372" s="83"/>
    </row>
    <row r="373" spans="2:14" ht="12.75" x14ac:dyDescent="0.2">
      <c r="B373" s="161"/>
      <c r="C373" s="162"/>
      <c r="D373" s="162"/>
      <c r="E373" s="162"/>
      <c r="F373" s="162"/>
      <c r="G373" s="163"/>
      <c r="H373" s="161"/>
      <c r="I373" s="163"/>
      <c r="J373" s="162"/>
      <c r="K373" s="162"/>
      <c r="L373" s="164"/>
      <c r="N373" s="83"/>
    </row>
    <row r="374" spans="2:14" ht="12.75" x14ac:dyDescent="0.2">
      <c r="B374" s="161"/>
      <c r="C374" s="162"/>
      <c r="D374" s="162"/>
      <c r="E374" s="162"/>
      <c r="F374" s="162"/>
      <c r="G374" s="163"/>
      <c r="H374" s="161"/>
      <c r="I374" s="163"/>
      <c r="J374" s="162"/>
      <c r="K374" s="162"/>
      <c r="L374" s="164"/>
      <c r="N374" s="83"/>
    </row>
    <row r="375" spans="2:14" ht="12.75" x14ac:dyDescent="0.2">
      <c r="B375" s="161"/>
      <c r="C375" s="162"/>
      <c r="D375" s="162"/>
      <c r="E375" s="162"/>
      <c r="F375" s="162"/>
      <c r="G375" s="163"/>
      <c r="H375" s="161"/>
      <c r="I375" s="163"/>
      <c r="J375" s="162"/>
      <c r="K375" s="162"/>
      <c r="L375" s="164"/>
      <c r="N375" s="83"/>
    </row>
    <row r="376" spans="2:14" ht="12.75" x14ac:dyDescent="0.2">
      <c r="B376" s="161"/>
      <c r="C376" s="162"/>
      <c r="D376" s="162"/>
      <c r="E376" s="162"/>
      <c r="F376" s="162"/>
      <c r="G376" s="163"/>
      <c r="H376" s="161"/>
      <c r="I376" s="163"/>
      <c r="J376" s="162"/>
      <c r="K376" s="162"/>
      <c r="L376" s="164"/>
      <c r="N376" s="83"/>
    </row>
    <row r="377" spans="2:14" ht="12.75" x14ac:dyDescent="0.2">
      <c r="B377" s="161"/>
      <c r="C377" s="162"/>
      <c r="D377" s="162"/>
      <c r="E377" s="162"/>
      <c r="F377" s="162"/>
      <c r="G377" s="163"/>
      <c r="H377" s="161"/>
      <c r="I377" s="163"/>
      <c r="J377" s="162"/>
      <c r="K377" s="162"/>
      <c r="L377" s="164"/>
      <c r="N377" s="83"/>
    </row>
    <row r="378" spans="2:14" ht="12.75" x14ac:dyDescent="0.2">
      <c r="B378" s="161"/>
      <c r="C378" s="162"/>
      <c r="D378" s="162"/>
      <c r="E378" s="162"/>
      <c r="F378" s="162"/>
      <c r="G378" s="163"/>
      <c r="H378" s="161"/>
      <c r="I378" s="163"/>
      <c r="J378" s="162"/>
      <c r="K378" s="162"/>
      <c r="L378" s="164"/>
      <c r="N378" s="83"/>
    </row>
    <row r="379" spans="2:14" ht="12.75" x14ac:dyDescent="0.2">
      <c r="B379" s="161"/>
      <c r="C379" s="162"/>
      <c r="D379" s="162"/>
      <c r="E379" s="162"/>
      <c r="F379" s="162"/>
      <c r="G379" s="163"/>
      <c r="H379" s="161"/>
      <c r="I379" s="163"/>
      <c r="J379" s="162"/>
      <c r="K379" s="162"/>
      <c r="L379" s="164"/>
      <c r="N379" s="83"/>
    </row>
    <row r="380" spans="2:14" ht="12.75" x14ac:dyDescent="0.2">
      <c r="B380" s="161"/>
      <c r="C380" s="162"/>
      <c r="D380" s="162"/>
      <c r="E380" s="162"/>
      <c r="F380" s="162"/>
      <c r="G380" s="163"/>
      <c r="H380" s="161"/>
      <c r="I380" s="163"/>
      <c r="J380" s="162"/>
      <c r="K380" s="162"/>
      <c r="L380" s="164"/>
      <c r="N380" s="83"/>
    </row>
    <row r="381" spans="2:14" ht="12.75" x14ac:dyDescent="0.2">
      <c r="B381" s="161"/>
      <c r="C381" s="162"/>
      <c r="D381" s="162"/>
      <c r="E381" s="162"/>
      <c r="F381" s="162"/>
      <c r="G381" s="163"/>
      <c r="H381" s="161"/>
      <c r="I381" s="163"/>
      <c r="J381" s="162"/>
      <c r="K381" s="162"/>
      <c r="L381" s="164"/>
      <c r="N381" s="83"/>
    </row>
    <row r="382" spans="2:14" ht="12.75" x14ac:dyDescent="0.2">
      <c r="B382" s="161"/>
      <c r="C382" s="162"/>
      <c r="D382" s="162"/>
      <c r="E382" s="162"/>
      <c r="F382" s="162"/>
      <c r="G382" s="163"/>
      <c r="H382" s="161"/>
      <c r="I382" s="163"/>
      <c r="J382" s="162"/>
      <c r="K382" s="162"/>
      <c r="L382" s="164"/>
      <c r="N382" s="83"/>
    </row>
    <row r="383" spans="2:14" ht="12.75" x14ac:dyDescent="0.2">
      <c r="B383" s="161"/>
      <c r="C383" s="162"/>
      <c r="D383" s="162"/>
      <c r="E383" s="162"/>
      <c r="F383" s="162"/>
      <c r="G383" s="163"/>
      <c r="H383" s="161"/>
      <c r="I383" s="163"/>
      <c r="J383" s="162"/>
      <c r="K383" s="162"/>
      <c r="L383" s="164"/>
      <c r="N383" s="83"/>
    </row>
    <row r="384" spans="2:14" ht="12.75" x14ac:dyDescent="0.2">
      <c r="B384" s="161"/>
      <c r="C384" s="162"/>
      <c r="D384" s="162"/>
      <c r="E384" s="162"/>
      <c r="F384" s="162"/>
      <c r="G384" s="163"/>
      <c r="H384" s="161"/>
      <c r="I384" s="163"/>
      <c r="J384" s="162"/>
      <c r="K384" s="162"/>
      <c r="L384" s="164"/>
      <c r="N384" s="83"/>
    </row>
    <row r="385" spans="2:14" ht="12.75" x14ac:dyDescent="0.2">
      <c r="B385" s="161"/>
      <c r="C385" s="162"/>
      <c r="D385" s="162"/>
      <c r="E385" s="162"/>
      <c r="F385" s="162"/>
      <c r="G385" s="163"/>
      <c r="H385" s="161"/>
      <c r="I385" s="163"/>
      <c r="J385" s="162"/>
      <c r="K385" s="162"/>
      <c r="L385" s="164"/>
      <c r="N385" s="83"/>
    </row>
    <row r="386" spans="2:14" ht="12.75" x14ac:dyDescent="0.2">
      <c r="B386" s="161"/>
      <c r="C386" s="162"/>
      <c r="D386" s="162"/>
      <c r="E386" s="162"/>
      <c r="F386" s="162"/>
      <c r="G386" s="163"/>
      <c r="H386" s="161"/>
      <c r="I386" s="163"/>
      <c r="J386" s="162"/>
      <c r="K386" s="162"/>
      <c r="L386" s="164"/>
      <c r="N386" s="83"/>
    </row>
    <row r="387" spans="2:14" ht="12.75" x14ac:dyDescent="0.2">
      <c r="B387" s="161"/>
      <c r="C387" s="162"/>
      <c r="D387" s="162"/>
      <c r="E387" s="162"/>
      <c r="F387" s="162"/>
      <c r="G387" s="163"/>
      <c r="H387" s="161"/>
      <c r="I387" s="163"/>
      <c r="J387" s="162"/>
      <c r="K387" s="162"/>
      <c r="L387" s="164"/>
      <c r="N387" s="83"/>
    </row>
    <row r="388" spans="2:14" ht="12.75" x14ac:dyDescent="0.2">
      <c r="B388" s="161"/>
      <c r="C388" s="162"/>
      <c r="D388" s="162"/>
      <c r="E388" s="162"/>
      <c r="F388" s="162"/>
      <c r="G388" s="163"/>
      <c r="H388" s="161"/>
      <c r="I388" s="163"/>
      <c r="J388" s="162"/>
      <c r="K388" s="162"/>
      <c r="L388" s="164"/>
      <c r="N388" s="83"/>
    </row>
    <row r="389" spans="2:14" ht="12.75" x14ac:dyDescent="0.2">
      <c r="B389" s="161"/>
      <c r="C389" s="162"/>
      <c r="D389" s="162"/>
      <c r="E389" s="162"/>
      <c r="F389" s="162"/>
      <c r="G389" s="163"/>
      <c r="H389" s="161"/>
      <c r="I389" s="163"/>
      <c r="J389" s="162"/>
      <c r="K389" s="162"/>
      <c r="L389" s="164"/>
      <c r="N389" s="83"/>
    </row>
    <row r="390" spans="2:14" ht="12.75" x14ac:dyDescent="0.2">
      <c r="B390" s="161"/>
      <c r="C390" s="162"/>
      <c r="D390" s="162"/>
      <c r="E390" s="162"/>
      <c r="F390" s="162"/>
      <c r="G390" s="163"/>
      <c r="H390" s="161"/>
      <c r="I390" s="163"/>
      <c r="J390" s="162"/>
      <c r="K390" s="162"/>
      <c r="L390" s="164"/>
      <c r="N390" s="83"/>
    </row>
    <row r="391" spans="2:14" ht="12.75" x14ac:dyDescent="0.2">
      <c r="B391" s="161"/>
      <c r="C391" s="162"/>
      <c r="D391" s="162"/>
      <c r="E391" s="162"/>
      <c r="F391" s="162"/>
      <c r="G391" s="163"/>
      <c r="H391" s="161"/>
      <c r="I391" s="163"/>
      <c r="J391" s="162"/>
      <c r="K391" s="162"/>
      <c r="L391" s="164"/>
      <c r="N391" s="83"/>
    </row>
    <row r="392" spans="2:14" ht="12.75" x14ac:dyDescent="0.2">
      <c r="B392" s="161"/>
      <c r="C392" s="162"/>
      <c r="D392" s="162"/>
      <c r="E392" s="162"/>
      <c r="F392" s="162"/>
      <c r="G392" s="163"/>
      <c r="H392" s="161"/>
      <c r="I392" s="163"/>
      <c r="J392" s="162"/>
      <c r="K392" s="162"/>
      <c r="L392" s="164"/>
      <c r="N392" s="83"/>
    </row>
    <row r="393" spans="2:14" ht="12.75" x14ac:dyDescent="0.2">
      <c r="B393" s="161"/>
      <c r="C393" s="162"/>
      <c r="D393" s="162"/>
      <c r="E393" s="162"/>
      <c r="F393" s="162"/>
      <c r="G393" s="163"/>
      <c r="H393" s="161"/>
      <c r="I393" s="163"/>
      <c r="J393" s="162"/>
      <c r="K393" s="162"/>
      <c r="L393" s="164"/>
      <c r="N393" s="83"/>
    </row>
    <row r="394" spans="2:14" ht="12.75" x14ac:dyDescent="0.2">
      <c r="B394" s="161"/>
      <c r="C394" s="162"/>
      <c r="D394" s="162"/>
      <c r="E394" s="162"/>
      <c r="F394" s="162"/>
      <c r="G394" s="163"/>
      <c r="H394" s="161"/>
      <c r="I394" s="163"/>
      <c r="J394" s="162"/>
      <c r="K394" s="162"/>
      <c r="L394" s="164"/>
      <c r="N394" s="83"/>
    </row>
    <row r="395" spans="2:14" ht="12.75" x14ac:dyDescent="0.2">
      <c r="B395" s="161"/>
      <c r="C395" s="162"/>
      <c r="D395" s="162"/>
      <c r="E395" s="162"/>
      <c r="F395" s="162"/>
      <c r="G395" s="163"/>
      <c r="H395" s="161"/>
      <c r="I395" s="163"/>
      <c r="J395" s="162"/>
      <c r="K395" s="162"/>
      <c r="L395" s="164"/>
      <c r="N395" s="83"/>
    </row>
    <row r="396" spans="2:14" ht="12.75" x14ac:dyDescent="0.2">
      <c r="B396" s="161"/>
      <c r="C396" s="162"/>
      <c r="D396" s="162"/>
      <c r="E396" s="162"/>
      <c r="F396" s="162"/>
      <c r="G396" s="163"/>
      <c r="H396" s="161"/>
      <c r="I396" s="163"/>
      <c r="J396" s="162"/>
      <c r="K396" s="162"/>
      <c r="L396" s="164"/>
      <c r="N396" s="83"/>
    </row>
    <row r="397" spans="2:14" ht="12.75" x14ac:dyDescent="0.2">
      <c r="B397" s="161"/>
      <c r="C397" s="162"/>
      <c r="D397" s="162"/>
      <c r="E397" s="162"/>
      <c r="F397" s="162"/>
      <c r="G397" s="163"/>
      <c r="H397" s="161"/>
      <c r="I397" s="163"/>
      <c r="J397" s="162"/>
      <c r="K397" s="162"/>
      <c r="L397" s="164"/>
      <c r="N397" s="83"/>
    </row>
    <row r="398" spans="2:14" ht="12.75" x14ac:dyDescent="0.2">
      <c r="B398" s="161"/>
      <c r="C398" s="162"/>
      <c r="D398" s="162"/>
      <c r="E398" s="162"/>
      <c r="F398" s="162"/>
      <c r="G398" s="163"/>
      <c r="H398" s="161"/>
      <c r="I398" s="163"/>
      <c r="J398" s="162"/>
      <c r="K398" s="162"/>
      <c r="L398" s="164"/>
      <c r="N398" s="83"/>
    </row>
    <row r="399" spans="2:14" ht="12.75" x14ac:dyDescent="0.2">
      <c r="B399" s="161"/>
      <c r="C399" s="162"/>
      <c r="D399" s="162"/>
      <c r="E399" s="162"/>
      <c r="F399" s="162"/>
      <c r="G399" s="163"/>
      <c r="H399" s="161"/>
      <c r="I399" s="163"/>
      <c r="J399" s="162"/>
      <c r="K399" s="162"/>
      <c r="L399" s="164"/>
      <c r="N399" s="83"/>
    </row>
    <row r="400" spans="2:14" ht="12.75" x14ac:dyDescent="0.2">
      <c r="B400" s="161"/>
      <c r="C400" s="162"/>
      <c r="D400" s="162"/>
      <c r="E400" s="162"/>
      <c r="F400" s="162"/>
      <c r="G400" s="163"/>
      <c r="H400" s="161"/>
      <c r="I400" s="163"/>
      <c r="J400" s="162"/>
      <c r="K400" s="162"/>
      <c r="L400" s="164"/>
      <c r="N400" s="83"/>
    </row>
    <row r="401" spans="2:14" ht="12.75" x14ac:dyDescent="0.2">
      <c r="B401" s="161"/>
      <c r="C401" s="162"/>
      <c r="D401" s="162"/>
      <c r="E401" s="162"/>
      <c r="F401" s="162"/>
      <c r="G401" s="163"/>
      <c r="H401" s="161"/>
      <c r="I401" s="163"/>
      <c r="J401" s="162"/>
      <c r="K401" s="162"/>
      <c r="L401" s="164"/>
      <c r="N401" s="83"/>
    </row>
    <row r="402" spans="2:14" ht="12.75" x14ac:dyDescent="0.2">
      <c r="B402" s="161"/>
      <c r="C402" s="162"/>
      <c r="D402" s="162"/>
      <c r="E402" s="162"/>
      <c r="F402" s="162"/>
      <c r="G402" s="163"/>
      <c r="H402" s="161"/>
      <c r="I402" s="163"/>
      <c r="J402" s="162"/>
      <c r="K402" s="162"/>
      <c r="L402" s="164"/>
      <c r="N402" s="83"/>
    </row>
    <row r="403" spans="2:14" ht="12.75" x14ac:dyDescent="0.2">
      <c r="B403" s="161"/>
      <c r="C403" s="162"/>
      <c r="D403" s="162"/>
      <c r="E403" s="162"/>
      <c r="F403" s="162"/>
      <c r="G403" s="163"/>
      <c r="H403" s="161"/>
      <c r="I403" s="163"/>
      <c r="J403" s="162"/>
      <c r="K403" s="162"/>
      <c r="L403" s="164"/>
      <c r="N403" s="83"/>
    </row>
    <row r="404" spans="2:14" ht="12.75" x14ac:dyDescent="0.2">
      <c r="B404" s="161"/>
      <c r="C404" s="162"/>
      <c r="D404" s="162"/>
      <c r="E404" s="162"/>
      <c r="F404" s="162"/>
      <c r="G404" s="163"/>
      <c r="H404" s="161"/>
      <c r="I404" s="163"/>
      <c r="J404" s="162"/>
      <c r="K404" s="162"/>
      <c r="L404" s="164"/>
      <c r="N404" s="83"/>
    </row>
    <row r="405" spans="2:14" ht="12.75" x14ac:dyDescent="0.2">
      <c r="B405" s="161"/>
      <c r="C405" s="162"/>
      <c r="D405" s="162"/>
      <c r="E405" s="162"/>
      <c r="F405" s="162"/>
      <c r="G405" s="163"/>
      <c r="H405" s="161"/>
      <c r="I405" s="163"/>
      <c r="J405" s="162"/>
      <c r="K405" s="162"/>
      <c r="L405" s="164"/>
      <c r="N405" s="83"/>
    </row>
    <row r="406" spans="2:14" ht="12.75" x14ac:dyDescent="0.2">
      <c r="B406" s="161"/>
      <c r="C406" s="162"/>
      <c r="D406" s="162"/>
      <c r="E406" s="162"/>
      <c r="F406" s="162"/>
      <c r="G406" s="163"/>
      <c r="H406" s="161"/>
      <c r="I406" s="163"/>
      <c r="J406" s="162"/>
      <c r="K406" s="162"/>
      <c r="L406" s="164"/>
      <c r="N406" s="83"/>
    </row>
    <row r="407" spans="2:14" ht="12.75" x14ac:dyDescent="0.2">
      <c r="B407" s="161"/>
      <c r="C407" s="162"/>
      <c r="D407" s="162"/>
      <c r="E407" s="162"/>
      <c r="F407" s="162"/>
      <c r="G407" s="163"/>
      <c r="H407" s="161"/>
      <c r="I407" s="163"/>
      <c r="J407" s="162"/>
      <c r="K407" s="162"/>
      <c r="L407" s="164"/>
      <c r="N407" s="83"/>
    </row>
    <row r="408" spans="2:14" ht="12.75" x14ac:dyDescent="0.2">
      <c r="B408" s="161"/>
      <c r="C408" s="162"/>
      <c r="D408" s="162"/>
      <c r="E408" s="162"/>
      <c r="F408" s="162"/>
      <c r="G408" s="163"/>
      <c r="H408" s="161"/>
      <c r="I408" s="163"/>
      <c r="J408" s="162"/>
      <c r="K408" s="162"/>
      <c r="L408" s="164"/>
      <c r="N408" s="83"/>
    </row>
    <row r="409" spans="2:14" ht="12.75" x14ac:dyDescent="0.2">
      <c r="B409" s="161"/>
      <c r="C409" s="162"/>
      <c r="D409" s="162"/>
      <c r="E409" s="162"/>
      <c r="F409" s="162"/>
      <c r="G409" s="163"/>
      <c r="H409" s="161"/>
      <c r="I409" s="163"/>
      <c r="J409" s="162"/>
      <c r="K409" s="162"/>
      <c r="L409" s="164"/>
      <c r="N409" s="83"/>
    </row>
    <row r="410" spans="2:14" ht="12.75" x14ac:dyDescent="0.2">
      <c r="B410" s="161"/>
      <c r="C410" s="162"/>
      <c r="D410" s="162"/>
      <c r="E410" s="162"/>
      <c r="F410" s="162"/>
      <c r="G410" s="163"/>
      <c r="H410" s="161"/>
      <c r="I410" s="163"/>
      <c r="J410" s="162"/>
      <c r="K410" s="162"/>
      <c r="L410" s="164"/>
      <c r="N410" s="83"/>
    </row>
    <row r="411" spans="2:14" ht="12.75" x14ac:dyDescent="0.2">
      <c r="B411" s="161"/>
      <c r="C411" s="162"/>
      <c r="D411" s="162"/>
      <c r="E411" s="162"/>
      <c r="F411" s="162"/>
      <c r="G411" s="163"/>
      <c r="H411" s="161"/>
      <c r="I411" s="163"/>
      <c r="J411" s="162"/>
      <c r="K411" s="162"/>
      <c r="L411" s="164"/>
      <c r="N411" s="83"/>
    </row>
    <row r="412" spans="2:14" ht="12.75" x14ac:dyDescent="0.2">
      <c r="B412" s="161"/>
      <c r="C412" s="162"/>
      <c r="D412" s="162"/>
      <c r="E412" s="162"/>
      <c r="F412" s="162"/>
      <c r="G412" s="163"/>
      <c r="H412" s="161"/>
      <c r="I412" s="163"/>
      <c r="J412" s="162"/>
      <c r="K412" s="162"/>
      <c r="L412" s="164"/>
      <c r="N412" s="83"/>
    </row>
    <row r="413" spans="2:14" ht="12.75" x14ac:dyDescent="0.2">
      <c r="B413" s="161"/>
      <c r="C413" s="162"/>
      <c r="D413" s="162"/>
      <c r="E413" s="162"/>
      <c r="F413" s="162"/>
      <c r="G413" s="163"/>
      <c r="H413" s="161"/>
      <c r="I413" s="163"/>
      <c r="J413" s="162"/>
      <c r="K413" s="162"/>
      <c r="L413" s="164"/>
      <c r="N413" s="83"/>
    </row>
    <row r="414" spans="2:14" ht="12.75" x14ac:dyDescent="0.2">
      <c r="B414" s="161"/>
      <c r="C414" s="162"/>
      <c r="D414" s="162"/>
      <c r="E414" s="162"/>
      <c r="F414" s="162"/>
      <c r="G414" s="163"/>
      <c r="H414" s="161"/>
      <c r="I414" s="163"/>
      <c r="J414" s="162"/>
      <c r="K414" s="162"/>
      <c r="L414" s="164"/>
      <c r="N414" s="83"/>
    </row>
    <row r="415" spans="2:14" ht="12.75" x14ac:dyDescent="0.2">
      <c r="B415" s="161"/>
      <c r="C415" s="162"/>
      <c r="D415" s="162"/>
      <c r="E415" s="162"/>
      <c r="F415" s="162"/>
      <c r="G415" s="163"/>
      <c r="H415" s="161"/>
      <c r="I415" s="163"/>
      <c r="J415" s="162"/>
      <c r="K415" s="162"/>
      <c r="L415" s="164"/>
      <c r="N415" s="83"/>
    </row>
    <row r="416" spans="2:14" ht="12.75" x14ac:dyDescent="0.2">
      <c r="B416" s="161"/>
      <c r="C416" s="162"/>
      <c r="D416" s="162"/>
      <c r="E416" s="162"/>
      <c r="F416" s="162"/>
      <c r="G416" s="163"/>
      <c r="H416" s="161"/>
      <c r="I416" s="163"/>
      <c r="J416" s="162"/>
      <c r="K416" s="162"/>
      <c r="L416" s="164"/>
      <c r="N416" s="83"/>
    </row>
    <row r="417" spans="2:14" ht="12.75" x14ac:dyDescent="0.2">
      <c r="B417" s="161"/>
      <c r="C417" s="162"/>
      <c r="D417" s="162"/>
      <c r="E417" s="162"/>
      <c r="F417" s="162"/>
      <c r="G417" s="163"/>
      <c r="H417" s="161"/>
      <c r="I417" s="163"/>
      <c r="J417" s="162"/>
      <c r="K417" s="162"/>
      <c r="L417" s="164"/>
      <c r="N417" s="83"/>
    </row>
    <row r="418" spans="2:14" ht="12.75" x14ac:dyDescent="0.2">
      <c r="B418" s="161"/>
      <c r="C418" s="162"/>
      <c r="D418" s="162"/>
      <c r="E418" s="162"/>
      <c r="F418" s="162"/>
      <c r="G418" s="163"/>
      <c r="H418" s="161"/>
      <c r="I418" s="163"/>
      <c r="J418" s="162"/>
      <c r="K418" s="162"/>
      <c r="L418" s="164"/>
      <c r="N418" s="83"/>
    </row>
    <row r="419" spans="2:14" ht="12.75" x14ac:dyDescent="0.2">
      <c r="B419" s="161"/>
      <c r="C419" s="162"/>
      <c r="D419" s="162"/>
      <c r="E419" s="162"/>
      <c r="F419" s="162"/>
      <c r="G419" s="163"/>
      <c r="H419" s="161"/>
      <c r="I419" s="163"/>
      <c r="J419" s="162"/>
      <c r="K419" s="162"/>
      <c r="L419" s="164"/>
      <c r="N419" s="83"/>
    </row>
    <row r="420" spans="2:14" ht="12.75" x14ac:dyDescent="0.2">
      <c r="B420" s="161"/>
      <c r="C420" s="162"/>
      <c r="D420" s="162"/>
      <c r="E420" s="162"/>
      <c r="F420" s="162"/>
      <c r="G420" s="163"/>
      <c r="H420" s="161"/>
      <c r="I420" s="163"/>
      <c r="J420" s="162"/>
      <c r="K420" s="162"/>
      <c r="L420" s="164"/>
      <c r="N420" s="83"/>
    </row>
    <row r="421" spans="2:14" ht="12.75" x14ac:dyDescent="0.2">
      <c r="B421" s="161"/>
      <c r="C421" s="162"/>
      <c r="D421" s="162"/>
      <c r="E421" s="162"/>
      <c r="F421" s="162"/>
      <c r="G421" s="163"/>
      <c r="H421" s="161"/>
      <c r="I421" s="163"/>
      <c r="J421" s="162"/>
      <c r="K421" s="162"/>
      <c r="L421" s="164"/>
      <c r="N421" s="83"/>
    </row>
    <row r="422" spans="2:14" ht="12.75" x14ac:dyDescent="0.2">
      <c r="B422" s="161"/>
      <c r="C422" s="162"/>
      <c r="D422" s="162"/>
      <c r="E422" s="162"/>
      <c r="F422" s="162"/>
      <c r="G422" s="163"/>
      <c r="H422" s="161"/>
      <c r="I422" s="163"/>
      <c r="J422" s="162"/>
      <c r="K422" s="162"/>
      <c r="L422" s="164"/>
      <c r="N422" s="83"/>
    </row>
    <row r="423" spans="2:14" ht="12.75" x14ac:dyDescent="0.2">
      <c r="B423" s="161"/>
      <c r="C423" s="162"/>
      <c r="D423" s="162"/>
      <c r="E423" s="162"/>
      <c r="F423" s="162"/>
      <c r="G423" s="163"/>
      <c r="H423" s="161"/>
      <c r="I423" s="163"/>
      <c r="J423" s="162"/>
      <c r="K423" s="162"/>
      <c r="L423" s="164"/>
      <c r="N423" s="83"/>
    </row>
    <row r="424" spans="2:14" ht="12.75" x14ac:dyDescent="0.2">
      <c r="B424" s="161"/>
      <c r="C424" s="162"/>
      <c r="D424" s="162"/>
      <c r="E424" s="162"/>
      <c r="F424" s="162"/>
      <c r="G424" s="163"/>
      <c r="H424" s="161"/>
      <c r="I424" s="163"/>
      <c r="J424" s="162"/>
      <c r="K424" s="162"/>
      <c r="L424" s="164"/>
      <c r="N424" s="83"/>
    </row>
    <row r="425" spans="2:14" ht="12.75" x14ac:dyDescent="0.2">
      <c r="B425" s="161"/>
      <c r="C425" s="162"/>
      <c r="D425" s="162"/>
      <c r="E425" s="162"/>
      <c r="F425" s="162"/>
      <c r="G425" s="163"/>
      <c r="H425" s="161"/>
      <c r="I425" s="163"/>
      <c r="J425" s="162"/>
      <c r="K425" s="162"/>
      <c r="L425" s="164"/>
      <c r="N425" s="83"/>
    </row>
    <row r="426" spans="2:14" ht="12.75" x14ac:dyDescent="0.2">
      <c r="B426" s="161"/>
      <c r="C426" s="162"/>
      <c r="D426" s="162"/>
      <c r="E426" s="162"/>
      <c r="F426" s="162"/>
      <c r="G426" s="163"/>
      <c r="H426" s="161"/>
      <c r="I426" s="163"/>
      <c r="J426" s="162"/>
      <c r="K426" s="162"/>
      <c r="L426" s="164"/>
      <c r="N426" s="83"/>
    </row>
    <row r="427" spans="2:14" ht="12.75" x14ac:dyDescent="0.2">
      <c r="B427" s="161"/>
      <c r="C427" s="162"/>
      <c r="D427" s="162"/>
      <c r="E427" s="162"/>
      <c r="F427" s="162"/>
      <c r="G427" s="163"/>
      <c r="H427" s="161"/>
      <c r="I427" s="163"/>
      <c r="J427" s="162"/>
      <c r="K427" s="162"/>
      <c r="L427" s="164"/>
      <c r="N427" s="83"/>
    </row>
    <row r="428" spans="2:14" ht="12.75" x14ac:dyDescent="0.2">
      <c r="B428" s="161"/>
      <c r="C428" s="162"/>
      <c r="D428" s="162"/>
      <c r="E428" s="162"/>
      <c r="F428" s="162"/>
      <c r="G428" s="163"/>
      <c r="H428" s="161"/>
      <c r="I428" s="163"/>
      <c r="J428" s="162"/>
      <c r="K428" s="162"/>
      <c r="L428" s="164"/>
      <c r="N428" s="83"/>
    </row>
    <row r="429" spans="2:14" ht="12.75" x14ac:dyDescent="0.2">
      <c r="B429" s="161"/>
      <c r="C429" s="162"/>
      <c r="D429" s="162"/>
      <c r="E429" s="162"/>
      <c r="F429" s="162"/>
      <c r="G429" s="163"/>
      <c r="H429" s="161"/>
      <c r="I429" s="163"/>
      <c r="J429" s="162"/>
      <c r="K429" s="162"/>
      <c r="L429" s="164"/>
      <c r="N429" s="83"/>
    </row>
    <row r="430" spans="2:14" ht="12.75" x14ac:dyDescent="0.2">
      <c r="B430" s="161"/>
      <c r="C430" s="162"/>
      <c r="D430" s="162"/>
      <c r="E430" s="162"/>
      <c r="F430" s="162"/>
      <c r="G430" s="163"/>
      <c r="H430" s="161"/>
      <c r="I430" s="163"/>
      <c r="J430" s="162"/>
      <c r="K430" s="162"/>
      <c r="L430" s="164"/>
      <c r="N430" s="83"/>
    </row>
    <row r="431" spans="2:14" ht="12.75" x14ac:dyDescent="0.2">
      <c r="B431" s="161"/>
      <c r="C431" s="162"/>
      <c r="D431" s="162"/>
      <c r="E431" s="162"/>
      <c r="F431" s="162"/>
      <c r="G431" s="163"/>
      <c r="H431" s="161"/>
      <c r="I431" s="163"/>
      <c r="J431" s="162"/>
      <c r="K431" s="162"/>
      <c r="L431" s="164"/>
      <c r="N431" s="83"/>
    </row>
    <row r="432" spans="2:14" ht="12.75" x14ac:dyDescent="0.2">
      <c r="B432" s="161"/>
      <c r="C432" s="162"/>
      <c r="D432" s="162"/>
      <c r="E432" s="162"/>
      <c r="F432" s="162"/>
      <c r="G432" s="163"/>
      <c r="H432" s="161"/>
      <c r="I432" s="163"/>
      <c r="J432" s="162"/>
      <c r="K432" s="162"/>
      <c r="L432" s="164"/>
      <c r="N432" s="83"/>
    </row>
    <row r="433" spans="2:14" ht="12.75" x14ac:dyDescent="0.2">
      <c r="B433" s="161"/>
      <c r="C433" s="162"/>
      <c r="D433" s="162"/>
      <c r="E433" s="162"/>
      <c r="F433" s="162"/>
      <c r="G433" s="163"/>
      <c r="H433" s="161"/>
      <c r="I433" s="163"/>
      <c r="J433" s="162"/>
      <c r="K433" s="162"/>
      <c r="L433" s="164"/>
      <c r="N433" s="83"/>
    </row>
    <row r="434" spans="2:14" ht="12.75" x14ac:dyDescent="0.2">
      <c r="B434" s="161"/>
      <c r="C434" s="162"/>
      <c r="D434" s="162"/>
      <c r="E434" s="162"/>
      <c r="F434" s="162"/>
      <c r="G434" s="163"/>
      <c r="H434" s="161"/>
      <c r="I434" s="163"/>
      <c r="J434" s="162"/>
      <c r="K434" s="162"/>
      <c r="L434" s="164"/>
      <c r="N434" s="83"/>
    </row>
    <row r="435" spans="2:14" ht="12.75" x14ac:dyDescent="0.2">
      <c r="B435" s="161"/>
      <c r="C435" s="162"/>
      <c r="D435" s="162"/>
      <c r="E435" s="162"/>
      <c r="F435" s="162"/>
      <c r="G435" s="163"/>
      <c r="H435" s="161"/>
      <c r="I435" s="163"/>
      <c r="J435" s="162"/>
      <c r="K435" s="162"/>
      <c r="L435" s="164"/>
      <c r="N435" s="83"/>
    </row>
    <row r="436" spans="2:14" ht="12.75" x14ac:dyDescent="0.2">
      <c r="B436" s="161"/>
      <c r="C436" s="162"/>
      <c r="D436" s="162"/>
      <c r="E436" s="162"/>
      <c r="F436" s="162"/>
      <c r="G436" s="163"/>
      <c r="H436" s="161"/>
      <c r="I436" s="163"/>
      <c r="J436" s="162"/>
      <c r="K436" s="162"/>
      <c r="L436" s="164"/>
      <c r="N436" s="83"/>
    </row>
    <row r="437" spans="2:14" ht="12.75" x14ac:dyDescent="0.2">
      <c r="B437" s="161"/>
      <c r="C437" s="162"/>
      <c r="D437" s="162"/>
      <c r="E437" s="162"/>
      <c r="F437" s="162"/>
      <c r="G437" s="163"/>
      <c r="H437" s="161"/>
      <c r="I437" s="163"/>
      <c r="J437" s="162"/>
      <c r="K437" s="162"/>
      <c r="L437" s="164"/>
      <c r="N437" s="83"/>
    </row>
    <row r="438" spans="2:14" ht="12.75" x14ac:dyDescent="0.2">
      <c r="B438" s="161"/>
      <c r="C438" s="162"/>
      <c r="D438" s="162"/>
      <c r="E438" s="162"/>
      <c r="F438" s="162"/>
      <c r="G438" s="163"/>
      <c r="H438" s="161"/>
      <c r="I438" s="163"/>
      <c r="J438" s="162"/>
      <c r="K438" s="162"/>
      <c r="L438" s="164"/>
      <c r="N438" s="83"/>
    </row>
    <row r="439" spans="2:14" ht="12.75" x14ac:dyDescent="0.2">
      <c r="B439" s="161"/>
      <c r="C439" s="162"/>
      <c r="D439" s="162"/>
      <c r="E439" s="162"/>
      <c r="F439" s="162"/>
      <c r="G439" s="163"/>
      <c r="H439" s="161"/>
      <c r="I439" s="163"/>
      <c r="J439" s="162"/>
      <c r="K439" s="162"/>
      <c r="L439" s="164"/>
      <c r="N439" s="83"/>
    </row>
    <row r="440" spans="2:14" ht="12.75" x14ac:dyDescent="0.2">
      <c r="B440" s="161"/>
      <c r="C440" s="162"/>
      <c r="D440" s="162"/>
      <c r="E440" s="162"/>
      <c r="F440" s="162"/>
      <c r="G440" s="163"/>
      <c r="H440" s="161"/>
      <c r="I440" s="163"/>
      <c r="J440" s="162"/>
      <c r="K440" s="162"/>
      <c r="L440" s="164"/>
      <c r="N440" s="83"/>
    </row>
    <row r="441" spans="2:14" ht="12.75" x14ac:dyDescent="0.2">
      <c r="B441" s="161"/>
      <c r="C441" s="162"/>
      <c r="D441" s="162"/>
      <c r="E441" s="162"/>
      <c r="F441" s="162"/>
      <c r="G441" s="163"/>
      <c r="H441" s="161"/>
      <c r="I441" s="163"/>
      <c r="J441" s="162"/>
      <c r="K441" s="162"/>
      <c r="L441" s="164"/>
      <c r="N441" s="83"/>
    </row>
    <row r="442" spans="2:14" ht="12.75" x14ac:dyDescent="0.2">
      <c r="B442" s="161"/>
      <c r="C442" s="162"/>
      <c r="D442" s="162"/>
      <c r="E442" s="162"/>
      <c r="F442" s="162"/>
      <c r="G442" s="163"/>
      <c r="H442" s="161"/>
      <c r="I442" s="163"/>
      <c r="J442" s="162"/>
      <c r="K442" s="162"/>
      <c r="L442" s="164"/>
      <c r="N442" s="83"/>
    </row>
    <row r="443" spans="2:14" ht="12.75" x14ac:dyDescent="0.2">
      <c r="B443" s="161"/>
      <c r="C443" s="162"/>
      <c r="D443" s="162"/>
      <c r="E443" s="162"/>
      <c r="F443" s="162"/>
      <c r="G443" s="163"/>
      <c r="H443" s="161"/>
      <c r="I443" s="163"/>
      <c r="J443" s="162"/>
      <c r="K443" s="162"/>
      <c r="L443" s="164"/>
      <c r="N443" s="83"/>
    </row>
    <row r="444" spans="2:14" ht="12.75" x14ac:dyDescent="0.2">
      <c r="B444" s="161"/>
      <c r="C444" s="162"/>
      <c r="D444" s="162"/>
      <c r="E444" s="162"/>
      <c r="F444" s="162"/>
      <c r="G444" s="163"/>
      <c r="H444" s="161"/>
      <c r="I444" s="163"/>
      <c r="J444" s="162"/>
      <c r="K444" s="162"/>
      <c r="L444" s="164"/>
      <c r="N444" s="83"/>
    </row>
    <row r="445" spans="2:14" ht="12.75" x14ac:dyDescent="0.2">
      <c r="B445" s="161"/>
      <c r="C445" s="162"/>
      <c r="D445" s="162"/>
      <c r="E445" s="162"/>
      <c r="F445" s="162"/>
      <c r="G445" s="163"/>
      <c r="H445" s="161"/>
      <c r="I445" s="163"/>
      <c r="J445" s="162"/>
      <c r="K445" s="162"/>
      <c r="L445" s="164"/>
      <c r="N445" s="83"/>
    </row>
    <row r="446" spans="2:14" ht="12.75" x14ac:dyDescent="0.2">
      <c r="B446" s="161"/>
      <c r="C446" s="162"/>
      <c r="D446" s="162"/>
      <c r="E446" s="162"/>
      <c r="F446" s="162"/>
      <c r="G446" s="163"/>
      <c r="H446" s="161"/>
      <c r="I446" s="163"/>
      <c r="J446" s="162"/>
      <c r="K446" s="162"/>
      <c r="L446" s="164"/>
      <c r="N446" s="83"/>
    </row>
    <row r="447" spans="2:14" ht="12.75" x14ac:dyDescent="0.2">
      <c r="B447" s="161"/>
      <c r="C447" s="162"/>
      <c r="D447" s="162"/>
      <c r="E447" s="162"/>
      <c r="F447" s="162"/>
      <c r="G447" s="163"/>
      <c r="H447" s="161"/>
      <c r="I447" s="163"/>
      <c r="J447" s="162"/>
      <c r="K447" s="162"/>
      <c r="L447" s="164"/>
      <c r="N447" s="83"/>
    </row>
    <row r="448" spans="2:14" ht="12.75" x14ac:dyDescent="0.2">
      <c r="B448" s="161"/>
      <c r="C448" s="162"/>
      <c r="D448" s="162"/>
      <c r="E448" s="162"/>
      <c r="F448" s="162"/>
      <c r="G448" s="163"/>
      <c r="H448" s="161"/>
      <c r="I448" s="163"/>
      <c r="J448" s="162"/>
      <c r="K448" s="162"/>
      <c r="L448" s="164"/>
      <c r="N448" s="83"/>
    </row>
    <row r="449" spans="2:14" ht="12.75" x14ac:dyDescent="0.2">
      <c r="B449" s="161"/>
      <c r="C449" s="162"/>
      <c r="D449" s="162"/>
      <c r="E449" s="162"/>
      <c r="F449" s="162"/>
      <c r="G449" s="163"/>
      <c r="H449" s="161"/>
      <c r="I449" s="163"/>
      <c r="J449" s="162"/>
      <c r="K449" s="162"/>
      <c r="L449" s="164"/>
      <c r="N449" s="83"/>
    </row>
    <row r="450" spans="2:14" ht="12.75" x14ac:dyDescent="0.2">
      <c r="B450" s="161"/>
      <c r="C450" s="162"/>
      <c r="D450" s="162"/>
      <c r="E450" s="162"/>
      <c r="F450" s="162"/>
      <c r="G450" s="163"/>
      <c r="H450" s="161"/>
      <c r="I450" s="163"/>
      <c r="J450" s="162"/>
      <c r="K450" s="162"/>
      <c r="L450" s="164"/>
      <c r="N450" s="83"/>
    </row>
    <row r="451" spans="2:14" ht="12.75" x14ac:dyDescent="0.2">
      <c r="B451" s="161"/>
      <c r="C451" s="162"/>
      <c r="D451" s="162"/>
      <c r="E451" s="162"/>
      <c r="F451" s="162"/>
      <c r="G451" s="163"/>
      <c r="H451" s="161"/>
      <c r="I451" s="163"/>
      <c r="J451" s="162"/>
      <c r="K451" s="162"/>
      <c r="L451" s="164"/>
      <c r="N451" s="83"/>
    </row>
    <row r="452" spans="2:14" ht="12.75" x14ac:dyDescent="0.2">
      <c r="B452" s="161"/>
      <c r="C452" s="162"/>
      <c r="D452" s="162"/>
      <c r="E452" s="162"/>
      <c r="F452" s="162"/>
      <c r="G452" s="163"/>
      <c r="H452" s="161"/>
      <c r="I452" s="163"/>
      <c r="J452" s="162"/>
      <c r="K452" s="162"/>
      <c r="L452" s="164"/>
      <c r="N452" s="83"/>
    </row>
    <row r="453" spans="2:14" ht="12.75" x14ac:dyDescent="0.2">
      <c r="B453" s="161"/>
      <c r="C453" s="162"/>
      <c r="D453" s="162"/>
      <c r="E453" s="162"/>
      <c r="F453" s="162"/>
      <c r="G453" s="163"/>
      <c r="H453" s="161"/>
      <c r="I453" s="163"/>
      <c r="J453" s="162"/>
      <c r="K453" s="162"/>
      <c r="L453" s="164"/>
      <c r="N453" s="83"/>
    </row>
    <row r="454" spans="2:14" ht="12.75" x14ac:dyDescent="0.2">
      <c r="B454" s="161"/>
      <c r="C454" s="162"/>
      <c r="D454" s="162"/>
      <c r="E454" s="162"/>
      <c r="F454" s="162"/>
      <c r="G454" s="163"/>
      <c r="H454" s="161"/>
      <c r="I454" s="163"/>
      <c r="J454" s="162"/>
      <c r="K454" s="162"/>
      <c r="L454" s="164"/>
      <c r="N454" s="83"/>
    </row>
    <row r="455" spans="2:14" ht="12.75" x14ac:dyDescent="0.2">
      <c r="B455" s="161"/>
      <c r="C455" s="162"/>
      <c r="D455" s="162"/>
      <c r="E455" s="162"/>
      <c r="F455" s="162"/>
      <c r="G455" s="163"/>
      <c r="H455" s="161"/>
      <c r="I455" s="163"/>
      <c r="J455" s="162"/>
      <c r="K455" s="162"/>
      <c r="L455" s="164"/>
      <c r="N455" s="83"/>
    </row>
    <row r="456" spans="2:14" ht="12.75" x14ac:dyDescent="0.2">
      <c r="B456" s="161"/>
      <c r="C456" s="162"/>
      <c r="D456" s="162"/>
      <c r="E456" s="162"/>
      <c r="F456" s="162"/>
      <c r="G456" s="163"/>
      <c r="H456" s="161"/>
      <c r="I456" s="163"/>
      <c r="J456" s="162"/>
      <c r="K456" s="162"/>
      <c r="L456" s="164"/>
      <c r="N456" s="83"/>
    </row>
    <row r="457" spans="2:14" ht="12.75" x14ac:dyDescent="0.2">
      <c r="B457" s="161"/>
      <c r="C457" s="162"/>
      <c r="D457" s="162"/>
      <c r="E457" s="162"/>
      <c r="F457" s="162"/>
      <c r="G457" s="163"/>
      <c r="H457" s="161"/>
      <c r="I457" s="163"/>
      <c r="J457" s="162"/>
      <c r="K457" s="162"/>
      <c r="L457" s="164"/>
      <c r="N457" s="83"/>
    </row>
    <row r="458" spans="2:14" ht="12.75" x14ac:dyDescent="0.2">
      <c r="B458" s="161"/>
      <c r="C458" s="162"/>
      <c r="D458" s="162"/>
      <c r="E458" s="162"/>
      <c r="F458" s="162"/>
      <c r="G458" s="163"/>
      <c r="H458" s="161"/>
      <c r="I458" s="163"/>
      <c r="J458" s="162"/>
      <c r="K458" s="162"/>
      <c r="L458" s="164"/>
      <c r="N458" s="83"/>
    </row>
    <row r="459" spans="2:14" ht="12.75" x14ac:dyDescent="0.2">
      <c r="B459" s="161"/>
      <c r="C459" s="162"/>
      <c r="D459" s="162"/>
      <c r="E459" s="162"/>
      <c r="F459" s="162"/>
      <c r="G459" s="163"/>
      <c r="H459" s="161"/>
      <c r="I459" s="163"/>
      <c r="J459" s="162"/>
      <c r="K459" s="162"/>
      <c r="L459" s="164"/>
      <c r="N459" s="83"/>
    </row>
    <row r="460" spans="2:14" ht="12.75" x14ac:dyDescent="0.2">
      <c r="B460" s="161"/>
      <c r="C460" s="162"/>
      <c r="D460" s="162"/>
      <c r="E460" s="162"/>
      <c r="F460" s="162"/>
      <c r="G460" s="163"/>
      <c r="H460" s="161"/>
      <c r="I460" s="163"/>
      <c r="J460" s="162"/>
      <c r="K460" s="162"/>
      <c r="L460" s="164"/>
      <c r="N460" s="83"/>
    </row>
    <row r="461" spans="2:14" ht="12.75" x14ac:dyDescent="0.2">
      <c r="B461" s="161"/>
      <c r="C461" s="162"/>
      <c r="D461" s="162"/>
      <c r="E461" s="162"/>
      <c r="F461" s="162"/>
      <c r="G461" s="163"/>
      <c r="H461" s="161"/>
      <c r="I461" s="163"/>
      <c r="J461" s="162"/>
      <c r="K461" s="162"/>
      <c r="L461" s="164"/>
      <c r="N461" s="83"/>
    </row>
    <row r="462" spans="2:14" ht="12.75" x14ac:dyDescent="0.2">
      <c r="B462" s="161"/>
      <c r="C462" s="162"/>
      <c r="D462" s="162"/>
      <c r="E462" s="162"/>
      <c r="F462" s="162"/>
      <c r="G462" s="163"/>
      <c r="H462" s="161"/>
      <c r="I462" s="163"/>
      <c r="J462" s="162"/>
      <c r="K462" s="162"/>
      <c r="L462" s="164"/>
      <c r="N462" s="83"/>
    </row>
    <row r="463" spans="2:14" ht="12.75" x14ac:dyDescent="0.2">
      <c r="B463" s="161"/>
      <c r="C463" s="162"/>
      <c r="D463" s="162"/>
      <c r="E463" s="162"/>
      <c r="F463" s="162"/>
      <c r="G463" s="163"/>
      <c r="H463" s="161"/>
      <c r="I463" s="163"/>
      <c r="J463" s="162"/>
      <c r="K463" s="162"/>
      <c r="L463" s="164"/>
      <c r="N463" s="83"/>
    </row>
    <row r="464" spans="2:14" ht="12.75" x14ac:dyDescent="0.2">
      <c r="B464" s="161"/>
      <c r="C464" s="162"/>
      <c r="D464" s="162"/>
      <c r="E464" s="162"/>
      <c r="F464" s="162"/>
      <c r="G464" s="163"/>
      <c r="H464" s="161"/>
      <c r="I464" s="163"/>
      <c r="J464" s="162"/>
      <c r="K464" s="162"/>
      <c r="L464" s="164"/>
      <c r="N464" s="83"/>
    </row>
    <row r="465" spans="2:14" ht="12.75" x14ac:dyDescent="0.2">
      <c r="B465" s="161"/>
      <c r="C465" s="162"/>
      <c r="D465" s="162"/>
      <c r="E465" s="162"/>
      <c r="F465" s="162"/>
      <c r="G465" s="163"/>
      <c r="H465" s="161"/>
      <c r="I465" s="163"/>
      <c r="J465" s="162"/>
      <c r="K465" s="162"/>
      <c r="L465" s="164"/>
      <c r="N465" s="83"/>
    </row>
    <row r="466" spans="2:14" ht="12.75" x14ac:dyDescent="0.2">
      <c r="B466" s="161"/>
      <c r="C466" s="162"/>
      <c r="D466" s="162"/>
      <c r="E466" s="162"/>
      <c r="F466" s="162"/>
      <c r="G466" s="163"/>
      <c r="H466" s="161"/>
      <c r="I466" s="163"/>
      <c r="J466" s="162"/>
      <c r="K466" s="162"/>
      <c r="L466" s="164"/>
      <c r="N466" s="83"/>
    </row>
    <row r="467" spans="2:14" ht="12.75" x14ac:dyDescent="0.2">
      <c r="B467" s="161"/>
      <c r="C467" s="162"/>
      <c r="D467" s="162"/>
      <c r="E467" s="162"/>
      <c r="F467" s="162"/>
      <c r="G467" s="163"/>
      <c r="H467" s="161"/>
      <c r="I467" s="163"/>
      <c r="J467" s="162"/>
      <c r="K467" s="162"/>
      <c r="L467" s="164"/>
      <c r="N467" s="83"/>
    </row>
    <row r="468" spans="2:14" ht="12.75" x14ac:dyDescent="0.2">
      <c r="B468" s="161"/>
      <c r="C468" s="162"/>
      <c r="D468" s="162"/>
      <c r="E468" s="162"/>
      <c r="F468" s="162"/>
      <c r="G468" s="163"/>
      <c r="H468" s="161"/>
      <c r="I468" s="163"/>
      <c r="J468" s="162"/>
      <c r="K468" s="162"/>
      <c r="L468" s="164"/>
      <c r="N468" s="83"/>
    </row>
    <row r="469" spans="2:14" ht="12.75" x14ac:dyDescent="0.2">
      <c r="B469" s="161"/>
      <c r="C469" s="162"/>
      <c r="D469" s="162"/>
      <c r="E469" s="162"/>
      <c r="F469" s="162"/>
      <c r="G469" s="163"/>
      <c r="H469" s="161"/>
      <c r="I469" s="163"/>
      <c r="J469" s="162"/>
      <c r="K469" s="162"/>
      <c r="L469" s="164"/>
      <c r="N469" s="83"/>
    </row>
    <row r="470" spans="2:14" ht="12.75" x14ac:dyDescent="0.2">
      <c r="B470" s="161"/>
      <c r="C470" s="162"/>
      <c r="D470" s="162"/>
      <c r="E470" s="162"/>
      <c r="F470" s="162"/>
      <c r="G470" s="163"/>
      <c r="H470" s="161"/>
      <c r="I470" s="163"/>
      <c r="J470" s="162"/>
      <c r="K470" s="162"/>
      <c r="L470" s="164"/>
      <c r="N470" s="83"/>
    </row>
    <row r="471" spans="2:14" ht="12.75" x14ac:dyDescent="0.2">
      <c r="B471" s="161"/>
      <c r="C471" s="162"/>
      <c r="D471" s="162"/>
      <c r="E471" s="162"/>
      <c r="F471" s="162"/>
      <c r="G471" s="163"/>
      <c r="H471" s="161"/>
      <c r="I471" s="163"/>
      <c r="J471" s="162"/>
      <c r="K471" s="162"/>
      <c r="L471" s="164"/>
      <c r="N471" s="83"/>
    </row>
    <row r="472" spans="2:14" ht="12.75" x14ac:dyDescent="0.2">
      <c r="B472" s="161"/>
      <c r="C472" s="162"/>
      <c r="D472" s="162"/>
      <c r="E472" s="162"/>
      <c r="F472" s="162"/>
      <c r="G472" s="163"/>
      <c r="H472" s="161"/>
      <c r="I472" s="163"/>
      <c r="J472" s="162"/>
      <c r="K472" s="162"/>
      <c r="L472" s="164"/>
      <c r="N472" s="83"/>
    </row>
    <row r="473" spans="2:14" ht="12.75" x14ac:dyDescent="0.2">
      <c r="B473" s="161"/>
      <c r="C473" s="162"/>
      <c r="D473" s="162"/>
      <c r="E473" s="162"/>
      <c r="F473" s="162"/>
      <c r="G473" s="163"/>
      <c r="H473" s="161"/>
      <c r="I473" s="163"/>
      <c r="J473" s="162"/>
      <c r="K473" s="162"/>
      <c r="L473" s="164"/>
      <c r="N473" s="83"/>
    </row>
    <row r="474" spans="2:14" ht="12.75" x14ac:dyDescent="0.2">
      <c r="B474" s="161"/>
      <c r="C474" s="162"/>
      <c r="D474" s="162"/>
      <c r="E474" s="162"/>
      <c r="F474" s="162"/>
      <c r="G474" s="163"/>
      <c r="H474" s="161"/>
      <c r="I474" s="163"/>
      <c r="J474" s="162"/>
      <c r="K474" s="162"/>
      <c r="L474" s="164"/>
      <c r="N474" s="83"/>
    </row>
    <row r="475" spans="2:14" ht="12.75" x14ac:dyDescent="0.2">
      <c r="B475" s="161"/>
      <c r="C475" s="162"/>
      <c r="D475" s="162"/>
      <c r="E475" s="162"/>
      <c r="F475" s="162"/>
      <c r="G475" s="163"/>
      <c r="H475" s="161"/>
      <c r="I475" s="163"/>
      <c r="J475" s="162"/>
      <c r="K475" s="162"/>
      <c r="L475" s="164"/>
      <c r="N475" s="83"/>
    </row>
    <row r="476" spans="2:14" ht="12.75" x14ac:dyDescent="0.2">
      <c r="B476" s="161"/>
      <c r="C476" s="162"/>
      <c r="D476" s="162"/>
      <c r="E476" s="162"/>
      <c r="F476" s="162"/>
      <c r="G476" s="163"/>
      <c r="H476" s="161"/>
      <c r="I476" s="163"/>
      <c r="J476" s="162"/>
      <c r="K476" s="162"/>
      <c r="L476" s="164"/>
      <c r="N476" s="83"/>
    </row>
    <row r="477" spans="2:14" ht="12.75" x14ac:dyDescent="0.2">
      <c r="B477" s="161"/>
      <c r="C477" s="162"/>
      <c r="D477" s="162"/>
      <c r="E477" s="162"/>
      <c r="F477" s="162"/>
      <c r="G477" s="163"/>
      <c r="H477" s="161"/>
      <c r="I477" s="163"/>
      <c r="J477" s="162"/>
      <c r="K477" s="162"/>
      <c r="L477" s="164"/>
      <c r="N477" s="83"/>
    </row>
    <row r="478" spans="2:14" ht="12.75" x14ac:dyDescent="0.2">
      <c r="B478" s="161"/>
      <c r="C478" s="162"/>
      <c r="D478" s="162"/>
      <c r="E478" s="162"/>
      <c r="F478" s="162"/>
      <c r="G478" s="163"/>
      <c r="H478" s="161"/>
      <c r="I478" s="163"/>
      <c r="J478" s="162"/>
      <c r="K478" s="162"/>
      <c r="L478" s="164"/>
      <c r="N478" s="83"/>
    </row>
    <row r="479" spans="2:14" ht="12.75" x14ac:dyDescent="0.2">
      <c r="B479" s="161"/>
      <c r="C479" s="162"/>
      <c r="D479" s="162"/>
      <c r="E479" s="162"/>
      <c r="F479" s="162"/>
      <c r="G479" s="163"/>
      <c r="H479" s="161"/>
      <c r="I479" s="163"/>
      <c r="J479" s="162"/>
      <c r="K479" s="162"/>
      <c r="L479" s="164"/>
      <c r="N479" s="83"/>
    </row>
    <row r="480" spans="2:14" ht="12.75" x14ac:dyDescent="0.2">
      <c r="B480" s="161"/>
      <c r="C480" s="162"/>
      <c r="D480" s="162"/>
      <c r="E480" s="162"/>
      <c r="F480" s="162"/>
      <c r="G480" s="163"/>
      <c r="H480" s="161"/>
      <c r="I480" s="163"/>
      <c r="J480" s="162"/>
      <c r="K480" s="162"/>
      <c r="L480" s="164"/>
      <c r="N480" s="83"/>
    </row>
    <row r="481" spans="2:14" ht="12.75" x14ac:dyDescent="0.2">
      <c r="B481" s="161"/>
      <c r="C481" s="162"/>
      <c r="D481" s="162"/>
      <c r="E481" s="162"/>
      <c r="F481" s="162"/>
      <c r="G481" s="163"/>
      <c r="H481" s="161"/>
      <c r="I481" s="163"/>
      <c r="J481" s="162"/>
      <c r="K481" s="162"/>
      <c r="L481" s="164"/>
      <c r="N481" s="83"/>
    </row>
    <row r="482" spans="2:14" ht="12.75" x14ac:dyDescent="0.2">
      <c r="B482" s="161"/>
      <c r="C482" s="162"/>
      <c r="D482" s="162"/>
      <c r="E482" s="162"/>
      <c r="F482" s="162"/>
      <c r="G482" s="163"/>
      <c r="H482" s="161"/>
      <c r="I482" s="163"/>
      <c r="J482" s="162"/>
      <c r="K482" s="162"/>
      <c r="L482" s="164"/>
      <c r="N482" s="83"/>
    </row>
    <row r="483" spans="2:14" ht="12.75" x14ac:dyDescent="0.2">
      <c r="B483" s="161"/>
      <c r="C483" s="162"/>
      <c r="D483" s="162"/>
      <c r="E483" s="162"/>
      <c r="F483" s="162"/>
      <c r="G483" s="163"/>
      <c r="H483" s="161"/>
      <c r="I483" s="163"/>
      <c r="J483" s="162"/>
      <c r="K483" s="162"/>
      <c r="L483" s="164"/>
      <c r="N483" s="83"/>
    </row>
    <row r="484" spans="2:14" ht="12.75" x14ac:dyDescent="0.2">
      <c r="B484" s="161"/>
      <c r="C484" s="162"/>
      <c r="D484" s="162"/>
      <c r="E484" s="162"/>
      <c r="F484" s="162"/>
      <c r="G484" s="163"/>
      <c r="H484" s="161"/>
      <c r="I484" s="163"/>
      <c r="J484" s="162"/>
      <c r="K484" s="162"/>
      <c r="L484" s="164"/>
      <c r="N484" s="83"/>
    </row>
    <row r="485" spans="2:14" ht="12.75" x14ac:dyDescent="0.2">
      <c r="B485" s="161"/>
      <c r="C485" s="162"/>
      <c r="D485" s="162"/>
      <c r="E485" s="162"/>
      <c r="F485" s="162"/>
      <c r="G485" s="163"/>
      <c r="H485" s="161"/>
      <c r="I485" s="163"/>
      <c r="J485" s="162"/>
      <c r="K485" s="162"/>
      <c r="L485" s="164"/>
      <c r="N485" s="83"/>
    </row>
    <row r="486" spans="2:14" ht="12.75" x14ac:dyDescent="0.2">
      <c r="B486" s="161"/>
      <c r="C486" s="162"/>
      <c r="D486" s="162"/>
      <c r="E486" s="162"/>
      <c r="F486" s="162"/>
      <c r="G486" s="163"/>
      <c r="H486" s="161"/>
      <c r="I486" s="163"/>
      <c r="J486" s="162"/>
      <c r="K486" s="162"/>
      <c r="L486" s="164"/>
      <c r="N486" s="83"/>
    </row>
    <row r="487" spans="2:14" ht="12.75" x14ac:dyDescent="0.2">
      <c r="B487" s="161"/>
      <c r="C487" s="162"/>
      <c r="D487" s="162"/>
      <c r="E487" s="162"/>
      <c r="F487" s="162"/>
      <c r="G487" s="163"/>
      <c r="H487" s="161"/>
      <c r="I487" s="163"/>
      <c r="J487" s="162"/>
      <c r="K487" s="162"/>
      <c r="L487" s="164"/>
      <c r="N487" s="83"/>
    </row>
    <row r="488" spans="2:14" ht="12.75" x14ac:dyDescent="0.2">
      <c r="B488" s="161"/>
      <c r="C488" s="162"/>
      <c r="D488" s="162"/>
      <c r="E488" s="162"/>
      <c r="F488" s="162"/>
      <c r="G488" s="163"/>
      <c r="H488" s="161"/>
      <c r="I488" s="163"/>
      <c r="J488" s="162"/>
      <c r="K488" s="162"/>
      <c r="L488" s="164"/>
      <c r="N488" s="83"/>
    </row>
    <row r="489" spans="2:14" ht="12.75" x14ac:dyDescent="0.2">
      <c r="B489" s="161"/>
      <c r="C489" s="162"/>
      <c r="D489" s="162"/>
      <c r="E489" s="162"/>
      <c r="F489" s="162"/>
      <c r="G489" s="163"/>
      <c r="H489" s="161"/>
      <c r="I489" s="163"/>
      <c r="J489" s="162"/>
      <c r="K489" s="162"/>
      <c r="L489" s="164"/>
      <c r="N489" s="83"/>
    </row>
    <row r="490" spans="2:14" ht="12.75" x14ac:dyDescent="0.2">
      <c r="B490" s="161"/>
      <c r="C490" s="162"/>
      <c r="D490" s="162"/>
      <c r="E490" s="162"/>
      <c r="F490" s="162"/>
      <c r="G490" s="163"/>
      <c r="H490" s="161"/>
      <c r="I490" s="163"/>
      <c r="J490" s="162"/>
      <c r="K490" s="162"/>
      <c r="L490" s="164"/>
      <c r="N490" s="83"/>
    </row>
    <row r="491" spans="2:14" ht="12.75" x14ac:dyDescent="0.2">
      <c r="B491" s="161"/>
      <c r="C491" s="162"/>
      <c r="D491" s="162"/>
      <c r="E491" s="162"/>
      <c r="F491" s="162"/>
      <c r="G491" s="163"/>
      <c r="H491" s="161"/>
      <c r="I491" s="163"/>
      <c r="J491" s="162"/>
      <c r="K491" s="162"/>
      <c r="L491" s="164"/>
      <c r="N491" s="83"/>
    </row>
    <row r="492" spans="2:14" ht="12.75" x14ac:dyDescent="0.2">
      <c r="B492" s="161"/>
      <c r="C492" s="162"/>
      <c r="D492" s="162"/>
      <c r="E492" s="162"/>
      <c r="F492" s="162"/>
      <c r="G492" s="163"/>
      <c r="H492" s="161"/>
      <c r="I492" s="163"/>
      <c r="J492" s="162"/>
      <c r="K492" s="162"/>
      <c r="L492" s="164"/>
      <c r="N492" s="83"/>
    </row>
    <row r="493" spans="2:14" ht="12.75" x14ac:dyDescent="0.2">
      <c r="B493" s="161"/>
      <c r="C493" s="162"/>
      <c r="D493" s="162"/>
      <c r="E493" s="162"/>
      <c r="F493" s="162"/>
      <c r="G493" s="163"/>
      <c r="H493" s="161"/>
      <c r="I493" s="163"/>
      <c r="J493" s="162"/>
      <c r="K493" s="162"/>
      <c r="L493" s="164"/>
      <c r="N493" s="83"/>
    </row>
    <row r="494" spans="2:14" ht="12.75" x14ac:dyDescent="0.2">
      <c r="B494" s="161"/>
      <c r="C494" s="162"/>
      <c r="D494" s="162"/>
      <c r="E494" s="162"/>
      <c r="F494" s="162"/>
      <c r="G494" s="163"/>
      <c r="H494" s="161"/>
      <c r="I494" s="163"/>
      <c r="J494" s="162"/>
      <c r="K494" s="162"/>
      <c r="L494" s="164"/>
      <c r="N494" s="83"/>
    </row>
    <row r="495" spans="2:14" ht="12.75" x14ac:dyDescent="0.2">
      <c r="B495" s="161"/>
      <c r="C495" s="162"/>
      <c r="D495" s="162"/>
      <c r="E495" s="162"/>
      <c r="F495" s="162"/>
      <c r="G495" s="163"/>
      <c r="H495" s="161"/>
      <c r="I495" s="163"/>
      <c r="J495" s="162"/>
      <c r="K495" s="162"/>
      <c r="L495" s="164"/>
      <c r="N495" s="83"/>
    </row>
    <row r="496" spans="2:14" ht="12.75" x14ac:dyDescent="0.2">
      <c r="B496" s="161"/>
      <c r="C496" s="162"/>
      <c r="D496" s="162"/>
      <c r="E496" s="162"/>
      <c r="F496" s="162"/>
      <c r="G496" s="163"/>
      <c r="H496" s="161"/>
      <c r="I496" s="163"/>
      <c r="J496" s="162"/>
      <c r="K496" s="162"/>
      <c r="L496" s="164"/>
      <c r="N496" s="83"/>
    </row>
    <row r="497" spans="2:14" ht="12.75" x14ac:dyDescent="0.2">
      <c r="B497" s="161"/>
      <c r="C497" s="162"/>
      <c r="D497" s="162"/>
      <c r="E497" s="162"/>
      <c r="F497" s="162"/>
      <c r="G497" s="163"/>
      <c r="H497" s="161"/>
      <c r="I497" s="163"/>
      <c r="J497" s="162"/>
      <c r="K497" s="162"/>
      <c r="L497" s="164"/>
      <c r="N497" s="83"/>
    </row>
    <row r="498" spans="2:14" ht="12.75" x14ac:dyDescent="0.2">
      <c r="B498" s="161"/>
      <c r="C498" s="162"/>
      <c r="D498" s="162"/>
      <c r="E498" s="162"/>
      <c r="F498" s="162"/>
      <c r="G498" s="163"/>
      <c r="H498" s="161"/>
      <c r="I498" s="163"/>
      <c r="J498" s="162"/>
      <c r="K498" s="162"/>
      <c r="L498" s="164"/>
      <c r="N498" s="83"/>
    </row>
    <row r="499" spans="2:14" ht="12.75" x14ac:dyDescent="0.2">
      <c r="B499" s="161"/>
      <c r="C499" s="162"/>
      <c r="D499" s="162"/>
      <c r="E499" s="162"/>
      <c r="F499" s="162"/>
      <c r="G499" s="163"/>
      <c r="H499" s="161"/>
      <c r="I499" s="163"/>
      <c r="J499" s="162"/>
      <c r="K499" s="162"/>
      <c r="L499" s="164"/>
      <c r="N499" s="83"/>
    </row>
    <row r="500" spans="2:14" ht="12.75" x14ac:dyDescent="0.2">
      <c r="B500" s="161"/>
      <c r="C500" s="162"/>
      <c r="D500" s="162"/>
      <c r="E500" s="162"/>
      <c r="F500" s="162"/>
      <c r="G500" s="163"/>
      <c r="H500" s="161"/>
      <c r="I500" s="163"/>
      <c r="J500" s="162"/>
      <c r="K500" s="162"/>
      <c r="L500" s="164"/>
      <c r="N500" s="83"/>
    </row>
    <row r="501" spans="2:14" ht="12.75" x14ac:dyDescent="0.2">
      <c r="B501" s="161"/>
      <c r="C501" s="162"/>
      <c r="D501" s="162"/>
      <c r="E501" s="162"/>
      <c r="F501" s="162"/>
      <c r="G501" s="163"/>
      <c r="H501" s="161"/>
      <c r="I501" s="163"/>
      <c r="J501" s="162"/>
      <c r="K501" s="162"/>
      <c r="L501" s="164"/>
      <c r="N501" s="83"/>
    </row>
    <row r="502" spans="2:14" ht="12.75" x14ac:dyDescent="0.2">
      <c r="B502" s="161"/>
      <c r="C502" s="162"/>
      <c r="D502" s="162"/>
      <c r="E502" s="162"/>
      <c r="F502" s="162"/>
      <c r="G502" s="163"/>
      <c r="H502" s="161"/>
      <c r="I502" s="163"/>
      <c r="J502" s="162"/>
      <c r="K502" s="162"/>
      <c r="L502" s="164"/>
      <c r="N502" s="83"/>
    </row>
    <row r="503" spans="2:14" ht="12.75" x14ac:dyDescent="0.2">
      <c r="B503" s="161"/>
      <c r="C503" s="162"/>
      <c r="D503" s="162"/>
      <c r="E503" s="162"/>
      <c r="F503" s="162"/>
      <c r="G503" s="163"/>
      <c r="H503" s="161"/>
      <c r="I503" s="163"/>
      <c r="J503" s="162"/>
      <c r="K503" s="162"/>
      <c r="L503" s="164"/>
      <c r="N503" s="83"/>
    </row>
    <row r="504" spans="2:14" ht="12.75" x14ac:dyDescent="0.2">
      <c r="B504" s="161"/>
      <c r="C504" s="162"/>
      <c r="D504" s="162"/>
      <c r="E504" s="162"/>
      <c r="F504" s="162"/>
      <c r="G504" s="163"/>
      <c r="H504" s="161"/>
      <c r="I504" s="163"/>
      <c r="J504" s="162"/>
      <c r="K504" s="162"/>
      <c r="L504" s="164"/>
      <c r="N504" s="83"/>
    </row>
    <row r="505" spans="2:14" ht="12.75" x14ac:dyDescent="0.2">
      <c r="B505" s="161"/>
      <c r="C505" s="162"/>
      <c r="D505" s="162"/>
      <c r="E505" s="162"/>
      <c r="F505" s="162"/>
      <c r="G505" s="163"/>
      <c r="H505" s="161"/>
      <c r="I505" s="163"/>
      <c r="J505" s="162"/>
      <c r="K505" s="162"/>
      <c r="L505" s="164"/>
      <c r="N505" s="83"/>
    </row>
    <row r="506" spans="2:14" ht="12.75" x14ac:dyDescent="0.2">
      <c r="B506" s="161"/>
      <c r="C506" s="162"/>
      <c r="D506" s="162"/>
      <c r="E506" s="162"/>
      <c r="F506" s="162"/>
      <c r="G506" s="163"/>
      <c r="H506" s="161"/>
      <c r="I506" s="163"/>
      <c r="J506" s="162"/>
      <c r="K506" s="162"/>
      <c r="L506" s="164"/>
      <c r="N506" s="83"/>
    </row>
    <row r="507" spans="2:14" ht="12.75" x14ac:dyDescent="0.2">
      <c r="B507" s="161"/>
      <c r="C507" s="162"/>
      <c r="D507" s="162"/>
      <c r="E507" s="162"/>
      <c r="F507" s="162"/>
      <c r="G507" s="163"/>
      <c r="H507" s="161"/>
      <c r="I507" s="163"/>
      <c r="J507" s="162"/>
      <c r="K507" s="162"/>
      <c r="L507" s="164"/>
      <c r="N507" s="83"/>
    </row>
    <row r="508" spans="2:14" ht="12.75" x14ac:dyDescent="0.2">
      <c r="B508" s="161"/>
      <c r="C508" s="162"/>
      <c r="D508" s="162"/>
      <c r="E508" s="162"/>
      <c r="F508" s="162"/>
      <c r="G508" s="163"/>
      <c r="H508" s="161"/>
      <c r="I508" s="163"/>
      <c r="J508" s="162"/>
      <c r="K508" s="162"/>
      <c r="L508" s="164"/>
      <c r="N508" s="83"/>
    </row>
    <row r="509" spans="2:14" ht="12.75" x14ac:dyDescent="0.2">
      <c r="B509" s="161"/>
      <c r="C509" s="162"/>
      <c r="D509" s="162"/>
      <c r="E509" s="162"/>
      <c r="F509" s="162"/>
      <c r="G509" s="163"/>
      <c r="H509" s="161"/>
      <c r="I509" s="163"/>
      <c r="J509" s="162"/>
      <c r="K509" s="162"/>
      <c r="L509" s="164"/>
      <c r="N509" s="83"/>
    </row>
    <row r="510" spans="2:14" ht="12.75" x14ac:dyDescent="0.2">
      <c r="B510" s="161"/>
      <c r="C510" s="162"/>
      <c r="D510" s="162"/>
      <c r="E510" s="162"/>
      <c r="F510" s="162"/>
      <c r="G510" s="163"/>
      <c r="H510" s="161"/>
      <c r="I510" s="163"/>
      <c r="J510" s="162"/>
      <c r="K510" s="162"/>
      <c r="L510" s="164"/>
      <c r="N510" s="83"/>
    </row>
    <row r="511" spans="2:14" ht="12.75" x14ac:dyDescent="0.2">
      <c r="B511" s="161"/>
      <c r="C511" s="162"/>
      <c r="D511" s="162"/>
      <c r="E511" s="162"/>
      <c r="F511" s="162"/>
      <c r="G511" s="163"/>
      <c r="H511" s="161"/>
      <c r="I511" s="163"/>
      <c r="J511" s="162"/>
      <c r="K511" s="162"/>
      <c r="L511" s="164"/>
      <c r="N511" s="83"/>
    </row>
    <row r="512" spans="2:14" ht="12.75" x14ac:dyDescent="0.2">
      <c r="B512" s="161"/>
      <c r="C512" s="162"/>
      <c r="D512" s="162"/>
      <c r="E512" s="162"/>
      <c r="F512" s="162"/>
      <c r="G512" s="163"/>
      <c r="H512" s="161"/>
      <c r="I512" s="163"/>
      <c r="J512" s="162"/>
      <c r="K512" s="162"/>
      <c r="L512" s="164"/>
      <c r="N512" s="83"/>
    </row>
    <row r="513" spans="2:14" ht="12.75" x14ac:dyDescent="0.2">
      <c r="B513" s="161"/>
      <c r="C513" s="162"/>
      <c r="D513" s="162"/>
      <c r="E513" s="162"/>
      <c r="F513" s="162"/>
      <c r="G513" s="163"/>
      <c r="H513" s="161"/>
      <c r="I513" s="163"/>
      <c r="J513" s="162"/>
      <c r="K513" s="162"/>
      <c r="L513" s="164"/>
      <c r="N513" s="83"/>
    </row>
    <row r="514" spans="2:14" ht="12.75" x14ac:dyDescent="0.2">
      <c r="B514" s="161"/>
      <c r="C514" s="162"/>
      <c r="D514" s="162"/>
      <c r="E514" s="162"/>
      <c r="F514" s="162"/>
      <c r="G514" s="163"/>
      <c r="H514" s="161"/>
      <c r="I514" s="163"/>
      <c r="J514" s="162"/>
      <c r="K514" s="162"/>
      <c r="L514" s="164"/>
      <c r="N514" s="83"/>
    </row>
    <row r="515" spans="2:14" ht="12.75" x14ac:dyDescent="0.2">
      <c r="B515" s="161"/>
      <c r="C515" s="162"/>
      <c r="D515" s="162"/>
      <c r="E515" s="162"/>
      <c r="F515" s="162"/>
      <c r="G515" s="163"/>
      <c r="H515" s="161"/>
      <c r="I515" s="163"/>
      <c r="J515" s="162"/>
      <c r="K515" s="162"/>
      <c r="L515" s="164"/>
      <c r="N515" s="83"/>
    </row>
    <row r="516" spans="2:14" ht="12.75" x14ac:dyDescent="0.2">
      <c r="B516" s="161"/>
      <c r="C516" s="162"/>
      <c r="D516" s="162"/>
      <c r="E516" s="162"/>
      <c r="F516" s="162"/>
      <c r="G516" s="163"/>
      <c r="H516" s="161"/>
      <c r="I516" s="163"/>
      <c r="J516" s="162"/>
      <c r="K516" s="162"/>
      <c r="L516" s="164"/>
      <c r="N516" s="83"/>
    </row>
    <row r="517" spans="2:14" ht="12.75" x14ac:dyDescent="0.2">
      <c r="B517" s="161"/>
      <c r="C517" s="162"/>
      <c r="D517" s="162"/>
      <c r="E517" s="162"/>
      <c r="F517" s="162"/>
      <c r="G517" s="163"/>
      <c r="H517" s="161"/>
      <c r="I517" s="163"/>
      <c r="J517" s="162"/>
      <c r="K517" s="162"/>
      <c r="L517" s="164"/>
      <c r="N517" s="83"/>
    </row>
    <row r="518" spans="2:14" ht="12.75" x14ac:dyDescent="0.2">
      <c r="B518" s="161"/>
      <c r="C518" s="162"/>
      <c r="D518" s="162"/>
      <c r="E518" s="162"/>
      <c r="F518" s="162"/>
      <c r="G518" s="163"/>
      <c r="H518" s="161"/>
      <c r="I518" s="163"/>
      <c r="J518" s="162"/>
      <c r="K518" s="162"/>
      <c r="L518" s="164"/>
      <c r="N518" s="83"/>
    </row>
    <row r="519" spans="2:14" ht="12.75" x14ac:dyDescent="0.2">
      <c r="B519" s="161"/>
      <c r="C519" s="162"/>
      <c r="D519" s="162"/>
      <c r="E519" s="162"/>
      <c r="F519" s="162"/>
      <c r="G519" s="163"/>
      <c r="H519" s="161"/>
      <c r="I519" s="163"/>
      <c r="J519" s="162"/>
      <c r="K519" s="162"/>
      <c r="L519" s="164"/>
      <c r="N519" s="83"/>
    </row>
    <row r="520" spans="2:14" ht="12.75" x14ac:dyDescent="0.2">
      <c r="B520" s="161"/>
      <c r="C520" s="162"/>
      <c r="D520" s="162"/>
      <c r="E520" s="162"/>
      <c r="F520" s="162"/>
      <c r="G520" s="163"/>
      <c r="H520" s="161"/>
      <c r="I520" s="163"/>
      <c r="J520" s="162"/>
      <c r="K520" s="162"/>
      <c r="L520" s="164"/>
      <c r="N520" s="83"/>
    </row>
    <row r="521" spans="2:14" ht="12.75" x14ac:dyDescent="0.2">
      <c r="B521" s="161"/>
      <c r="C521" s="162"/>
      <c r="D521" s="162"/>
      <c r="E521" s="162"/>
      <c r="F521" s="162"/>
      <c r="G521" s="163"/>
      <c r="H521" s="161"/>
      <c r="I521" s="163"/>
      <c r="J521" s="162"/>
      <c r="K521" s="162"/>
      <c r="L521" s="164"/>
      <c r="N521" s="83"/>
    </row>
    <row r="522" spans="2:14" ht="12.75" x14ac:dyDescent="0.2">
      <c r="B522" s="161"/>
      <c r="C522" s="162"/>
      <c r="D522" s="162"/>
      <c r="E522" s="162"/>
      <c r="F522" s="162"/>
      <c r="G522" s="163"/>
      <c r="H522" s="161"/>
      <c r="I522" s="163"/>
      <c r="J522" s="162"/>
      <c r="K522" s="162"/>
      <c r="L522" s="164"/>
      <c r="N522" s="83"/>
    </row>
    <row r="523" spans="2:14" ht="12.75" x14ac:dyDescent="0.2">
      <c r="B523" s="161"/>
      <c r="C523" s="162"/>
      <c r="D523" s="162"/>
      <c r="E523" s="162"/>
      <c r="F523" s="162"/>
      <c r="G523" s="163"/>
      <c r="H523" s="161"/>
      <c r="I523" s="163"/>
      <c r="J523" s="162"/>
      <c r="K523" s="162"/>
      <c r="L523" s="164"/>
      <c r="N523" s="83"/>
    </row>
    <row r="524" spans="2:14" ht="12.75" x14ac:dyDescent="0.2">
      <c r="B524" s="161"/>
      <c r="C524" s="162"/>
      <c r="D524" s="162"/>
      <c r="E524" s="162"/>
      <c r="F524" s="162"/>
      <c r="G524" s="163"/>
      <c r="H524" s="161"/>
      <c r="I524" s="163"/>
      <c r="J524" s="162"/>
      <c r="K524" s="162"/>
      <c r="L524" s="164"/>
      <c r="N524" s="83"/>
    </row>
    <row r="525" spans="2:14" ht="12.75" x14ac:dyDescent="0.2">
      <c r="B525" s="161"/>
      <c r="C525" s="162"/>
      <c r="D525" s="162"/>
      <c r="E525" s="162"/>
      <c r="F525" s="162"/>
      <c r="G525" s="163"/>
      <c r="H525" s="161"/>
      <c r="I525" s="163"/>
      <c r="J525" s="162"/>
      <c r="K525" s="162"/>
      <c r="L525" s="164"/>
      <c r="N525" s="83"/>
    </row>
    <row r="526" spans="2:14" ht="12.75" x14ac:dyDescent="0.2">
      <c r="B526" s="161"/>
      <c r="C526" s="162"/>
      <c r="D526" s="162"/>
      <c r="E526" s="162"/>
      <c r="F526" s="162"/>
      <c r="G526" s="163"/>
      <c r="H526" s="161"/>
      <c r="I526" s="163"/>
      <c r="J526" s="162"/>
      <c r="K526" s="162"/>
      <c r="L526" s="164"/>
      <c r="N526" s="83"/>
    </row>
    <row r="527" spans="2:14" ht="12.75" x14ac:dyDescent="0.2">
      <c r="B527" s="161"/>
      <c r="C527" s="162"/>
      <c r="D527" s="162"/>
      <c r="E527" s="162"/>
      <c r="F527" s="162"/>
      <c r="G527" s="163"/>
      <c r="H527" s="161"/>
      <c r="I527" s="163"/>
      <c r="J527" s="162"/>
      <c r="K527" s="162"/>
      <c r="L527" s="164"/>
      <c r="N527" s="83"/>
    </row>
    <row r="528" spans="2:14" ht="12.75" x14ac:dyDescent="0.2">
      <c r="B528" s="161"/>
      <c r="C528" s="162"/>
      <c r="D528" s="162"/>
      <c r="E528" s="162"/>
      <c r="F528" s="162"/>
      <c r="G528" s="163"/>
      <c r="H528" s="161"/>
      <c r="I528" s="163"/>
      <c r="J528" s="162"/>
      <c r="K528" s="162"/>
      <c r="L528" s="164"/>
      <c r="N528" s="83"/>
    </row>
    <row r="529" spans="2:14" ht="12.75" x14ac:dyDescent="0.2">
      <c r="B529" s="161"/>
      <c r="C529" s="162"/>
      <c r="D529" s="162"/>
      <c r="E529" s="162"/>
      <c r="F529" s="162"/>
      <c r="G529" s="163"/>
      <c r="H529" s="161"/>
      <c r="I529" s="163"/>
      <c r="J529" s="162"/>
      <c r="K529" s="162"/>
      <c r="L529" s="164"/>
      <c r="N529" s="83"/>
    </row>
    <row r="530" spans="2:14" ht="12.75" x14ac:dyDescent="0.2">
      <c r="B530" s="161"/>
      <c r="C530" s="162"/>
      <c r="D530" s="162"/>
      <c r="E530" s="162"/>
      <c r="F530" s="162"/>
      <c r="G530" s="163"/>
      <c r="H530" s="161"/>
      <c r="I530" s="163"/>
      <c r="J530" s="162"/>
      <c r="K530" s="162"/>
      <c r="L530" s="164"/>
      <c r="N530" s="83"/>
    </row>
    <row r="531" spans="2:14" ht="12.75" x14ac:dyDescent="0.2">
      <c r="B531" s="161"/>
      <c r="C531" s="162"/>
      <c r="D531" s="162"/>
      <c r="E531" s="162"/>
      <c r="F531" s="162"/>
      <c r="G531" s="163"/>
      <c r="H531" s="161"/>
      <c r="I531" s="163"/>
      <c r="J531" s="162"/>
      <c r="K531" s="162"/>
      <c r="L531" s="164"/>
      <c r="N531" s="83"/>
    </row>
    <row r="532" spans="2:14" ht="12.75" x14ac:dyDescent="0.2">
      <c r="B532" s="161"/>
      <c r="C532" s="162"/>
      <c r="D532" s="162"/>
      <c r="E532" s="162"/>
      <c r="F532" s="162"/>
      <c r="G532" s="163"/>
      <c r="H532" s="161"/>
      <c r="I532" s="163"/>
      <c r="J532" s="162"/>
      <c r="K532" s="162"/>
      <c r="L532" s="164"/>
      <c r="N532" s="83"/>
    </row>
    <row r="533" spans="2:14" ht="12.75" x14ac:dyDescent="0.2">
      <c r="B533" s="161"/>
      <c r="C533" s="162"/>
      <c r="D533" s="162"/>
      <c r="E533" s="162"/>
      <c r="F533" s="162"/>
      <c r="G533" s="163"/>
      <c r="H533" s="161"/>
      <c r="I533" s="163"/>
      <c r="J533" s="162"/>
      <c r="K533" s="162"/>
      <c r="L533" s="164"/>
      <c r="N533" s="83"/>
    </row>
    <row r="534" spans="2:14" ht="12.75" x14ac:dyDescent="0.2">
      <c r="B534" s="161"/>
      <c r="C534" s="162"/>
      <c r="D534" s="162"/>
      <c r="E534" s="162"/>
      <c r="F534" s="162"/>
      <c r="G534" s="163"/>
      <c r="H534" s="161"/>
      <c r="I534" s="163"/>
      <c r="J534" s="162"/>
      <c r="K534" s="162"/>
      <c r="L534" s="164"/>
      <c r="N534" s="83"/>
    </row>
    <row r="535" spans="2:14" ht="12.75" x14ac:dyDescent="0.2">
      <c r="B535" s="161"/>
      <c r="C535" s="162"/>
      <c r="D535" s="162"/>
      <c r="E535" s="162"/>
      <c r="F535" s="162"/>
      <c r="G535" s="163"/>
      <c r="H535" s="161"/>
      <c r="I535" s="163"/>
      <c r="J535" s="162"/>
      <c r="K535" s="162"/>
      <c r="L535" s="164"/>
      <c r="N535" s="83"/>
    </row>
    <row r="536" spans="2:14" ht="12.75" x14ac:dyDescent="0.2">
      <c r="B536" s="161"/>
      <c r="C536" s="162"/>
      <c r="D536" s="162"/>
      <c r="E536" s="162"/>
      <c r="F536" s="162"/>
      <c r="G536" s="163"/>
      <c r="H536" s="161"/>
      <c r="I536" s="163"/>
      <c r="J536" s="162"/>
      <c r="K536" s="162"/>
      <c r="L536" s="164"/>
      <c r="N536" s="83"/>
    </row>
    <row r="537" spans="2:14" ht="12.75" x14ac:dyDescent="0.2">
      <c r="B537" s="161"/>
      <c r="C537" s="162"/>
      <c r="D537" s="162"/>
      <c r="E537" s="162"/>
      <c r="F537" s="162"/>
      <c r="G537" s="163"/>
      <c r="H537" s="161"/>
      <c r="I537" s="163"/>
      <c r="J537" s="162"/>
      <c r="K537" s="162"/>
      <c r="L537" s="164"/>
      <c r="N537" s="83"/>
    </row>
    <row r="538" spans="2:14" ht="12.75" x14ac:dyDescent="0.2">
      <c r="B538" s="161"/>
      <c r="C538" s="162"/>
      <c r="D538" s="162"/>
      <c r="E538" s="162"/>
      <c r="F538" s="162"/>
      <c r="G538" s="163"/>
      <c r="H538" s="161"/>
      <c r="I538" s="163"/>
      <c r="J538" s="162"/>
      <c r="K538" s="162"/>
      <c r="L538" s="164"/>
      <c r="N538" s="83"/>
    </row>
    <row r="539" spans="2:14" ht="12.75" x14ac:dyDescent="0.2">
      <c r="B539" s="161"/>
      <c r="C539" s="162"/>
      <c r="D539" s="162"/>
      <c r="E539" s="162"/>
      <c r="F539" s="162"/>
      <c r="G539" s="163"/>
      <c r="H539" s="161"/>
      <c r="I539" s="163"/>
      <c r="J539" s="162"/>
      <c r="K539" s="162"/>
      <c r="L539" s="164"/>
      <c r="N539" s="83"/>
    </row>
    <row r="540" spans="2:14" ht="12.75" x14ac:dyDescent="0.2">
      <c r="B540" s="161"/>
      <c r="C540" s="162"/>
      <c r="D540" s="162"/>
      <c r="E540" s="162"/>
      <c r="F540" s="162"/>
      <c r="G540" s="163"/>
      <c r="H540" s="161"/>
      <c r="I540" s="163"/>
      <c r="J540" s="162"/>
      <c r="K540" s="162"/>
      <c r="L540" s="164"/>
      <c r="N540" s="83"/>
    </row>
    <row r="541" spans="2:14" ht="12.75" x14ac:dyDescent="0.2">
      <c r="B541" s="161"/>
      <c r="C541" s="162"/>
      <c r="D541" s="162"/>
      <c r="E541" s="162"/>
      <c r="F541" s="162"/>
      <c r="G541" s="163"/>
      <c r="H541" s="161"/>
      <c r="I541" s="163"/>
      <c r="J541" s="162"/>
      <c r="K541" s="162"/>
      <c r="L541" s="164"/>
      <c r="N541" s="83"/>
    </row>
    <row r="542" spans="2:14" ht="12.75" x14ac:dyDescent="0.2">
      <c r="B542" s="161"/>
      <c r="C542" s="162"/>
      <c r="D542" s="162"/>
      <c r="E542" s="162"/>
      <c r="F542" s="162"/>
      <c r="G542" s="163"/>
      <c r="H542" s="161"/>
      <c r="I542" s="163"/>
      <c r="J542" s="162"/>
      <c r="K542" s="162"/>
      <c r="L542" s="164"/>
      <c r="N542" s="83"/>
    </row>
    <row r="543" spans="2:14" ht="12.75" x14ac:dyDescent="0.2">
      <c r="B543" s="161"/>
      <c r="C543" s="162"/>
      <c r="D543" s="162"/>
      <c r="E543" s="162"/>
      <c r="F543" s="162"/>
      <c r="G543" s="163"/>
      <c r="H543" s="161"/>
      <c r="I543" s="163"/>
      <c r="J543" s="162"/>
      <c r="K543" s="162"/>
      <c r="L543" s="164"/>
      <c r="N543" s="83"/>
    </row>
    <row r="544" spans="2:14" ht="12.75" x14ac:dyDescent="0.2">
      <c r="B544" s="161"/>
      <c r="C544" s="162"/>
      <c r="D544" s="162"/>
      <c r="E544" s="162"/>
      <c r="F544" s="162"/>
      <c r="G544" s="163"/>
      <c r="H544" s="161"/>
      <c r="I544" s="163"/>
      <c r="J544" s="162"/>
      <c r="K544" s="162"/>
      <c r="L544" s="164"/>
      <c r="N544" s="83"/>
    </row>
    <row r="545" spans="2:14" ht="12.75" x14ac:dyDescent="0.2">
      <c r="B545" s="161"/>
      <c r="C545" s="162"/>
      <c r="D545" s="162"/>
      <c r="E545" s="162"/>
      <c r="F545" s="162"/>
      <c r="G545" s="163"/>
      <c r="H545" s="161"/>
      <c r="I545" s="163"/>
      <c r="J545" s="162"/>
      <c r="K545" s="162"/>
      <c r="L545" s="164"/>
      <c r="N545" s="83"/>
    </row>
    <row r="546" spans="2:14" ht="12.75" x14ac:dyDescent="0.2">
      <c r="B546" s="161"/>
      <c r="C546" s="162"/>
      <c r="D546" s="162"/>
      <c r="E546" s="162"/>
      <c r="F546" s="162"/>
      <c r="G546" s="163"/>
      <c r="H546" s="161"/>
      <c r="I546" s="163"/>
      <c r="J546" s="162"/>
      <c r="K546" s="162"/>
      <c r="L546" s="164"/>
      <c r="N546" s="83"/>
    </row>
    <row r="547" spans="2:14" ht="12.75" x14ac:dyDescent="0.2">
      <c r="B547" s="161"/>
      <c r="C547" s="162"/>
      <c r="D547" s="162"/>
      <c r="E547" s="162"/>
      <c r="F547" s="162"/>
      <c r="G547" s="163"/>
      <c r="H547" s="161"/>
      <c r="I547" s="163"/>
      <c r="J547" s="162"/>
      <c r="K547" s="162"/>
      <c r="L547" s="164"/>
      <c r="N547" s="83"/>
    </row>
    <row r="548" spans="2:14" ht="12.75" x14ac:dyDescent="0.2">
      <c r="B548" s="161"/>
      <c r="C548" s="162"/>
      <c r="D548" s="162"/>
      <c r="E548" s="162"/>
      <c r="F548" s="162"/>
      <c r="G548" s="163"/>
      <c r="H548" s="161"/>
      <c r="I548" s="163"/>
      <c r="J548" s="162"/>
      <c r="K548" s="162"/>
      <c r="L548" s="164"/>
      <c r="N548" s="83"/>
    </row>
    <row r="549" spans="2:14" ht="12.75" x14ac:dyDescent="0.2">
      <c r="B549" s="161"/>
      <c r="C549" s="162"/>
      <c r="D549" s="162"/>
      <c r="E549" s="162"/>
      <c r="F549" s="162"/>
      <c r="G549" s="163"/>
      <c r="H549" s="161"/>
      <c r="I549" s="163"/>
      <c r="J549" s="162"/>
      <c r="K549" s="162"/>
      <c r="L549" s="164"/>
      <c r="N549" s="83"/>
    </row>
    <row r="550" spans="2:14" ht="12.75" x14ac:dyDescent="0.2">
      <c r="B550" s="161"/>
      <c r="C550" s="162"/>
      <c r="D550" s="162"/>
      <c r="E550" s="162"/>
      <c r="F550" s="162"/>
      <c r="G550" s="163"/>
      <c r="H550" s="161"/>
      <c r="I550" s="163"/>
      <c r="J550" s="162"/>
      <c r="K550" s="162"/>
      <c r="L550" s="164"/>
      <c r="N550" s="83"/>
    </row>
    <row r="551" spans="2:14" ht="12.75" x14ac:dyDescent="0.2">
      <c r="B551" s="161"/>
      <c r="C551" s="162"/>
      <c r="D551" s="162"/>
      <c r="E551" s="162"/>
      <c r="F551" s="162"/>
      <c r="G551" s="163"/>
      <c r="H551" s="161"/>
      <c r="I551" s="163"/>
      <c r="J551" s="162"/>
      <c r="K551" s="162"/>
      <c r="L551" s="164"/>
      <c r="N551" s="83"/>
    </row>
    <row r="552" spans="2:14" ht="12.75" x14ac:dyDescent="0.2">
      <c r="B552" s="161"/>
      <c r="C552" s="162"/>
      <c r="D552" s="162"/>
      <c r="E552" s="162"/>
      <c r="F552" s="162"/>
      <c r="G552" s="163"/>
      <c r="H552" s="161"/>
      <c r="I552" s="163"/>
      <c r="J552" s="162"/>
      <c r="K552" s="162"/>
      <c r="L552" s="164"/>
      <c r="N552" s="83"/>
    </row>
    <row r="553" spans="2:14" ht="12.75" x14ac:dyDescent="0.2">
      <c r="B553" s="161"/>
      <c r="C553" s="162"/>
      <c r="D553" s="162"/>
      <c r="E553" s="162"/>
      <c r="F553" s="162"/>
      <c r="G553" s="163"/>
      <c r="H553" s="161"/>
      <c r="I553" s="163"/>
      <c r="J553" s="162"/>
      <c r="K553" s="162"/>
      <c r="L553" s="164"/>
      <c r="N553" s="83"/>
    </row>
    <row r="554" spans="2:14" ht="12.75" x14ac:dyDescent="0.2">
      <c r="B554" s="161"/>
      <c r="C554" s="162"/>
      <c r="D554" s="162"/>
      <c r="E554" s="162"/>
      <c r="F554" s="162"/>
      <c r="G554" s="163"/>
      <c r="H554" s="161"/>
      <c r="I554" s="163"/>
      <c r="J554" s="162"/>
      <c r="K554" s="162"/>
      <c r="L554" s="164"/>
      <c r="N554" s="83"/>
    </row>
    <row r="555" spans="2:14" ht="12.75" x14ac:dyDescent="0.2">
      <c r="B555" s="161"/>
      <c r="C555" s="162"/>
      <c r="D555" s="162"/>
      <c r="E555" s="162"/>
      <c r="F555" s="162"/>
      <c r="G555" s="163"/>
      <c r="H555" s="161"/>
      <c r="I555" s="163"/>
      <c r="J555" s="162"/>
      <c r="K555" s="162"/>
      <c r="L555" s="164"/>
      <c r="N555" s="83"/>
    </row>
    <row r="556" spans="2:14" ht="12.75" x14ac:dyDescent="0.2">
      <c r="B556" s="161"/>
      <c r="C556" s="162"/>
      <c r="D556" s="162"/>
      <c r="E556" s="162"/>
      <c r="F556" s="162"/>
      <c r="G556" s="163"/>
      <c r="H556" s="161"/>
      <c r="I556" s="163"/>
      <c r="J556" s="162"/>
      <c r="K556" s="162"/>
      <c r="L556" s="164"/>
      <c r="N556" s="83"/>
    </row>
    <row r="557" spans="2:14" ht="12.75" x14ac:dyDescent="0.2">
      <c r="B557" s="161"/>
      <c r="C557" s="162"/>
      <c r="D557" s="162"/>
      <c r="E557" s="162"/>
      <c r="F557" s="162"/>
      <c r="G557" s="163"/>
      <c r="H557" s="161"/>
      <c r="I557" s="163"/>
      <c r="J557" s="162"/>
      <c r="K557" s="162"/>
      <c r="L557" s="164"/>
      <c r="N557" s="83"/>
    </row>
    <row r="558" spans="2:14" ht="12.75" x14ac:dyDescent="0.2">
      <c r="B558" s="161"/>
      <c r="C558" s="162"/>
      <c r="D558" s="162"/>
      <c r="E558" s="162"/>
      <c r="F558" s="162"/>
      <c r="G558" s="163"/>
      <c r="H558" s="161"/>
      <c r="I558" s="163"/>
      <c r="J558" s="162"/>
      <c r="K558" s="162"/>
      <c r="L558" s="164"/>
      <c r="N558" s="83"/>
    </row>
    <row r="559" spans="2:14" ht="12.75" x14ac:dyDescent="0.2">
      <c r="B559" s="161"/>
      <c r="C559" s="162"/>
      <c r="D559" s="162"/>
      <c r="E559" s="162"/>
      <c r="F559" s="162"/>
      <c r="G559" s="163"/>
      <c r="H559" s="161"/>
      <c r="I559" s="163"/>
      <c r="J559" s="162"/>
      <c r="K559" s="162"/>
      <c r="L559" s="164"/>
      <c r="N559" s="83"/>
    </row>
    <row r="560" spans="2:14" ht="12.75" x14ac:dyDescent="0.2">
      <c r="B560" s="161"/>
      <c r="C560" s="162"/>
      <c r="D560" s="162"/>
      <c r="E560" s="162"/>
      <c r="F560" s="162"/>
      <c r="G560" s="163"/>
      <c r="H560" s="161"/>
      <c r="I560" s="163"/>
      <c r="J560" s="162"/>
      <c r="K560" s="162"/>
      <c r="L560" s="164"/>
      <c r="N560" s="83"/>
    </row>
    <row r="561" spans="2:14" ht="12.75" x14ac:dyDescent="0.2">
      <c r="B561" s="161"/>
      <c r="C561" s="162"/>
      <c r="D561" s="162"/>
      <c r="E561" s="162"/>
      <c r="F561" s="162"/>
      <c r="G561" s="163"/>
      <c r="H561" s="161"/>
      <c r="I561" s="163"/>
      <c r="J561" s="162"/>
      <c r="K561" s="162"/>
      <c r="L561" s="164"/>
      <c r="N561" s="83"/>
    </row>
    <row r="562" spans="2:14" ht="12.75" x14ac:dyDescent="0.2">
      <c r="B562" s="161"/>
      <c r="C562" s="162"/>
      <c r="D562" s="162"/>
      <c r="E562" s="162"/>
      <c r="F562" s="162"/>
      <c r="G562" s="163"/>
      <c r="H562" s="161"/>
      <c r="I562" s="163"/>
      <c r="J562" s="162"/>
      <c r="K562" s="162"/>
      <c r="L562" s="164"/>
      <c r="N562" s="83"/>
    </row>
    <row r="563" spans="2:14" ht="12.75" x14ac:dyDescent="0.2">
      <c r="B563" s="161"/>
      <c r="C563" s="162"/>
      <c r="D563" s="162"/>
      <c r="E563" s="162"/>
      <c r="F563" s="162"/>
      <c r="G563" s="163"/>
      <c r="H563" s="161"/>
      <c r="I563" s="163"/>
      <c r="J563" s="162"/>
      <c r="K563" s="162"/>
      <c r="L563" s="164"/>
      <c r="N563" s="83"/>
    </row>
    <row r="564" spans="2:14" ht="12.75" x14ac:dyDescent="0.2">
      <c r="B564" s="161"/>
      <c r="C564" s="162"/>
      <c r="D564" s="162"/>
      <c r="E564" s="162"/>
      <c r="F564" s="162"/>
      <c r="G564" s="163"/>
      <c r="H564" s="161"/>
      <c r="I564" s="163"/>
      <c r="J564" s="162"/>
      <c r="K564" s="162"/>
      <c r="L564" s="164"/>
      <c r="N564" s="83"/>
    </row>
    <row r="565" spans="2:14" ht="12.75" x14ac:dyDescent="0.2">
      <c r="B565" s="161"/>
      <c r="C565" s="162"/>
      <c r="D565" s="162"/>
      <c r="E565" s="162"/>
      <c r="F565" s="162"/>
      <c r="G565" s="163"/>
      <c r="H565" s="161"/>
      <c r="I565" s="163"/>
      <c r="J565" s="162"/>
      <c r="K565" s="162"/>
      <c r="L565" s="164"/>
      <c r="N565" s="83"/>
    </row>
    <row r="566" spans="2:14" ht="12.75" x14ac:dyDescent="0.2">
      <c r="B566" s="161"/>
      <c r="C566" s="162"/>
      <c r="D566" s="162"/>
      <c r="E566" s="162"/>
      <c r="F566" s="162"/>
      <c r="G566" s="163"/>
      <c r="H566" s="161"/>
      <c r="I566" s="163"/>
      <c r="J566" s="162"/>
      <c r="K566" s="162"/>
      <c r="L566" s="164"/>
      <c r="N566" s="83"/>
    </row>
    <row r="567" spans="2:14" ht="12.75" x14ac:dyDescent="0.2">
      <c r="B567" s="161"/>
      <c r="C567" s="162"/>
      <c r="D567" s="162"/>
      <c r="E567" s="162"/>
      <c r="F567" s="162"/>
      <c r="G567" s="163"/>
      <c r="H567" s="161"/>
      <c r="I567" s="163"/>
      <c r="J567" s="162"/>
      <c r="K567" s="162"/>
      <c r="L567" s="164"/>
      <c r="N567" s="83"/>
    </row>
    <row r="568" spans="2:14" ht="12.75" x14ac:dyDescent="0.2">
      <c r="B568" s="161"/>
      <c r="C568" s="162"/>
      <c r="D568" s="162"/>
      <c r="E568" s="162"/>
      <c r="F568" s="162"/>
      <c r="G568" s="163"/>
      <c r="H568" s="161"/>
      <c r="I568" s="163"/>
      <c r="J568" s="162"/>
      <c r="K568" s="162"/>
      <c r="L568" s="164"/>
      <c r="N568" s="83"/>
    </row>
    <row r="569" spans="2:14" ht="12.75" x14ac:dyDescent="0.2">
      <c r="B569" s="161"/>
      <c r="C569" s="162"/>
      <c r="D569" s="162"/>
      <c r="E569" s="162"/>
      <c r="F569" s="162"/>
      <c r="G569" s="163"/>
      <c r="H569" s="161"/>
      <c r="I569" s="163"/>
      <c r="J569" s="162"/>
      <c r="K569" s="162"/>
      <c r="L569" s="164"/>
      <c r="N569" s="83"/>
    </row>
    <row r="570" spans="2:14" ht="12.75" x14ac:dyDescent="0.2">
      <c r="B570" s="161"/>
      <c r="C570" s="162"/>
      <c r="D570" s="162"/>
      <c r="E570" s="162"/>
      <c r="F570" s="162"/>
      <c r="G570" s="163"/>
      <c r="H570" s="161"/>
      <c r="I570" s="163"/>
      <c r="J570" s="162"/>
      <c r="K570" s="162"/>
      <c r="L570" s="164"/>
      <c r="N570" s="83"/>
    </row>
    <row r="571" spans="2:14" ht="12.75" x14ac:dyDescent="0.2">
      <c r="B571" s="161"/>
      <c r="C571" s="162"/>
      <c r="D571" s="162"/>
      <c r="E571" s="162"/>
      <c r="F571" s="162"/>
      <c r="G571" s="163"/>
      <c r="H571" s="161"/>
      <c r="I571" s="163"/>
      <c r="J571" s="162"/>
      <c r="K571" s="162"/>
      <c r="L571" s="164"/>
      <c r="N571" s="83"/>
    </row>
    <row r="572" spans="2:14" ht="12.75" x14ac:dyDescent="0.2">
      <c r="B572" s="161"/>
      <c r="C572" s="162"/>
      <c r="D572" s="162"/>
      <c r="E572" s="162"/>
      <c r="F572" s="162"/>
      <c r="G572" s="163"/>
      <c r="H572" s="161"/>
      <c r="I572" s="163"/>
      <c r="J572" s="162"/>
      <c r="K572" s="162"/>
      <c r="L572" s="164"/>
      <c r="N572" s="83"/>
    </row>
    <row r="573" spans="2:14" ht="12.75" x14ac:dyDescent="0.2">
      <c r="B573" s="161"/>
      <c r="C573" s="162"/>
      <c r="D573" s="162"/>
      <c r="E573" s="162"/>
      <c r="F573" s="162"/>
      <c r="G573" s="163"/>
      <c r="H573" s="161"/>
      <c r="I573" s="163"/>
      <c r="J573" s="162"/>
      <c r="K573" s="162"/>
      <c r="L573" s="164"/>
      <c r="N573" s="83"/>
    </row>
    <row r="574" spans="2:14" ht="12.75" x14ac:dyDescent="0.2">
      <c r="B574" s="161"/>
      <c r="C574" s="162"/>
      <c r="D574" s="162"/>
      <c r="E574" s="162"/>
      <c r="F574" s="162"/>
      <c r="G574" s="163"/>
      <c r="H574" s="161"/>
      <c r="I574" s="163"/>
      <c r="J574" s="162"/>
      <c r="K574" s="162"/>
      <c r="L574" s="164"/>
      <c r="N574" s="83"/>
    </row>
    <row r="575" spans="2:14" ht="12.75" x14ac:dyDescent="0.2">
      <c r="B575" s="161"/>
      <c r="C575" s="162"/>
      <c r="D575" s="162"/>
      <c r="E575" s="162"/>
      <c r="F575" s="162"/>
      <c r="G575" s="163"/>
      <c r="H575" s="161"/>
      <c r="I575" s="163"/>
      <c r="J575" s="162"/>
      <c r="K575" s="162"/>
      <c r="L575" s="164"/>
      <c r="N575" s="83"/>
    </row>
    <row r="576" spans="2:14" ht="12.75" x14ac:dyDescent="0.2">
      <c r="B576" s="161"/>
      <c r="C576" s="162"/>
      <c r="D576" s="162"/>
      <c r="E576" s="162"/>
      <c r="F576" s="162"/>
      <c r="G576" s="163"/>
      <c r="H576" s="161"/>
      <c r="I576" s="163"/>
      <c r="J576" s="162"/>
      <c r="K576" s="162"/>
      <c r="L576" s="164"/>
      <c r="N576" s="83"/>
    </row>
    <row r="577" spans="2:14" ht="12.75" x14ac:dyDescent="0.2">
      <c r="B577" s="161"/>
      <c r="C577" s="162"/>
      <c r="D577" s="162"/>
      <c r="E577" s="162"/>
      <c r="F577" s="162"/>
      <c r="G577" s="163"/>
      <c r="H577" s="161"/>
      <c r="I577" s="163"/>
      <c r="J577" s="162"/>
      <c r="K577" s="162"/>
      <c r="L577" s="164"/>
      <c r="N577" s="83"/>
    </row>
    <row r="578" spans="2:14" ht="12.75" x14ac:dyDescent="0.2">
      <c r="B578" s="161"/>
      <c r="C578" s="162"/>
      <c r="D578" s="162"/>
      <c r="E578" s="162"/>
      <c r="F578" s="162"/>
      <c r="G578" s="163"/>
      <c r="H578" s="161"/>
      <c r="I578" s="163"/>
      <c r="J578" s="162"/>
      <c r="K578" s="162"/>
      <c r="L578" s="164"/>
      <c r="N578" s="83"/>
    </row>
    <row r="579" spans="2:14" ht="12.75" x14ac:dyDescent="0.2">
      <c r="B579" s="161"/>
      <c r="C579" s="162"/>
      <c r="D579" s="162"/>
      <c r="E579" s="162"/>
      <c r="F579" s="162"/>
      <c r="G579" s="163"/>
      <c r="H579" s="161"/>
      <c r="I579" s="163"/>
      <c r="J579" s="162"/>
      <c r="K579" s="162"/>
      <c r="L579" s="164"/>
      <c r="N579" s="83"/>
    </row>
    <row r="580" spans="2:14" ht="12.75" x14ac:dyDescent="0.2">
      <c r="B580" s="161"/>
      <c r="C580" s="162"/>
      <c r="D580" s="162"/>
      <c r="E580" s="162"/>
      <c r="F580" s="162"/>
      <c r="G580" s="163"/>
      <c r="H580" s="161"/>
      <c r="I580" s="163"/>
      <c r="J580" s="162"/>
      <c r="K580" s="162"/>
      <c r="L580" s="164"/>
      <c r="N580" s="83"/>
    </row>
    <row r="581" spans="2:14" ht="12.75" x14ac:dyDescent="0.2">
      <c r="B581" s="161"/>
      <c r="C581" s="162"/>
      <c r="D581" s="162"/>
      <c r="E581" s="162"/>
      <c r="F581" s="162"/>
      <c r="G581" s="163"/>
      <c r="H581" s="161"/>
      <c r="I581" s="163"/>
      <c r="J581" s="162"/>
      <c r="K581" s="162"/>
      <c r="L581" s="164"/>
      <c r="N581" s="83"/>
    </row>
    <row r="582" spans="2:14" ht="12.75" x14ac:dyDescent="0.2">
      <c r="B582" s="161"/>
      <c r="C582" s="162"/>
      <c r="D582" s="162"/>
      <c r="E582" s="162"/>
      <c r="F582" s="162"/>
      <c r="G582" s="163"/>
      <c r="H582" s="161"/>
      <c r="I582" s="163"/>
      <c r="J582" s="162"/>
      <c r="K582" s="162"/>
      <c r="L582" s="164"/>
      <c r="N582" s="83"/>
    </row>
    <row r="583" spans="2:14" ht="12.75" x14ac:dyDescent="0.2">
      <c r="B583" s="161"/>
      <c r="C583" s="162"/>
      <c r="D583" s="162"/>
      <c r="E583" s="162"/>
      <c r="F583" s="162"/>
      <c r="G583" s="163"/>
      <c r="H583" s="161"/>
      <c r="I583" s="163"/>
      <c r="J583" s="162"/>
      <c r="K583" s="162"/>
      <c r="L583" s="164"/>
      <c r="N583" s="83"/>
    </row>
    <row r="584" spans="2:14" ht="12.75" x14ac:dyDescent="0.2">
      <c r="B584" s="161"/>
      <c r="C584" s="162"/>
      <c r="D584" s="162"/>
      <c r="E584" s="162"/>
      <c r="F584" s="162"/>
      <c r="G584" s="163"/>
      <c r="H584" s="161"/>
      <c r="I584" s="163"/>
      <c r="J584" s="162"/>
      <c r="K584" s="162"/>
      <c r="L584" s="164"/>
      <c r="N584" s="83"/>
    </row>
    <row r="585" spans="2:14" ht="12.75" x14ac:dyDescent="0.2">
      <c r="B585" s="161"/>
      <c r="C585" s="162"/>
      <c r="D585" s="162"/>
      <c r="E585" s="162"/>
      <c r="F585" s="162"/>
      <c r="G585" s="163"/>
      <c r="H585" s="161"/>
      <c r="I585" s="163"/>
      <c r="J585" s="162"/>
      <c r="K585" s="162"/>
      <c r="L585" s="164"/>
      <c r="N585" s="83"/>
    </row>
    <row r="586" spans="2:14" ht="12.75" x14ac:dyDescent="0.2">
      <c r="B586" s="161"/>
      <c r="C586" s="162"/>
      <c r="D586" s="162"/>
      <c r="E586" s="162"/>
      <c r="F586" s="162"/>
      <c r="G586" s="163"/>
      <c r="H586" s="161"/>
      <c r="I586" s="163"/>
      <c r="J586" s="162"/>
      <c r="K586" s="162"/>
      <c r="L586" s="164"/>
      <c r="N586" s="83"/>
    </row>
    <row r="587" spans="2:14" ht="12.75" x14ac:dyDescent="0.2">
      <c r="B587" s="161"/>
      <c r="C587" s="162"/>
      <c r="D587" s="162"/>
      <c r="E587" s="162"/>
      <c r="F587" s="162"/>
      <c r="G587" s="163"/>
      <c r="H587" s="161"/>
      <c r="I587" s="163"/>
      <c r="J587" s="162"/>
      <c r="K587" s="162"/>
      <c r="L587" s="164"/>
      <c r="N587" s="83"/>
    </row>
    <row r="588" spans="2:14" ht="12.75" x14ac:dyDescent="0.2">
      <c r="B588" s="161"/>
      <c r="C588" s="162"/>
      <c r="D588" s="162"/>
      <c r="E588" s="162"/>
      <c r="F588" s="162"/>
      <c r="G588" s="163"/>
      <c r="H588" s="161"/>
      <c r="I588" s="163"/>
      <c r="J588" s="162"/>
      <c r="K588" s="162"/>
      <c r="L588" s="164"/>
      <c r="N588" s="83"/>
    </row>
    <row r="589" spans="2:14" ht="12.75" x14ac:dyDescent="0.2">
      <c r="B589" s="161"/>
      <c r="C589" s="162"/>
      <c r="D589" s="162"/>
      <c r="E589" s="162"/>
      <c r="F589" s="162"/>
      <c r="G589" s="163"/>
      <c r="H589" s="161"/>
      <c r="I589" s="163"/>
      <c r="J589" s="162"/>
      <c r="K589" s="162"/>
      <c r="L589" s="164"/>
      <c r="N589" s="83"/>
    </row>
    <row r="590" spans="2:14" ht="12.75" x14ac:dyDescent="0.2">
      <c r="B590" s="161"/>
      <c r="C590" s="162"/>
      <c r="D590" s="162"/>
      <c r="E590" s="162"/>
      <c r="F590" s="162"/>
      <c r="G590" s="163"/>
      <c r="H590" s="161"/>
      <c r="I590" s="163"/>
      <c r="J590" s="162"/>
      <c r="K590" s="162"/>
      <c r="L590" s="164"/>
      <c r="N590" s="83"/>
    </row>
    <row r="591" spans="2:14" ht="12.75" x14ac:dyDescent="0.2">
      <c r="B591" s="161"/>
      <c r="C591" s="162"/>
      <c r="D591" s="162"/>
      <c r="E591" s="162"/>
      <c r="F591" s="162"/>
      <c r="G591" s="163"/>
      <c r="H591" s="161"/>
      <c r="I591" s="163"/>
      <c r="J591" s="162"/>
      <c r="K591" s="162"/>
      <c r="L591" s="164"/>
      <c r="N591" s="83"/>
    </row>
    <row r="592" spans="2:14" ht="12.75" x14ac:dyDescent="0.2">
      <c r="B592" s="161"/>
      <c r="C592" s="162"/>
      <c r="D592" s="162"/>
      <c r="E592" s="162"/>
      <c r="F592" s="162"/>
      <c r="G592" s="163"/>
      <c r="H592" s="161"/>
      <c r="I592" s="163"/>
      <c r="J592" s="162"/>
      <c r="K592" s="162"/>
      <c r="L592" s="164"/>
      <c r="N592" s="83"/>
    </row>
    <row r="593" spans="2:14" ht="12.75" x14ac:dyDescent="0.2">
      <c r="B593" s="161"/>
      <c r="C593" s="162"/>
      <c r="D593" s="162"/>
      <c r="E593" s="162"/>
      <c r="F593" s="162"/>
      <c r="G593" s="163"/>
      <c r="H593" s="161"/>
      <c r="I593" s="163"/>
      <c r="J593" s="162"/>
      <c r="K593" s="162"/>
      <c r="L593" s="164"/>
      <c r="N593" s="83"/>
    </row>
    <row r="594" spans="2:14" ht="12.75" x14ac:dyDescent="0.2">
      <c r="B594" s="161"/>
      <c r="C594" s="162"/>
      <c r="D594" s="162"/>
      <c r="E594" s="162"/>
      <c r="F594" s="162"/>
      <c r="G594" s="163"/>
      <c r="H594" s="161"/>
      <c r="I594" s="163"/>
      <c r="J594" s="162"/>
      <c r="K594" s="162"/>
      <c r="L594" s="164"/>
      <c r="N594" s="83"/>
    </row>
    <row r="595" spans="2:14" ht="12.75" x14ac:dyDescent="0.2">
      <c r="B595" s="161"/>
      <c r="C595" s="162"/>
      <c r="D595" s="162"/>
      <c r="E595" s="162"/>
      <c r="F595" s="162"/>
      <c r="G595" s="163"/>
      <c r="H595" s="161"/>
      <c r="I595" s="163"/>
      <c r="J595" s="162"/>
      <c r="K595" s="162"/>
      <c r="L595" s="164"/>
      <c r="N595" s="83"/>
    </row>
    <row r="596" spans="2:14" ht="12.75" x14ac:dyDescent="0.2">
      <c r="B596" s="161"/>
      <c r="C596" s="162"/>
      <c r="D596" s="162"/>
      <c r="E596" s="162"/>
      <c r="F596" s="162"/>
      <c r="G596" s="163"/>
      <c r="H596" s="161"/>
      <c r="I596" s="163"/>
      <c r="J596" s="162"/>
      <c r="K596" s="162"/>
      <c r="L596" s="164"/>
      <c r="N596" s="83"/>
    </row>
    <row r="597" spans="2:14" ht="12.75" x14ac:dyDescent="0.2">
      <c r="B597" s="161"/>
      <c r="C597" s="162"/>
      <c r="D597" s="162"/>
      <c r="E597" s="162"/>
      <c r="F597" s="162"/>
      <c r="G597" s="163"/>
      <c r="H597" s="161"/>
      <c r="I597" s="163"/>
      <c r="J597" s="162"/>
      <c r="K597" s="162"/>
      <c r="L597" s="164"/>
      <c r="N597" s="83"/>
    </row>
    <row r="598" spans="2:14" ht="12.75" x14ac:dyDescent="0.2">
      <c r="B598" s="161"/>
      <c r="C598" s="162"/>
      <c r="D598" s="162"/>
      <c r="E598" s="162"/>
      <c r="F598" s="162"/>
      <c r="G598" s="163"/>
      <c r="H598" s="161"/>
      <c r="I598" s="163"/>
      <c r="J598" s="162"/>
      <c r="K598" s="162"/>
      <c r="L598" s="164"/>
      <c r="N598" s="83"/>
    </row>
    <row r="599" spans="2:14" ht="12.75" x14ac:dyDescent="0.2">
      <c r="B599" s="161"/>
      <c r="C599" s="162"/>
      <c r="D599" s="162"/>
      <c r="E599" s="162"/>
      <c r="F599" s="162"/>
      <c r="G599" s="163"/>
      <c r="H599" s="161"/>
      <c r="I599" s="163"/>
      <c r="J599" s="162"/>
      <c r="K599" s="162"/>
      <c r="L599" s="164"/>
      <c r="N599" s="83"/>
    </row>
    <row r="600" spans="2:14" ht="12.75" x14ac:dyDescent="0.2">
      <c r="B600" s="161"/>
      <c r="C600" s="162"/>
      <c r="D600" s="162"/>
      <c r="E600" s="162"/>
      <c r="F600" s="162"/>
      <c r="G600" s="163"/>
      <c r="H600" s="161"/>
      <c r="I600" s="163"/>
      <c r="J600" s="162"/>
      <c r="K600" s="162"/>
      <c r="L600" s="164"/>
      <c r="N600" s="83"/>
    </row>
    <row r="601" spans="2:14" ht="12.75" x14ac:dyDescent="0.2">
      <c r="B601" s="161"/>
      <c r="C601" s="162"/>
      <c r="D601" s="162"/>
      <c r="E601" s="162"/>
      <c r="F601" s="162"/>
      <c r="G601" s="163"/>
      <c r="H601" s="161"/>
      <c r="I601" s="163"/>
      <c r="J601" s="162"/>
      <c r="K601" s="162"/>
      <c r="L601" s="164"/>
      <c r="N601" s="83"/>
    </row>
    <row r="602" spans="2:14" ht="12.75" x14ac:dyDescent="0.2">
      <c r="B602" s="161"/>
      <c r="C602" s="162"/>
      <c r="D602" s="162"/>
      <c r="E602" s="162"/>
      <c r="F602" s="162"/>
      <c r="G602" s="163"/>
      <c r="H602" s="161"/>
      <c r="I602" s="163"/>
      <c r="J602" s="162"/>
      <c r="K602" s="162"/>
      <c r="L602" s="164"/>
      <c r="N602" s="83"/>
    </row>
    <row r="603" spans="2:14" ht="12.75" x14ac:dyDescent="0.2">
      <c r="B603" s="161"/>
      <c r="C603" s="162"/>
      <c r="D603" s="162"/>
      <c r="E603" s="162"/>
      <c r="F603" s="162"/>
      <c r="G603" s="163"/>
      <c r="H603" s="161"/>
      <c r="I603" s="163"/>
      <c r="J603" s="162"/>
      <c r="K603" s="162"/>
      <c r="L603" s="164"/>
      <c r="N603" s="83"/>
    </row>
    <row r="604" spans="2:14" ht="12.75" x14ac:dyDescent="0.2">
      <c r="B604" s="161"/>
      <c r="C604" s="162"/>
      <c r="D604" s="162"/>
      <c r="E604" s="162"/>
      <c r="F604" s="162"/>
      <c r="G604" s="163"/>
      <c r="H604" s="161"/>
      <c r="I604" s="163"/>
      <c r="J604" s="162"/>
      <c r="K604" s="162"/>
      <c r="L604" s="164"/>
      <c r="N604" s="83"/>
    </row>
    <row r="605" spans="2:14" ht="12.75" x14ac:dyDescent="0.2">
      <c r="B605" s="161"/>
      <c r="C605" s="162"/>
      <c r="D605" s="162"/>
      <c r="E605" s="162"/>
      <c r="F605" s="162"/>
      <c r="G605" s="163"/>
      <c r="H605" s="161"/>
      <c r="I605" s="163"/>
      <c r="J605" s="162"/>
      <c r="K605" s="162"/>
      <c r="L605" s="164"/>
      <c r="N605" s="83"/>
    </row>
    <row r="606" spans="2:14" ht="12.75" x14ac:dyDescent="0.2">
      <c r="B606" s="161"/>
      <c r="C606" s="162"/>
      <c r="D606" s="162"/>
      <c r="E606" s="162"/>
      <c r="F606" s="162"/>
      <c r="G606" s="163"/>
      <c r="H606" s="161"/>
      <c r="I606" s="163"/>
      <c r="J606" s="162"/>
      <c r="K606" s="162"/>
      <c r="L606" s="164"/>
      <c r="N606" s="83"/>
    </row>
    <row r="607" spans="2:14" ht="12.75" x14ac:dyDescent="0.2">
      <c r="B607" s="161"/>
      <c r="C607" s="162"/>
      <c r="D607" s="162"/>
      <c r="E607" s="162"/>
      <c r="F607" s="162"/>
      <c r="G607" s="163"/>
      <c r="H607" s="161"/>
      <c r="I607" s="163"/>
      <c r="J607" s="162"/>
      <c r="K607" s="162"/>
      <c r="L607" s="164"/>
      <c r="N607" s="83"/>
    </row>
    <row r="608" spans="2:14" ht="12.75" x14ac:dyDescent="0.2">
      <c r="B608" s="161"/>
      <c r="C608" s="162"/>
      <c r="D608" s="162"/>
      <c r="E608" s="162"/>
      <c r="F608" s="162"/>
      <c r="G608" s="163"/>
      <c r="H608" s="161"/>
      <c r="I608" s="163"/>
      <c r="J608" s="162"/>
      <c r="K608" s="162"/>
      <c r="L608" s="164"/>
      <c r="N608" s="83"/>
    </row>
    <row r="609" spans="2:14" ht="12.75" x14ac:dyDescent="0.2">
      <c r="B609" s="161"/>
      <c r="C609" s="162"/>
      <c r="D609" s="162"/>
      <c r="E609" s="162"/>
      <c r="F609" s="162"/>
      <c r="G609" s="163"/>
      <c r="H609" s="161"/>
      <c r="I609" s="163"/>
      <c r="J609" s="162"/>
      <c r="K609" s="162"/>
      <c r="L609" s="164"/>
      <c r="N609" s="83"/>
    </row>
    <row r="610" spans="2:14" ht="12.75" x14ac:dyDescent="0.2">
      <c r="B610" s="161"/>
      <c r="C610" s="162"/>
      <c r="D610" s="162"/>
      <c r="E610" s="162"/>
      <c r="F610" s="162"/>
      <c r="G610" s="163"/>
      <c r="H610" s="161"/>
      <c r="I610" s="163"/>
      <c r="J610" s="162"/>
      <c r="K610" s="162"/>
      <c r="L610" s="164"/>
      <c r="N610" s="83"/>
    </row>
    <row r="611" spans="2:14" ht="12.75" x14ac:dyDescent="0.2">
      <c r="B611" s="161"/>
      <c r="C611" s="162"/>
      <c r="D611" s="162"/>
      <c r="E611" s="162"/>
      <c r="F611" s="162"/>
      <c r="G611" s="163"/>
      <c r="H611" s="161"/>
      <c r="I611" s="163"/>
      <c r="J611" s="162"/>
      <c r="K611" s="162"/>
      <c r="L611" s="164"/>
      <c r="N611" s="83"/>
    </row>
    <row r="612" spans="2:14" ht="12.75" x14ac:dyDescent="0.2">
      <c r="B612" s="161"/>
      <c r="C612" s="162"/>
      <c r="D612" s="162"/>
      <c r="E612" s="162"/>
      <c r="F612" s="162"/>
      <c r="G612" s="163"/>
      <c r="H612" s="161"/>
      <c r="I612" s="163"/>
      <c r="J612" s="162"/>
      <c r="K612" s="162"/>
      <c r="L612" s="164"/>
      <c r="N612" s="83"/>
    </row>
    <row r="613" spans="2:14" ht="12.75" x14ac:dyDescent="0.2">
      <c r="B613" s="161"/>
      <c r="C613" s="162"/>
      <c r="D613" s="162"/>
      <c r="E613" s="162"/>
      <c r="F613" s="162"/>
      <c r="G613" s="163"/>
      <c r="H613" s="161"/>
      <c r="I613" s="163"/>
      <c r="J613" s="162"/>
      <c r="K613" s="162"/>
      <c r="L613" s="164"/>
      <c r="N613" s="83"/>
    </row>
    <row r="614" spans="2:14" ht="12.75" x14ac:dyDescent="0.2">
      <c r="B614" s="161"/>
      <c r="C614" s="162"/>
      <c r="D614" s="162"/>
      <c r="E614" s="162"/>
      <c r="F614" s="162"/>
      <c r="G614" s="163"/>
      <c r="H614" s="161"/>
      <c r="I614" s="163"/>
      <c r="J614" s="162"/>
      <c r="K614" s="162"/>
      <c r="L614" s="164"/>
      <c r="N614" s="83"/>
    </row>
    <row r="615" spans="2:14" ht="12.75" x14ac:dyDescent="0.2">
      <c r="B615" s="161"/>
      <c r="C615" s="162"/>
      <c r="D615" s="162"/>
      <c r="E615" s="162"/>
      <c r="F615" s="162"/>
      <c r="G615" s="163"/>
      <c r="H615" s="161"/>
      <c r="I615" s="163"/>
      <c r="J615" s="162"/>
      <c r="K615" s="162"/>
      <c r="L615" s="164"/>
      <c r="N615" s="83"/>
    </row>
    <row r="616" spans="2:14" ht="12.75" x14ac:dyDescent="0.2">
      <c r="B616" s="161"/>
      <c r="C616" s="162"/>
      <c r="D616" s="162"/>
      <c r="E616" s="162"/>
      <c r="F616" s="162"/>
      <c r="G616" s="163"/>
      <c r="H616" s="161"/>
      <c r="I616" s="163"/>
      <c r="J616" s="162"/>
      <c r="K616" s="162"/>
      <c r="L616" s="164"/>
      <c r="N616" s="83"/>
    </row>
    <row r="617" spans="2:14" ht="12.75" x14ac:dyDescent="0.2">
      <c r="B617" s="161"/>
      <c r="C617" s="162"/>
      <c r="D617" s="162"/>
      <c r="E617" s="162"/>
      <c r="F617" s="162"/>
      <c r="G617" s="163"/>
      <c r="H617" s="161"/>
      <c r="I617" s="163"/>
      <c r="J617" s="162"/>
      <c r="K617" s="162"/>
      <c r="L617" s="164"/>
      <c r="N617" s="83"/>
    </row>
    <row r="618" spans="2:14" ht="12.75" x14ac:dyDescent="0.2">
      <c r="B618" s="161"/>
      <c r="C618" s="162"/>
      <c r="D618" s="162"/>
      <c r="E618" s="162"/>
      <c r="F618" s="162"/>
      <c r="G618" s="163"/>
      <c r="H618" s="161"/>
      <c r="I618" s="163"/>
      <c r="J618" s="162"/>
      <c r="K618" s="162"/>
      <c r="L618" s="164"/>
      <c r="N618" s="83"/>
    </row>
    <row r="619" spans="2:14" ht="12.75" x14ac:dyDescent="0.2">
      <c r="B619" s="161"/>
      <c r="C619" s="162"/>
      <c r="D619" s="162"/>
      <c r="E619" s="162"/>
      <c r="F619" s="162"/>
      <c r="G619" s="163"/>
      <c r="H619" s="161"/>
      <c r="I619" s="163"/>
      <c r="J619" s="162"/>
      <c r="K619" s="162"/>
      <c r="L619" s="164"/>
      <c r="N619" s="83"/>
    </row>
    <row r="620" spans="2:14" ht="12.75" x14ac:dyDescent="0.2">
      <c r="B620" s="161"/>
      <c r="C620" s="162"/>
      <c r="D620" s="162"/>
      <c r="E620" s="162"/>
      <c r="F620" s="162"/>
      <c r="G620" s="163"/>
      <c r="H620" s="161"/>
      <c r="I620" s="163"/>
      <c r="J620" s="162"/>
      <c r="K620" s="162"/>
      <c r="L620" s="164"/>
      <c r="N620" s="83"/>
    </row>
    <row r="621" spans="2:14" ht="12.75" x14ac:dyDescent="0.2">
      <c r="B621" s="161"/>
      <c r="C621" s="162"/>
      <c r="D621" s="162"/>
      <c r="E621" s="162"/>
      <c r="F621" s="162"/>
      <c r="G621" s="163"/>
      <c r="H621" s="161"/>
      <c r="I621" s="163"/>
      <c r="J621" s="162"/>
      <c r="K621" s="162"/>
      <c r="L621" s="164"/>
      <c r="N621" s="83"/>
    </row>
    <row r="622" spans="2:14" ht="12.75" x14ac:dyDescent="0.2">
      <c r="B622" s="161"/>
      <c r="C622" s="162"/>
      <c r="D622" s="162"/>
      <c r="E622" s="162"/>
      <c r="F622" s="162"/>
      <c r="G622" s="163"/>
      <c r="H622" s="161"/>
      <c r="I622" s="163"/>
      <c r="J622" s="162"/>
      <c r="K622" s="162"/>
      <c r="L622" s="164"/>
      <c r="N622" s="83"/>
    </row>
    <row r="623" spans="2:14" ht="12.75" x14ac:dyDescent="0.2">
      <c r="B623" s="161"/>
      <c r="C623" s="162"/>
      <c r="D623" s="162"/>
      <c r="E623" s="162"/>
      <c r="F623" s="162"/>
      <c r="G623" s="163"/>
      <c r="H623" s="161"/>
      <c r="I623" s="163"/>
      <c r="J623" s="162"/>
      <c r="K623" s="162"/>
      <c r="L623" s="164"/>
      <c r="N623" s="83"/>
    </row>
    <row r="624" spans="2:14" ht="12.75" x14ac:dyDescent="0.2">
      <c r="B624" s="161"/>
      <c r="C624" s="162"/>
      <c r="D624" s="162"/>
      <c r="E624" s="162"/>
      <c r="F624" s="162"/>
      <c r="G624" s="163"/>
      <c r="H624" s="161"/>
      <c r="I624" s="163"/>
      <c r="J624" s="162"/>
      <c r="K624" s="162"/>
      <c r="L624" s="164"/>
      <c r="N624" s="83"/>
    </row>
    <row r="625" spans="2:14" ht="12.75" x14ac:dyDescent="0.2">
      <c r="B625" s="161"/>
      <c r="C625" s="162"/>
      <c r="D625" s="162"/>
      <c r="E625" s="162"/>
      <c r="F625" s="162"/>
      <c r="G625" s="163"/>
      <c r="H625" s="161"/>
      <c r="I625" s="163"/>
      <c r="J625" s="162"/>
      <c r="K625" s="162"/>
      <c r="L625" s="164"/>
      <c r="N625" s="83"/>
    </row>
    <row r="626" spans="2:14" ht="12.75" x14ac:dyDescent="0.2">
      <c r="B626" s="161"/>
      <c r="C626" s="162"/>
      <c r="D626" s="162"/>
      <c r="E626" s="162"/>
      <c r="F626" s="162"/>
      <c r="G626" s="163"/>
      <c r="H626" s="161"/>
      <c r="I626" s="163"/>
      <c r="J626" s="162"/>
      <c r="K626" s="162"/>
      <c r="L626" s="164"/>
      <c r="N626" s="83"/>
    </row>
    <row r="627" spans="2:14" ht="12.75" x14ac:dyDescent="0.2">
      <c r="B627" s="161"/>
      <c r="C627" s="162"/>
      <c r="D627" s="162"/>
      <c r="E627" s="162"/>
      <c r="F627" s="162"/>
      <c r="G627" s="163"/>
      <c r="H627" s="161"/>
      <c r="I627" s="163"/>
      <c r="J627" s="162"/>
      <c r="K627" s="162"/>
      <c r="L627" s="164"/>
      <c r="N627" s="83"/>
    </row>
    <row r="628" spans="2:14" ht="12.75" x14ac:dyDescent="0.2">
      <c r="B628" s="161"/>
      <c r="C628" s="162"/>
      <c r="D628" s="162"/>
      <c r="E628" s="162"/>
      <c r="F628" s="162"/>
      <c r="G628" s="163"/>
      <c r="H628" s="161"/>
      <c r="I628" s="163"/>
      <c r="J628" s="162"/>
      <c r="K628" s="162"/>
      <c r="L628" s="164"/>
      <c r="N628" s="83"/>
    </row>
    <row r="629" spans="2:14" ht="12.75" x14ac:dyDescent="0.2">
      <c r="B629" s="161"/>
      <c r="C629" s="162"/>
      <c r="D629" s="162"/>
      <c r="E629" s="162"/>
      <c r="F629" s="162"/>
      <c r="G629" s="163"/>
      <c r="H629" s="161"/>
      <c r="I629" s="163"/>
      <c r="J629" s="162"/>
      <c r="K629" s="162"/>
      <c r="L629" s="164"/>
      <c r="N629" s="83"/>
    </row>
    <row r="630" spans="2:14" ht="12.75" x14ac:dyDescent="0.2">
      <c r="B630" s="161"/>
      <c r="C630" s="162"/>
      <c r="D630" s="162"/>
      <c r="E630" s="162"/>
      <c r="F630" s="162"/>
      <c r="G630" s="163"/>
      <c r="H630" s="161"/>
      <c r="I630" s="163"/>
      <c r="J630" s="162"/>
      <c r="K630" s="162"/>
      <c r="L630" s="164"/>
      <c r="N630" s="83"/>
    </row>
    <row r="631" spans="2:14" ht="12.75" x14ac:dyDescent="0.2">
      <c r="B631" s="161"/>
      <c r="C631" s="162"/>
      <c r="D631" s="162"/>
      <c r="E631" s="162"/>
      <c r="F631" s="162"/>
      <c r="G631" s="163"/>
      <c r="H631" s="161"/>
      <c r="I631" s="163"/>
      <c r="J631" s="162"/>
      <c r="K631" s="162"/>
      <c r="L631" s="164"/>
      <c r="N631" s="83"/>
    </row>
    <row r="632" spans="2:14" ht="12.75" x14ac:dyDescent="0.2">
      <c r="B632" s="161"/>
      <c r="C632" s="162"/>
      <c r="D632" s="162"/>
      <c r="E632" s="162"/>
      <c r="F632" s="162"/>
      <c r="G632" s="163"/>
      <c r="H632" s="161"/>
      <c r="I632" s="163"/>
      <c r="J632" s="162"/>
      <c r="K632" s="162"/>
      <c r="L632" s="164"/>
      <c r="N632" s="83"/>
    </row>
    <row r="633" spans="2:14" ht="12.75" x14ac:dyDescent="0.2">
      <c r="B633" s="161"/>
      <c r="C633" s="162"/>
      <c r="D633" s="162"/>
      <c r="E633" s="162"/>
      <c r="F633" s="162"/>
      <c r="G633" s="163"/>
      <c r="H633" s="161"/>
      <c r="I633" s="163"/>
      <c r="J633" s="162"/>
      <c r="K633" s="162"/>
      <c r="L633" s="164"/>
      <c r="N633" s="83"/>
    </row>
    <row r="634" spans="2:14" ht="12.75" x14ac:dyDescent="0.2">
      <c r="B634" s="161"/>
      <c r="C634" s="162"/>
      <c r="D634" s="162"/>
      <c r="E634" s="162"/>
      <c r="F634" s="162"/>
      <c r="G634" s="163"/>
      <c r="H634" s="161"/>
      <c r="I634" s="163"/>
      <c r="J634" s="162"/>
      <c r="K634" s="162"/>
      <c r="L634" s="164"/>
      <c r="N634" s="83"/>
    </row>
    <row r="635" spans="2:14" ht="12.75" x14ac:dyDescent="0.2">
      <c r="B635" s="161"/>
      <c r="C635" s="162"/>
      <c r="D635" s="162"/>
      <c r="E635" s="162"/>
      <c r="F635" s="162"/>
      <c r="G635" s="163"/>
      <c r="H635" s="161"/>
      <c r="I635" s="163"/>
      <c r="J635" s="162"/>
      <c r="K635" s="162"/>
      <c r="L635" s="164"/>
      <c r="N635" s="83"/>
    </row>
    <row r="636" spans="2:14" ht="12.75" x14ac:dyDescent="0.2">
      <c r="B636" s="161"/>
      <c r="C636" s="162"/>
      <c r="D636" s="162"/>
      <c r="E636" s="162"/>
      <c r="F636" s="162"/>
      <c r="G636" s="163"/>
      <c r="H636" s="161"/>
      <c r="I636" s="163"/>
      <c r="J636" s="162"/>
      <c r="K636" s="162"/>
      <c r="L636" s="164"/>
      <c r="N636" s="83"/>
    </row>
    <row r="637" spans="2:14" ht="12.75" x14ac:dyDescent="0.2">
      <c r="B637" s="161"/>
      <c r="C637" s="162"/>
      <c r="D637" s="162"/>
      <c r="E637" s="162"/>
      <c r="F637" s="162"/>
      <c r="G637" s="163"/>
      <c r="H637" s="161"/>
      <c r="I637" s="163"/>
      <c r="J637" s="162"/>
      <c r="K637" s="162"/>
      <c r="L637" s="164"/>
      <c r="N637" s="83"/>
    </row>
    <row r="638" spans="2:14" ht="12.75" x14ac:dyDescent="0.2">
      <c r="B638" s="161"/>
      <c r="C638" s="162"/>
      <c r="D638" s="162"/>
      <c r="E638" s="162"/>
      <c r="F638" s="162"/>
      <c r="G638" s="163"/>
      <c r="H638" s="161"/>
      <c r="I638" s="163"/>
      <c r="J638" s="162"/>
      <c r="K638" s="162"/>
      <c r="L638" s="164"/>
      <c r="N638" s="83"/>
    </row>
    <row r="639" spans="2:14" ht="12.75" x14ac:dyDescent="0.2">
      <c r="B639" s="161"/>
      <c r="C639" s="162"/>
      <c r="D639" s="162"/>
      <c r="E639" s="162"/>
      <c r="F639" s="162"/>
      <c r="G639" s="163"/>
      <c r="H639" s="161"/>
      <c r="I639" s="163"/>
      <c r="J639" s="162"/>
      <c r="K639" s="162"/>
      <c r="L639" s="164"/>
      <c r="N639" s="83"/>
    </row>
    <row r="640" spans="2:14" ht="12.75" x14ac:dyDescent="0.2">
      <c r="B640" s="161"/>
      <c r="C640" s="162"/>
      <c r="D640" s="162"/>
      <c r="E640" s="162"/>
      <c r="F640" s="162"/>
      <c r="G640" s="163"/>
      <c r="H640" s="161"/>
      <c r="I640" s="163"/>
      <c r="J640" s="162"/>
      <c r="K640" s="162"/>
      <c r="L640" s="164"/>
      <c r="N640" s="83"/>
    </row>
    <row r="641" spans="2:14" ht="12.75" x14ac:dyDescent="0.2">
      <c r="B641" s="161"/>
      <c r="C641" s="162"/>
      <c r="D641" s="162"/>
      <c r="E641" s="162"/>
      <c r="F641" s="162"/>
      <c r="G641" s="163"/>
      <c r="H641" s="161"/>
      <c r="I641" s="163"/>
      <c r="J641" s="162"/>
      <c r="K641" s="162"/>
      <c r="L641" s="164"/>
      <c r="N641" s="83"/>
    </row>
    <row r="642" spans="2:14" ht="12.75" x14ac:dyDescent="0.2">
      <c r="B642" s="161"/>
      <c r="C642" s="162"/>
      <c r="D642" s="162"/>
      <c r="E642" s="162"/>
      <c r="F642" s="162"/>
      <c r="G642" s="163"/>
      <c r="H642" s="161"/>
      <c r="I642" s="163"/>
      <c r="J642" s="162"/>
      <c r="K642" s="162"/>
      <c r="L642" s="164"/>
      <c r="N642" s="83"/>
    </row>
    <row r="643" spans="2:14" ht="12.75" x14ac:dyDescent="0.2">
      <c r="B643" s="161"/>
      <c r="C643" s="162"/>
      <c r="D643" s="162"/>
      <c r="E643" s="162"/>
      <c r="F643" s="162"/>
      <c r="G643" s="163"/>
      <c r="H643" s="161"/>
      <c r="I643" s="163"/>
      <c r="J643" s="162"/>
      <c r="K643" s="162"/>
      <c r="L643" s="164"/>
      <c r="N643" s="83"/>
    </row>
    <row r="644" spans="2:14" ht="12.75" x14ac:dyDescent="0.2">
      <c r="B644" s="161"/>
      <c r="C644" s="162"/>
      <c r="D644" s="162"/>
      <c r="E644" s="162"/>
      <c r="F644" s="162"/>
      <c r="G644" s="163"/>
      <c r="H644" s="161"/>
      <c r="I644" s="163"/>
      <c r="J644" s="162"/>
      <c r="K644" s="162"/>
      <c r="L644" s="164"/>
      <c r="N644" s="83"/>
    </row>
    <row r="645" spans="2:14" ht="12.75" x14ac:dyDescent="0.2">
      <c r="B645" s="161"/>
      <c r="C645" s="162"/>
      <c r="D645" s="162"/>
      <c r="E645" s="162"/>
      <c r="F645" s="162"/>
      <c r="G645" s="163"/>
      <c r="H645" s="161"/>
      <c r="I645" s="163"/>
      <c r="J645" s="162"/>
      <c r="K645" s="162"/>
      <c r="L645" s="164"/>
      <c r="N645" s="83"/>
    </row>
    <row r="646" spans="2:14" ht="12.75" x14ac:dyDescent="0.2">
      <c r="B646" s="161"/>
      <c r="C646" s="162"/>
      <c r="D646" s="162"/>
      <c r="E646" s="162"/>
      <c r="F646" s="162"/>
      <c r="G646" s="163"/>
      <c r="H646" s="161"/>
      <c r="I646" s="163"/>
      <c r="J646" s="162"/>
      <c r="K646" s="162"/>
      <c r="L646" s="164"/>
      <c r="N646" s="83"/>
    </row>
    <row r="647" spans="2:14" ht="12.75" x14ac:dyDescent="0.2">
      <c r="B647" s="161"/>
      <c r="C647" s="162"/>
      <c r="D647" s="162"/>
      <c r="E647" s="162"/>
      <c r="F647" s="162"/>
      <c r="G647" s="163"/>
      <c r="H647" s="161"/>
      <c r="I647" s="163"/>
      <c r="J647" s="162"/>
      <c r="K647" s="162"/>
      <c r="L647" s="164"/>
      <c r="N647" s="83"/>
    </row>
    <row r="648" spans="2:14" ht="12.75" x14ac:dyDescent="0.2">
      <c r="B648" s="161"/>
      <c r="C648" s="162"/>
      <c r="D648" s="162"/>
      <c r="E648" s="162"/>
      <c r="F648" s="162"/>
      <c r="G648" s="163"/>
      <c r="H648" s="161"/>
      <c r="I648" s="163"/>
      <c r="J648" s="162"/>
      <c r="K648" s="162"/>
      <c r="L648" s="164"/>
      <c r="N648" s="83"/>
    </row>
    <row r="649" spans="2:14" ht="12.75" x14ac:dyDescent="0.2">
      <c r="B649" s="161"/>
      <c r="C649" s="162"/>
      <c r="D649" s="162"/>
      <c r="E649" s="162"/>
      <c r="F649" s="162"/>
      <c r="G649" s="163"/>
      <c r="H649" s="161"/>
      <c r="I649" s="163"/>
      <c r="J649" s="162"/>
      <c r="K649" s="162"/>
      <c r="L649" s="164"/>
      <c r="N649" s="83"/>
    </row>
    <row r="650" spans="2:14" ht="12.75" x14ac:dyDescent="0.2">
      <c r="B650" s="161"/>
      <c r="C650" s="162"/>
      <c r="D650" s="162"/>
      <c r="E650" s="162"/>
      <c r="F650" s="162"/>
      <c r="G650" s="163"/>
      <c r="H650" s="161"/>
      <c r="I650" s="163"/>
      <c r="J650" s="162"/>
      <c r="K650" s="162"/>
      <c r="L650" s="164"/>
      <c r="N650" s="83"/>
    </row>
    <row r="651" spans="2:14" ht="12.75" x14ac:dyDescent="0.2">
      <c r="B651" s="161"/>
      <c r="C651" s="162"/>
      <c r="D651" s="162"/>
      <c r="E651" s="162"/>
      <c r="F651" s="162"/>
      <c r="G651" s="163"/>
      <c r="H651" s="161"/>
      <c r="I651" s="163"/>
      <c r="J651" s="162"/>
      <c r="K651" s="162"/>
      <c r="L651" s="164"/>
      <c r="N651" s="83"/>
    </row>
    <row r="652" spans="2:14" ht="12.75" x14ac:dyDescent="0.2">
      <c r="B652" s="161"/>
      <c r="C652" s="162"/>
      <c r="D652" s="162"/>
      <c r="E652" s="162"/>
      <c r="F652" s="162"/>
      <c r="G652" s="163"/>
      <c r="H652" s="161"/>
      <c r="I652" s="163"/>
      <c r="J652" s="162"/>
      <c r="K652" s="162"/>
      <c r="L652" s="164"/>
      <c r="N652" s="83"/>
    </row>
    <row r="653" spans="2:14" ht="12.75" x14ac:dyDescent="0.2">
      <c r="B653" s="161"/>
      <c r="C653" s="162"/>
      <c r="D653" s="162"/>
      <c r="E653" s="162"/>
      <c r="F653" s="162"/>
      <c r="G653" s="163"/>
      <c r="H653" s="161"/>
      <c r="I653" s="163"/>
      <c r="J653" s="162"/>
      <c r="K653" s="162"/>
      <c r="L653" s="164"/>
      <c r="N653" s="83"/>
    </row>
    <row r="654" spans="2:14" ht="12.75" x14ac:dyDescent="0.2">
      <c r="B654" s="161"/>
      <c r="C654" s="162"/>
      <c r="D654" s="162"/>
      <c r="E654" s="162"/>
      <c r="F654" s="162"/>
      <c r="G654" s="163"/>
      <c r="H654" s="161"/>
      <c r="I654" s="163"/>
      <c r="J654" s="162"/>
      <c r="K654" s="162"/>
      <c r="L654" s="164"/>
      <c r="N654" s="83"/>
    </row>
    <row r="655" spans="2:14" ht="12.75" x14ac:dyDescent="0.2">
      <c r="B655" s="161"/>
      <c r="C655" s="162"/>
      <c r="D655" s="162"/>
      <c r="E655" s="162"/>
      <c r="F655" s="162"/>
      <c r="G655" s="163"/>
      <c r="H655" s="161"/>
      <c r="I655" s="163"/>
      <c r="J655" s="162"/>
      <c r="K655" s="162"/>
      <c r="L655" s="164"/>
      <c r="N655" s="83"/>
    </row>
    <row r="656" spans="2:14" ht="12.75" x14ac:dyDescent="0.2">
      <c r="B656" s="161"/>
      <c r="C656" s="162"/>
      <c r="D656" s="162"/>
      <c r="E656" s="162"/>
      <c r="F656" s="162"/>
      <c r="G656" s="163"/>
      <c r="H656" s="161"/>
      <c r="I656" s="163"/>
      <c r="J656" s="162"/>
      <c r="K656" s="162"/>
      <c r="L656" s="164"/>
      <c r="N656" s="83"/>
    </row>
    <row r="657" spans="2:14" ht="12.75" x14ac:dyDescent="0.2">
      <c r="B657" s="161"/>
      <c r="C657" s="162"/>
      <c r="D657" s="162"/>
      <c r="E657" s="162"/>
      <c r="F657" s="162"/>
      <c r="G657" s="163"/>
      <c r="H657" s="161"/>
      <c r="I657" s="163"/>
      <c r="J657" s="162"/>
      <c r="K657" s="162"/>
      <c r="L657" s="164"/>
      <c r="N657" s="83"/>
    </row>
    <row r="658" spans="2:14" ht="12.75" x14ac:dyDescent="0.2">
      <c r="B658" s="161"/>
      <c r="C658" s="162"/>
      <c r="D658" s="162"/>
      <c r="E658" s="162"/>
      <c r="F658" s="162"/>
      <c r="G658" s="163"/>
      <c r="H658" s="161"/>
      <c r="I658" s="163"/>
      <c r="J658" s="162"/>
      <c r="K658" s="162"/>
      <c r="L658" s="164"/>
      <c r="N658" s="83"/>
    </row>
    <row r="659" spans="2:14" ht="12.75" x14ac:dyDescent="0.2">
      <c r="B659" s="161"/>
      <c r="C659" s="162"/>
      <c r="D659" s="162"/>
      <c r="E659" s="162"/>
      <c r="F659" s="162"/>
      <c r="G659" s="163"/>
      <c r="H659" s="161"/>
      <c r="I659" s="163"/>
      <c r="J659" s="162"/>
      <c r="K659" s="162"/>
      <c r="L659" s="164"/>
      <c r="N659" s="83"/>
    </row>
    <row r="660" spans="2:14" ht="12.75" x14ac:dyDescent="0.2">
      <c r="B660" s="161"/>
      <c r="C660" s="162"/>
      <c r="D660" s="162"/>
      <c r="E660" s="162"/>
      <c r="F660" s="162"/>
      <c r="G660" s="163"/>
      <c r="H660" s="161"/>
      <c r="I660" s="163"/>
      <c r="J660" s="162"/>
      <c r="K660" s="162"/>
      <c r="L660" s="164"/>
      <c r="N660" s="83"/>
    </row>
    <row r="661" spans="2:14" ht="12.75" x14ac:dyDescent="0.2">
      <c r="B661" s="161"/>
      <c r="C661" s="162"/>
      <c r="D661" s="162"/>
      <c r="E661" s="162"/>
      <c r="F661" s="162"/>
      <c r="G661" s="163"/>
      <c r="H661" s="161"/>
      <c r="I661" s="163"/>
      <c r="J661" s="162"/>
      <c r="K661" s="162"/>
      <c r="L661" s="164"/>
      <c r="N661" s="83"/>
    </row>
    <row r="662" spans="2:14" ht="12.75" x14ac:dyDescent="0.2">
      <c r="B662" s="161"/>
      <c r="C662" s="162"/>
      <c r="D662" s="162"/>
      <c r="E662" s="162"/>
      <c r="F662" s="162"/>
      <c r="G662" s="163"/>
      <c r="H662" s="161"/>
      <c r="I662" s="163"/>
      <c r="J662" s="162"/>
      <c r="K662" s="162"/>
      <c r="L662" s="164"/>
      <c r="N662" s="83"/>
    </row>
    <row r="663" spans="2:14" ht="12.75" x14ac:dyDescent="0.2">
      <c r="B663" s="161"/>
      <c r="C663" s="162"/>
      <c r="D663" s="162"/>
      <c r="E663" s="162"/>
      <c r="F663" s="162"/>
      <c r="G663" s="163"/>
      <c r="H663" s="161"/>
      <c r="I663" s="163"/>
      <c r="J663" s="162"/>
      <c r="K663" s="162"/>
      <c r="L663" s="164"/>
      <c r="N663" s="83"/>
    </row>
    <row r="664" spans="2:14" ht="12.75" x14ac:dyDescent="0.2">
      <c r="B664" s="161"/>
      <c r="C664" s="162"/>
      <c r="D664" s="162"/>
      <c r="E664" s="162"/>
      <c r="F664" s="162"/>
      <c r="G664" s="163"/>
      <c r="H664" s="161"/>
      <c r="I664" s="163"/>
      <c r="J664" s="162"/>
      <c r="K664" s="162"/>
      <c r="L664" s="164"/>
      <c r="N664" s="83"/>
    </row>
    <row r="665" spans="2:14" ht="12.75" x14ac:dyDescent="0.2">
      <c r="B665" s="161"/>
      <c r="C665" s="162"/>
      <c r="D665" s="162"/>
      <c r="E665" s="162"/>
      <c r="F665" s="162"/>
      <c r="G665" s="163"/>
      <c r="H665" s="161"/>
      <c r="I665" s="163"/>
      <c r="J665" s="162"/>
      <c r="K665" s="162"/>
      <c r="L665" s="164"/>
      <c r="N665" s="83"/>
    </row>
    <row r="666" spans="2:14" ht="12.75" x14ac:dyDescent="0.2">
      <c r="B666" s="161"/>
      <c r="C666" s="162"/>
      <c r="D666" s="162"/>
      <c r="E666" s="162"/>
      <c r="F666" s="162"/>
      <c r="G666" s="163"/>
      <c r="H666" s="161"/>
      <c r="I666" s="163"/>
      <c r="J666" s="162"/>
      <c r="K666" s="162"/>
      <c r="L666" s="164"/>
      <c r="N666" s="83"/>
    </row>
    <row r="667" spans="2:14" ht="12.75" x14ac:dyDescent="0.2">
      <c r="B667" s="161"/>
      <c r="C667" s="162"/>
      <c r="D667" s="162"/>
      <c r="E667" s="162"/>
      <c r="F667" s="162"/>
      <c r="G667" s="163"/>
      <c r="H667" s="161"/>
      <c r="I667" s="163"/>
      <c r="J667" s="162"/>
      <c r="K667" s="162"/>
      <c r="L667" s="164"/>
      <c r="N667" s="83"/>
    </row>
    <row r="668" spans="2:14" ht="12.75" x14ac:dyDescent="0.2">
      <c r="B668" s="161"/>
      <c r="C668" s="162"/>
      <c r="D668" s="162"/>
      <c r="E668" s="162"/>
      <c r="F668" s="162"/>
      <c r="G668" s="163"/>
      <c r="H668" s="161"/>
      <c r="I668" s="163"/>
      <c r="J668" s="162"/>
      <c r="K668" s="162"/>
      <c r="L668" s="164"/>
      <c r="N668" s="83"/>
    </row>
    <row r="669" spans="2:14" ht="12.75" x14ac:dyDescent="0.2">
      <c r="B669" s="161"/>
      <c r="C669" s="162"/>
      <c r="D669" s="162"/>
      <c r="E669" s="162"/>
      <c r="F669" s="162"/>
      <c r="G669" s="163"/>
      <c r="H669" s="161"/>
      <c r="I669" s="163"/>
      <c r="J669" s="162"/>
      <c r="K669" s="162"/>
      <c r="L669" s="164"/>
      <c r="N669" s="83"/>
    </row>
    <row r="670" spans="2:14" ht="12.75" x14ac:dyDescent="0.2">
      <c r="B670" s="161"/>
      <c r="C670" s="162"/>
      <c r="D670" s="162"/>
      <c r="E670" s="162"/>
      <c r="F670" s="162"/>
      <c r="G670" s="163"/>
      <c r="H670" s="161"/>
      <c r="I670" s="163"/>
      <c r="J670" s="162"/>
      <c r="K670" s="162"/>
      <c r="L670" s="164"/>
      <c r="N670" s="83"/>
    </row>
    <row r="671" spans="2:14" ht="12.75" x14ac:dyDescent="0.2">
      <c r="B671" s="161"/>
      <c r="C671" s="162"/>
      <c r="D671" s="162"/>
      <c r="E671" s="162"/>
      <c r="F671" s="162"/>
      <c r="G671" s="163"/>
      <c r="H671" s="161"/>
      <c r="I671" s="163"/>
      <c r="J671" s="162"/>
      <c r="K671" s="162"/>
      <c r="L671" s="164"/>
      <c r="N671" s="83"/>
    </row>
    <row r="672" spans="2:14" ht="12.75" x14ac:dyDescent="0.2">
      <c r="B672" s="161"/>
      <c r="C672" s="162"/>
      <c r="D672" s="162"/>
      <c r="E672" s="162"/>
      <c r="F672" s="162"/>
      <c r="G672" s="163"/>
      <c r="H672" s="161"/>
      <c r="I672" s="163"/>
      <c r="J672" s="162"/>
      <c r="K672" s="162"/>
      <c r="L672" s="164"/>
      <c r="N672" s="83"/>
    </row>
    <row r="673" spans="2:14" ht="12.75" x14ac:dyDescent="0.2">
      <c r="B673" s="161"/>
      <c r="C673" s="162"/>
      <c r="D673" s="162"/>
      <c r="E673" s="162"/>
      <c r="F673" s="162"/>
      <c r="G673" s="163"/>
      <c r="H673" s="161"/>
      <c r="I673" s="163"/>
      <c r="J673" s="162"/>
      <c r="K673" s="162"/>
      <c r="L673" s="164"/>
      <c r="N673" s="83"/>
    </row>
    <row r="674" spans="2:14" ht="12.75" x14ac:dyDescent="0.2">
      <c r="B674" s="161"/>
      <c r="C674" s="162"/>
      <c r="D674" s="162"/>
      <c r="E674" s="162"/>
      <c r="F674" s="162"/>
      <c r="G674" s="163"/>
      <c r="H674" s="161"/>
      <c r="I674" s="163"/>
      <c r="J674" s="162"/>
      <c r="K674" s="162"/>
      <c r="L674" s="164"/>
      <c r="N674" s="83"/>
    </row>
    <row r="675" spans="2:14" ht="12.75" x14ac:dyDescent="0.2">
      <c r="B675" s="161"/>
      <c r="C675" s="162"/>
      <c r="D675" s="162"/>
      <c r="E675" s="162"/>
      <c r="F675" s="162"/>
      <c r="G675" s="163"/>
      <c r="H675" s="161"/>
      <c r="I675" s="163"/>
      <c r="J675" s="162"/>
      <c r="K675" s="162"/>
      <c r="L675" s="164"/>
      <c r="N675" s="83"/>
    </row>
    <row r="676" spans="2:14" ht="12.75" x14ac:dyDescent="0.2">
      <c r="B676" s="161"/>
      <c r="C676" s="162"/>
      <c r="D676" s="162"/>
      <c r="E676" s="162"/>
      <c r="F676" s="162"/>
      <c r="G676" s="163"/>
      <c r="H676" s="161"/>
      <c r="I676" s="163"/>
      <c r="J676" s="162"/>
      <c r="K676" s="162"/>
      <c r="L676" s="164"/>
      <c r="N676" s="83"/>
    </row>
    <row r="677" spans="2:14" ht="12.75" x14ac:dyDescent="0.2">
      <c r="B677" s="161"/>
      <c r="C677" s="162"/>
      <c r="D677" s="162"/>
      <c r="E677" s="162"/>
      <c r="F677" s="162"/>
      <c r="G677" s="163"/>
      <c r="H677" s="161"/>
      <c r="I677" s="163"/>
      <c r="J677" s="162"/>
      <c r="K677" s="162"/>
      <c r="L677" s="164"/>
      <c r="N677" s="83"/>
    </row>
    <row r="678" spans="2:14" ht="12.75" x14ac:dyDescent="0.2">
      <c r="B678" s="161"/>
      <c r="C678" s="162"/>
      <c r="D678" s="162"/>
      <c r="E678" s="162"/>
      <c r="F678" s="162"/>
      <c r="G678" s="163"/>
      <c r="H678" s="161"/>
      <c r="I678" s="163"/>
      <c r="J678" s="162"/>
      <c r="K678" s="162"/>
      <c r="L678" s="164"/>
      <c r="N678" s="83"/>
    </row>
    <row r="679" spans="2:14" ht="12.75" x14ac:dyDescent="0.2">
      <c r="B679" s="161"/>
      <c r="C679" s="162"/>
      <c r="D679" s="162"/>
      <c r="E679" s="162"/>
      <c r="F679" s="162"/>
      <c r="G679" s="163"/>
      <c r="H679" s="161"/>
      <c r="I679" s="163"/>
      <c r="J679" s="162"/>
      <c r="K679" s="162"/>
      <c r="L679" s="164"/>
      <c r="N679" s="83"/>
    </row>
    <row r="680" spans="2:14" ht="12.75" x14ac:dyDescent="0.2">
      <c r="B680" s="161"/>
      <c r="C680" s="162"/>
      <c r="D680" s="162"/>
      <c r="E680" s="162"/>
      <c r="F680" s="162"/>
      <c r="G680" s="163"/>
      <c r="H680" s="161"/>
      <c r="I680" s="163"/>
      <c r="J680" s="162"/>
      <c r="K680" s="162"/>
      <c r="L680" s="164"/>
      <c r="N680" s="83"/>
    </row>
    <row r="681" spans="2:14" ht="12.75" x14ac:dyDescent="0.2">
      <c r="B681" s="161"/>
      <c r="C681" s="162"/>
      <c r="D681" s="162"/>
      <c r="E681" s="162"/>
      <c r="F681" s="162"/>
      <c r="G681" s="163"/>
      <c r="H681" s="161"/>
      <c r="I681" s="163"/>
      <c r="J681" s="162"/>
      <c r="K681" s="162"/>
      <c r="L681" s="164"/>
      <c r="N681" s="83"/>
    </row>
    <row r="682" spans="2:14" ht="12.75" x14ac:dyDescent="0.2">
      <c r="B682" s="161"/>
      <c r="C682" s="162"/>
      <c r="D682" s="162"/>
      <c r="E682" s="162"/>
      <c r="F682" s="162"/>
      <c r="G682" s="163"/>
      <c r="H682" s="161"/>
      <c r="I682" s="163"/>
      <c r="J682" s="162"/>
      <c r="K682" s="162"/>
      <c r="L682" s="164"/>
      <c r="N682" s="83"/>
    </row>
    <row r="683" spans="2:14" ht="12.75" x14ac:dyDescent="0.2">
      <c r="B683" s="161"/>
      <c r="C683" s="162"/>
      <c r="D683" s="162"/>
      <c r="E683" s="162"/>
      <c r="F683" s="162"/>
      <c r="G683" s="163"/>
      <c r="H683" s="161"/>
      <c r="I683" s="163"/>
      <c r="J683" s="162"/>
      <c r="K683" s="162"/>
      <c r="L683" s="164"/>
      <c r="N683" s="83"/>
    </row>
    <row r="684" spans="2:14" ht="12.75" x14ac:dyDescent="0.2">
      <c r="B684" s="161"/>
      <c r="C684" s="162"/>
      <c r="D684" s="162"/>
      <c r="E684" s="162"/>
      <c r="F684" s="162"/>
      <c r="G684" s="163"/>
      <c r="H684" s="161"/>
      <c r="I684" s="163"/>
      <c r="J684" s="162"/>
      <c r="K684" s="162"/>
      <c r="L684" s="164"/>
      <c r="N684" s="83"/>
    </row>
    <row r="685" spans="2:14" ht="12.75" x14ac:dyDescent="0.2">
      <c r="B685" s="161"/>
      <c r="C685" s="162"/>
      <c r="D685" s="162"/>
      <c r="E685" s="162"/>
      <c r="F685" s="162"/>
      <c r="G685" s="163"/>
      <c r="H685" s="161"/>
      <c r="I685" s="163"/>
      <c r="J685" s="162"/>
      <c r="K685" s="162"/>
      <c r="L685" s="164"/>
      <c r="N685" s="83"/>
    </row>
    <row r="686" spans="2:14" ht="12.75" x14ac:dyDescent="0.2">
      <c r="B686" s="161"/>
      <c r="C686" s="162"/>
      <c r="D686" s="162"/>
      <c r="E686" s="162"/>
      <c r="F686" s="162"/>
      <c r="G686" s="163"/>
      <c r="H686" s="161"/>
      <c r="I686" s="163"/>
      <c r="J686" s="162"/>
      <c r="K686" s="162"/>
      <c r="L686" s="164"/>
      <c r="N686" s="83"/>
    </row>
    <row r="687" spans="2:14" ht="12.75" x14ac:dyDescent="0.2">
      <c r="B687" s="161"/>
      <c r="C687" s="162"/>
      <c r="D687" s="162"/>
      <c r="E687" s="162"/>
      <c r="F687" s="162"/>
      <c r="G687" s="163"/>
      <c r="H687" s="161"/>
      <c r="I687" s="163"/>
      <c r="J687" s="162"/>
      <c r="K687" s="162"/>
      <c r="L687" s="164"/>
      <c r="N687" s="83"/>
    </row>
    <row r="688" spans="2:14" ht="12.75" x14ac:dyDescent="0.2">
      <c r="B688" s="161"/>
      <c r="C688" s="162"/>
      <c r="D688" s="162"/>
      <c r="E688" s="162"/>
      <c r="F688" s="162"/>
      <c r="G688" s="163"/>
      <c r="H688" s="161"/>
      <c r="I688" s="163"/>
      <c r="J688" s="162"/>
      <c r="K688" s="162"/>
      <c r="L688" s="164"/>
      <c r="N688" s="83"/>
    </row>
    <row r="689" spans="2:14" ht="12.75" x14ac:dyDescent="0.2">
      <c r="B689" s="161"/>
      <c r="C689" s="162"/>
      <c r="D689" s="162"/>
      <c r="E689" s="162"/>
      <c r="F689" s="162"/>
      <c r="G689" s="163"/>
      <c r="H689" s="161"/>
      <c r="I689" s="163"/>
      <c r="J689" s="162"/>
      <c r="K689" s="162"/>
      <c r="L689" s="164"/>
      <c r="N689" s="83"/>
    </row>
    <row r="690" spans="2:14" ht="12.75" x14ac:dyDescent="0.2">
      <c r="B690" s="161"/>
      <c r="C690" s="162"/>
      <c r="D690" s="162"/>
      <c r="E690" s="162"/>
      <c r="F690" s="162"/>
      <c r="G690" s="163"/>
      <c r="H690" s="161"/>
      <c r="I690" s="163"/>
      <c r="J690" s="162"/>
      <c r="K690" s="162"/>
      <c r="L690" s="164"/>
      <c r="N690" s="83"/>
    </row>
    <row r="691" spans="2:14" ht="12.75" x14ac:dyDescent="0.2">
      <c r="B691" s="161"/>
      <c r="C691" s="162"/>
      <c r="D691" s="162"/>
      <c r="E691" s="162"/>
      <c r="F691" s="162"/>
      <c r="G691" s="163"/>
      <c r="H691" s="161"/>
      <c r="I691" s="163"/>
      <c r="J691" s="162"/>
      <c r="K691" s="162"/>
      <c r="L691" s="164"/>
      <c r="N691" s="83"/>
    </row>
    <row r="692" spans="2:14" ht="12.75" x14ac:dyDescent="0.2">
      <c r="B692" s="161"/>
      <c r="C692" s="162"/>
      <c r="D692" s="162"/>
      <c r="E692" s="162"/>
      <c r="F692" s="162"/>
      <c r="G692" s="163"/>
      <c r="H692" s="161"/>
      <c r="I692" s="163"/>
      <c r="J692" s="162"/>
      <c r="K692" s="162"/>
      <c r="L692" s="164"/>
      <c r="N692" s="83"/>
    </row>
    <row r="693" spans="2:14" ht="12.75" x14ac:dyDescent="0.2">
      <c r="B693" s="161"/>
      <c r="C693" s="162"/>
      <c r="D693" s="162"/>
      <c r="E693" s="162"/>
      <c r="F693" s="162"/>
      <c r="G693" s="163"/>
      <c r="H693" s="161"/>
      <c r="I693" s="163"/>
      <c r="J693" s="162"/>
      <c r="K693" s="162"/>
      <c r="L693" s="164"/>
      <c r="N693" s="83"/>
    </row>
    <row r="694" spans="2:14" ht="12.75" x14ac:dyDescent="0.2">
      <c r="B694" s="161"/>
      <c r="C694" s="162"/>
      <c r="D694" s="162"/>
      <c r="E694" s="162"/>
      <c r="F694" s="162"/>
      <c r="G694" s="163"/>
      <c r="H694" s="161"/>
      <c r="I694" s="163"/>
      <c r="J694" s="162"/>
      <c r="K694" s="162"/>
      <c r="L694" s="164"/>
      <c r="N694" s="83"/>
    </row>
    <row r="695" spans="2:14" ht="12.75" x14ac:dyDescent="0.2">
      <c r="B695" s="161"/>
      <c r="C695" s="162"/>
      <c r="D695" s="162"/>
      <c r="E695" s="162"/>
      <c r="F695" s="162"/>
      <c r="G695" s="163"/>
      <c r="H695" s="161"/>
      <c r="I695" s="163"/>
      <c r="J695" s="162"/>
      <c r="K695" s="162"/>
      <c r="L695" s="164"/>
      <c r="N695" s="83"/>
    </row>
    <row r="696" spans="2:14" ht="12.75" x14ac:dyDescent="0.2">
      <c r="B696" s="161"/>
      <c r="C696" s="162"/>
      <c r="D696" s="162"/>
      <c r="E696" s="162"/>
      <c r="F696" s="162"/>
      <c r="G696" s="163"/>
      <c r="H696" s="161"/>
      <c r="I696" s="163"/>
      <c r="J696" s="162"/>
      <c r="K696" s="162"/>
      <c r="L696" s="164"/>
      <c r="N696" s="83"/>
    </row>
    <row r="697" spans="2:14" ht="12.75" x14ac:dyDescent="0.2">
      <c r="B697" s="161"/>
      <c r="C697" s="162"/>
      <c r="D697" s="162"/>
      <c r="E697" s="162"/>
      <c r="F697" s="162"/>
      <c r="G697" s="163"/>
      <c r="H697" s="161"/>
      <c r="I697" s="163"/>
      <c r="J697" s="162"/>
      <c r="K697" s="162"/>
      <c r="L697" s="164"/>
      <c r="N697" s="83"/>
    </row>
    <row r="698" spans="2:14" ht="12.75" x14ac:dyDescent="0.2">
      <c r="B698" s="161"/>
      <c r="C698" s="162"/>
      <c r="D698" s="162"/>
      <c r="E698" s="162"/>
      <c r="F698" s="162"/>
      <c r="G698" s="163"/>
      <c r="H698" s="161"/>
      <c r="I698" s="163"/>
      <c r="J698" s="162"/>
      <c r="K698" s="162"/>
      <c r="L698" s="164"/>
      <c r="N698" s="83"/>
    </row>
    <row r="699" spans="2:14" ht="12.75" x14ac:dyDescent="0.2">
      <c r="B699" s="161"/>
      <c r="C699" s="162"/>
      <c r="D699" s="162"/>
      <c r="E699" s="162"/>
      <c r="F699" s="162"/>
      <c r="G699" s="163"/>
      <c r="H699" s="161"/>
      <c r="I699" s="163"/>
      <c r="J699" s="162"/>
      <c r="K699" s="162"/>
      <c r="L699" s="164"/>
      <c r="N699" s="83"/>
    </row>
    <row r="700" spans="2:14" ht="12.75" x14ac:dyDescent="0.2">
      <c r="B700" s="161"/>
      <c r="C700" s="162"/>
      <c r="D700" s="162"/>
      <c r="E700" s="162"/>
      <c r="F700" s="162"/>
      <c r="G700" s="163"/>
      <c r="H700" s="161"/>
      <c r="I700" s="163"/>
      <c r="J700" s="162"/>
      <c r="K700" s="162"/>
      <c r="L700" s="164"/>
      <c r="N700" s="83"/>
    </row>
    <row r="701" spans="2:14" ht="12.75" x14ac:dyDescent="0.2">
      <c r="B701" s="161"/>
      <c r="C701" s="162"/>
      <c r="D701" s="162"/>
      <c r="E701" s="162"/>
      <c r="F701" s="162"/>
      <c r="G701" s="163"/>
      <c r="H701" s="161"/>
      <c r="I701" s="163"/>
      <c r="J701" s="162"/>
      <c r="K701" s="162"/>
      <c r="L701" s="164"/>
      <c r="N701" s="83"/>
    </row>
    <row r="702" spans="2:14" ht="12.75" x14ac:dyDescent="0.2">
      <c r="B702" s="161"/>
      <c r="C702" s="162"/>
      <c r="D702" s="162"/>
      <c r="E702" s="162"/>
      <c r="F702" s="162"/>
      <c r="G702" s="163"/>
      <c r="H702" s="161"/>
      <c r="I702" s="163"/>
      <c r="J702" s="162"/>
      <c r="K702" s="162"/>
      <c r="L702" s="164"/>
      <c r="N702" s="83"/>
    </row>
    <row r="703" spans="2:14" ht="12.75" x14ac:dyDescent="0.2">
      <c r="B703" s="161"/>
      <c r="C703" s="162"/>
      <c r="D703" s="162"/>
      <c r="E703" s="162"/>
      <c r="F703" s="162"/>
      <c r="G703" s="163"/>
      <c r="H703" s="161"/>
      <c r="I703" s="163"/>
      <c r="J703" s="162"/>
      <c r="K703" s="162"/>
      <c r="L703" s="164"/>
      <c r="N703" s="83"/>
    </row>
    <row r="704" spans="2:14" ht="12.75" x14ac:dyDescent="0.2">
      <c r="B704" s="161"/>
      <c r="C704" s="162"/>
      <c r="D704" s="162"/>
      <c r="E704" s="162"/>
      <c r="F704" s="162"/>
      <c r="G704" s="163"/>
      <c r="H704" s="161"/>
      <c r="I704" s="163"/>
      <c r="J704" s="162"/>
      <c r="K704" s="162"/>
      <c r="L704" s="164"/>
      <c r="N704" s="83"/>
    </row>
    <row r="705" spans="2:14" ht="12.75" x14ac:dyDescent="0.2">
      <c r="B705" s="161"/>
      <c r="C705" s="162"/>
      <c r="D705" s="162"/>
      <c r="E705" s="162"/>
      <c r="F705" s="162"/>
      <c r="G705" s="163"/>
      <c r="H705" s="161"/>
      <c r="I705" s="163"/>
      <c r="J705" s="162"/>
      <c r="K705" s="162"/>
      <c r="L705" s="164"/>
      <c r="N705" s="83"/>
    </row>
    <row r="706" spans="2:14" ht="12.75" x14ac:dyDescent="0.2">
      <c r="B706" s="161"/>
      <c r="C706" s="162"/>
      <c r="D706" s="162"/>
      <c r="E706" s="162"/>
      <c r="F706" s="162"/>
      <c r="G706" s="163"/>
      <c r="H706" s="161"/>
      <c r="I706" s="163"/>
      <c r="J706" s="162"/>
      <c r="K706" s="162"/>
      <c r="L706" s="164"/>
      <c r="N706" s="83"/>
    </row>
    <row r="707" spans="2:14" ht="12.75" x14ac:dyDescent="0.2">
      <c r="B707" s="161"/>
      <c r="C707" s="162"/>
      <c r="D707" s="162"/>
      <c r="E707" s="162"/>
      <c r="F707" s="162"/>
      <c r="G707" s="163"/>
      <c r="H707" s="161"/>
      <c r="I707" s="163"/>
      <c r="J707" s="162"/>
      <c r="K707" s="162"/>
      <c r="L707" s="164"/>
      <c r="N707" s="83"/>
    </row>
    <row r="708" spans="2:14" ht="12.75" x14ac:dyDescent="0.2">
      <c r="B708" s="161"/>
      <c r="C708" s="162"/>
      <c r="D708" s="162"/>
      <c r="E708" s="162"/>
      <c r="F708" s="162"/>
      <c r="G708" s="163"/>
      <c r="H708" s="161"/>
      <c r="I708" s="163"/>
      <c r="J708" s="162"/>
      <c r="K708" s="162"/>
      <c r="L708" s="164"/>
      <c r="N708" s="83"/>
    </row>
    <row r="709" spans="2:14" ht="12.75" x14ac:dyDescent="0.2">
      <c r="B709" s="161"/>
      <c r="C709" s="162"/>
      <c r="D709" s="162"/>
      <c r="E709" s="162"/>
      <c r="F709" s="162"/>
      <c r="G709" s="163"/>
      <c r="H709" s="161"/>
      <c r="I709" s="163"/>
      <c r="J709" s="162"/>
      <c r="K709" s="162"/>
      <c r="L709" s="164"/>
      <c r="N709" s="83"/>
    </row>
    <row r="710" spans="2:14" ht="12.75" x14ac:dyDescent="0.2">
      <c r="B710" s="161"/>
      <c r="C710" s="162"/>
      <c r="D710" s="162"/>
      <c r="E710" s="162"/>
      <c r="F710" s="162"/>
      <c r="G710" s="163"/>
      <c r="H710" s="161"/>
      <c r="I710" s="163"/>
      <c r="J710" s="162"/>
      <c r="K710" s="162"/>
      <c r="L710" s="164"/>
      <c r="N710" s="83"/>
    </row>
    <row r="711" spans="2:14" ht="12.75" x14ac:dyDescent="0.2">
      <c r="B711" s="161"/>
      <c r="C711" s="162"/>
      <c r="D711" s="162"/>
      <c r="E711" s="162"/>
      <c r="F711" s="162"/>
      <c r="G711" s="163"/>
      <c r="H711" s="161"/>
      <c r="I711" s="163"/>
      <c r="J711" s="162"/>
      <c r="K711" s="162"/>
      <c r="L711" s="164"/>
      <c r="N711" s="83"/>
    </row>
    <row r="712" spans="2:14" ht="12.75" x14ac:dyDescent="0.2">
      <c r="B712" s="161"/>
      <c r="C712" s="162"/>
      <c r="D712" s="162"/>
      <c r="E712" s="162"/>
      <c r="F712" s="162"/>
      <c r="G712" s="163"/>
      <c r="H712" s="161"/>
      <c r="I712" s="163"/>
      <c r="J712" s="162"/>
      <c r="K712" s="162"/>
      <c r="L712" s="164"/>
      <c r="N712" s="83"/>
    </row>
    <row r="713" spans="2:14" ht="12.75" x14ac:dyDescent="0.2">
      <c r="B713" s="161"/>
      <c r="C713" s="162"/>
      <c r="D713" s="162"/>
      <c r="E713" s="162"/>
      <c r="F713" s="162"/>
      <c r="G713" s="163"/>
      <c r="H713" s="161"/>
      <c r="I713" s="163"/>
      <c r="J713" s="162"/>
      <c r="K713" s="162"/>
      <c r="L713" s="164"/>
      <c r="N713" s="83"/>
    </row>
    <row r="714" spans="2:14" ht="12.75" x14ac:dyDescent="0.2">
      <c r="B714" s="161"/>
      <c r="C714" s="162"/>
      <c r="D714" s="162"/>
      <c r="E714" s="162"/>
      <c r="F714" s="162"/>
      <c r="G714" s="163"/>
      <c r="H714" s="161"/>
      <c r="I714" s="163"/>
      <c r="J714" s="162"/>
      <c r="K714" s="162"/>
      <c r="L714" s="164"/>
      <c r="N714" s="83"/>
    </row>
    <row r="715" spans="2:14" ht="12.75" x14ac:dyDescent="0.2">
      <c r="B715" s="161"/>
      <c r="C715" s="162"/>
      <c r="D715" s="162"/>
      <c r="E715" s="162"/>
      <c r="F715" s="162"/>
      <c r="G715" s="163"/>
      <c r="H715" s="161"/>
      <c r="I715" s="163"/>
      <c r="J715" s="162"/>
      <c r="K715" s="162"/>
      <c r="L715" s="164"/>
      <c r="N715" s="83"/>
    </row>
    <row r="716" spans="2:14" ht="12.75" x14ac:dyDescent="0.2">
      <c r="B716" s="161"/>
      <c r="C716" s="162"/>
      <c r="D716" s="162"/>
      <c r="E716" s="162"/>
      <c r="F716" s="162"/>
      <c r="G716" s="163"/>
      <c r="H716" s="161"/>
      <c r="I716" s="163"/>
      <c r="J716" s="162"/>
      <c r="K716" s="162"/>
      <c r="L716" s="164"/>
      <c r="N716" s="83"/>
    </row>
    <row r="717" spans="2:14" ht="12.75" x14ac:dyDescent="0.2">
      <c r="B717" s="161"/>
      <c r="C717" s="162"/>
      <c r="D717" s="162"/>
      <c r="E717" s="162"/>
      <c r="F717" s="162"/>
      <c r="G717" s="163"/>
      <c r="H717" s="161"/>
      <c r="I717" s="163"/>
      <c r="J717" s="162"/>
      <c r="K717" s="162"/>
      <c r="L717" s="164"/>
      <c r="N717" s="83"/>
    </row>
    <row r="718" spans="2:14" ht="12.75" x14ac:dyDescent="0.2">
      <c r="B718" s="161"/>
      <c r="C718" s="162"/>
      <c r="D718" s="162"/>
      <c r="E718" s="162"/>
      <c r="F718" s="162"/>
      <c r="G718" s="163"/>
      <c r="H718" s="161"/>
      <c r="I718" s="163"/>
      <c r="J718" s="162"/>
      <c r="K718" s="162"/>
      <c r="L718" s="164"/>
      <c r="N718" s="83"/>
    </row>
    <row r="719" spans="2:14" ht="12.75" x14ac:dyDescent="0.2">
      <c r="B719" s="161"/>
      <c r="C719" s="162"/>
      <c r="D719" s="162"/>
      <c r="E719" s="162"/>
      <c r="F719" s="162"/>
      <c r="G719" s="163"/>
      <c r="H719" s="161"/>
      <c r="I719" s="163"/>
      <c r="J719" s="162"/>
      <c r="K719" s="162"/>
      <c r="L719" s="164"/>
      <c r="N719" s="83"/>
    </row>
    <row r="720" spans="2:14" ht="12.75" x14ac:dyDescent="0.2">
      <c r="B720" s="161"/>
      <c r="C720" s="162"/>
      <c r="D720" s="162"/>
      <c r="E720" s="162"/>
      <c r="F720" s="162"/>
      <c r="G720" s="163"/>
      <c r="H720" s="161"/>
      <c r="I720" s="163"/>
      <c r="J720" s="162"/>
      <c r="K720" s="162"/>
      <c r="L720" s="164"/>
      <c r="N720" s="83"/>
    </row>
    <row r="721" spans="2:14" ht="12.75" x14ac:dyDescent="0.2">
      <c r="B721" s="161"/>
      <c r="C721" s="162"/>
      <c r="D721" s="162"/>
      <c r="E721" s="162"/>
      <c r="F721" s="162"/>
      <c r="G721" s="163"/>
      <c r="H721" s="161"/>
      <c r="I721" s="163"/>
      <c r="J721" s="162"/>
      <c r="K721" s="162"/>
      <c r="L721" s="164"/>
      <c r="N721" s="83"/>
    </row>
    <row r="722" spans="2:14" ht="12.75" x14ac:dyDescent="0.2">
      <c r="B722" s="161"/>
      <c r="C722" s="162"/>
      <c r="D722" s="162"/>
      <c r="E722" s="162"/>
      <c r="F722" s="162"/>
      <c r="G722" s="163"/>
      <c r="H722" s="161"/>
      <c r="I722" s="163"/>
      <c r="J722" s="162"/>
      <c r="K722" s="162"/>
      <c r="L722" s="164"/>
      <c r="N722" s="83"/>
    </row>
    <row r="723" spans="2:14" ht="12.75" x14ac:dyDescent="0.2">
      <c r="B723" s="161"/>
      <c r="C723" s="162"/>
      <c r="D723" s="162"/>
      <c r="E723" s="162"/>
      <c r="F723" s="162"/>
      <c r="G723" s="163"/>
      <c r="H723" s="161"/>
      <c r="I723" s="163"/>
      <c r="J723" s="162"/>
      <c r="K723" s="162"/>
      <c r="L723" s="164"/>
      <c r="N723" s="83"/>
    </row>
    <row r="724" spans="2:14" ht="12.75" x14ac:dyDescent="0.2">
      <c r="B724" s="161"/>
      <c r="C724" s="162"/>
      <c r="D724" s="162"/>
      <c r="E724" s="162"/>
      <c r="F724" s="162"/>
      <c r="G724" s="163"/>
      <c r="H724" s="161"/>
      <c r="I724" s="163"/>
      <c r="J724" s="162"/>
      <c r="K724" s="162"/>
      <c r="L724" s="164"/>
      <c r="N724" s="83"/>
    </row>
    <row r="725" spans="2:14" ht="12.75" x14ac:dyDescent="0.2">
      <c r="B725" s="161"/>
      <c r="C725" s="162"/>
      <c r="D725" s="162"/>
      <c r="E725" s="162"/>
      <c r="F725" s="162"/>
      <c r="G725" s="163"/>
      <c r="H725" s="161"/>
      <c r="I725" s="163"/>
      <c r="J725" s="162"/>
      <c r="K725" s="162"/>
      <c r="L725" s="164"/>
      <c r="N725" s="83"/>
    </row>
    <row r="726" spans="2:14" ht="12.75" x14ac:dyDescent="0.2">
      <c r="B726" s="161"/>
      <c r="C726" s="162"/>
      <c r="D726" s="162"/>
      <c r="E726" s="162"/>
      <c r="F726" s="162"/>
      <c r="G726" s="163"/>
      <c r="H726" s="161"/>
      <c r="I726" s="163"/>
      <c r="J726" s="162"/>
      <c r="K726" s="162"/>
      <c r="L726" s="164"/>
      <c r="N726" s="83"/>
    </row>
    <row r="727" spans="2:14" ht="12.75" x14ac:dyDescent="0.2">
      <c r="B727" s="161"/>
      <c r="C727" s="162"/>
      <c r="D727" s="162"/>
      <c r="E727" s="162"/>
      <c r="F727" s="162"/>
      <c r="G727" s="163"/>
      <c r="H727" s="161"/>
      <c r="I727" s="163"/>
      <c r="J727" s="162"/>
      <c r="K727" s="162"/>
      <c r="L727" s="164"/>
      <c r="N727" s="83"/>
    </row>
    <row r="728" spans="2:14" ht="12.75" x14ac:dyDescent="0.2">
      <c r="B728" s="161"/>
      <c r="C728" s="162"/>
      <c r="D728" s="162"/>
      <c r="E728" s="162"/>
      <c r="F728" s="162"/>
      <c r="G728" s="163"/>
      <c r="H728" s="161"/>
      <c r="I728" s="163"/>
      <c r="J728" s="162"/>
      <c r="K728" s="162"/>
      <c r="L728" s="164"/>
      <c r="N728" s="83"/>
    </row>
    <row r="729" spans="2:14" ht="12.75" x14ac:dyDescent="0.2">
      <c r="B729" s="161"/>
      <c r="C729" s="162"/>
      <c r="D729" s="162"/>
      <c r="E729" s="162"/>
      <c r="F729" s="162"/>
      <c r="G729" s="163"/>
      <c r="H729" s="161"/>
      <c r="I729" s="163"/>
      <c r="J729" s="162"/>
      <c r="K729" s="162"/>
      <c r="L729" s="164"/>
      <c r="N729" s="83"/>
    </row>
    <row r="730" spans="2:14" ht="12.75" x14ac:dyDescent="0.2">
      <c r="B730" s="161"/>
      <c r="C730" s="162"/>
      <c r="D730" s="162"/>
      <c r="E730" s="162"/>
      <c r="F730" s="162"/>
      <c r="G730" s="163"/>
      <c r="H730" s="161"/>
      <c r="I730" s="163"/>
      <c r="J730" s="162"/>
      <c r="K730" s="162"/>
      <c r="L730" s="164"/>
      <c r="N730" s="83"/>
    </row>
    <row r="731" spans="2:14" ht="12.75" x14ac:dyDescent="0.2">
      <c r="B731" s="161"/>
      <c r="C731" s="162"/>
      <c r="D731" s="162"/>
      <c r="E731" s="162"/>
      <c r="F731" s="162"/>
      <c r="G731" s="163"/>
      <c r="H731" s="161"/>
      <c r="I731" s="163"/>
      <c r="J731" s="162"/>
      <c r="K731" s="162"/>
      <c r="L731" s="164"/>
      <c r="N731" s="83"/>
    </row>
    <row r="732" spans="2:14" ht="12.75" x14ac:dyDescent="0.2">
      <c r="B732" s="161"/>
      <c r="C732" s="162"/>
      <c r="D732" s="162"/>
      <c r="E732" s="162"/>
      <c r="F732" s="162"/>
      <c r="G732" s="163"/>
      <c r="H732" s="161"/>
      <c r="I732" s="163"/>
      <c r="J732" s="162"/>
      <c r="K732" s="162"/>
      <c r="L732" s="164"/>
      <c r="N732" s="83"/>
    </row>
    <row r="733" spans="2:14" ht="12.75" x14ac:dyDescent="0.2">
      <c r="B733" s="161"/>
      <c r="C733" s="162"/>
      <c r="D733" s="162"/>
      <c r="E733" s="162"/>
      <c r="F733" s="162"/>
      <c r="G733" s="163"/>
      <c r="H733" s="161"/>
      <c r="I733" s="163"/>
      <c r="J733" s="162"/>
      <c r="K733" s="162"/>
      <c r="L733" s="164"/>
      <c r="N733" s="83"/>
    </row>
    <row r="734" spans="2:14" ht="12.75" x14ac:dyDescent="0.2">
      <c r="B734" s="161"/>
      <c r="C734" s="162"/>
      <c r="D734" s="162"/>
      <c r="E734" s="162"/>
      <c r="F734" s="162"/>
      <c r="G734" s="163"/>
      <c r="H734" s="161"/>
      <c r="I734" s="163"/>
      <c r="J734" s="162"/>
      <c r="K734" s="162"/>
      <c r="L734" s="164"/>
      <c r="N734" s="83"/>
    </row>
    <row r="735" spans="2:14" ht="12.75" x14ac:dyDescent="0.2">
      <c r="B735" s="161"/>
      <c r="C735" s="162"/>
      <c r="D735" s="162"/>
      <c r="E735" s="162"/>
      <c r="F735" s="162"/>
      <c r="G735" s="163"/>
      <c r="H735" s="161"/>
      <c r="I735" s="163"/>
      <c r="J735" s="162"/>
      <c r="K735" s="162"/>
      <c r="L735" s="164"/>
      <c r="N735" s="83"/>
    </row>
    <row r="736" spans="2:14" ht="12.75" x14ac:dyDescent="0.2">
      <c r="B736" s="161"/>
      <c r="C736" s="162"/>
      <c r="D736" s="162"/>
      <c r="E736" s="162"/>
      <c r="F736" s="162"/>
      <c r="G736" s="163"/>
      <c r="H736" s="161"/>
      <c r="I736" s="163"/>
      <c r="J736" s="162"/>
      <c r="K736" s="162"/>
      <c r="L736" s="164"/>
      <c r="N736" s="83"/>
    </row>
    <row r="737" spans="2:14" ht="12.75" x14ac:dyDescent="0.2">
      <c r="B737" s="161"/>
      <c r="C737" s="162"/>
      <c r="D737" s="162"/>
      <c r="E737" s="162"/>
      <c r="F737" s="162"/>
      <c r="G737" s="163"/>
      <c r="H737" s="161"/>
      <c r="I737" s="163"/>
      <c r="J737" s="162"/>
      <c r="K737" s="162"/>
      <c r="L737" s="164"/>
      <c r="N737" s="83"/>
    </row>
    <row r="738" spans="2:14" ht="12.75" x14ac:dyDescent="0.2">
      <c r="B738" s="161"/>
      <c r="C738" s="162"/>
      <c r="D738" s="162"/>
      <c r="E738" s="162"/>
      <c r="F738" s="162"/>
      <c r="G738" s="163"/>
      <c r="H738" s="161"/>
      <c r="I738" s="163"/>
      <c r="J738" s="162"/>
      <c r="K738" s="162"/>
      <c r="L738" s="164"/>
      <c r="N738" s="83"/>
    </row>
    <row r="739" spans="2:14" ht="12.75" x14ac:dyDescent="0.2">
      <c r="B739" s="161"/>
      <c r="C739" s="162"/>
      <c r="D739" s="162"/>
      <c r="E739" s="162"/>
      <c r="F739" s="162"/>
      <c r="G739" s="163"/>
      <c r="H739" s="161"/>
      <c r="I739" s="163"/>
      <c r="J739" s="162"/>
      <c r="K739" s="162"/>
      <c r="L739" s="164"/>
      <c r="N739" s="83"/>
    </row>
    <row r="740" spans="2:14" ht="12.75" x14ac:dyDescent="0.2">
      <c r="B740" s="161"/>
      <c r="C740" s="162"/>
      <c r="D740" s="162"/>
      <c r="E740" s="162"/>
      <c r="F740" s="162"/>
      <c r="G740" s="163"/>
      <c r="H740" s="161"/>
      <c r="I740" s="163"/>
      <c r="J740" s="162"/>
      <c r="K740" s="162"/>
      <c r="L740" s="164"/>
      <c r="N740" s="83"/>
    </row>
    <row r="741" spans="2:14" ht="12.75" x14ac:dyDescent="0.2">
      <c r="B741" s="161"/>
      <c r="C741" s="162"/>
      <c r="D741" s="162"/>
      <c r="E741" s="162"/>
      <c r="F741" s="162"/>
      <c r="G741" s="163"/>
      <c r="H741" s="161"/>
      <c r="I741" s="163"/>
      <c r="J741" s="162"/>
      <c r="K741" s="162"/>
      <c r="L741" s="164"/>
      <c r="N741" s="83"/>
    </row>
    <row r="742" spans="2:14" ht="12.75" x14ac:dyDescent="0.2">
      <c r="B742" s="161"/>
      <c r="C742" s="162"/>
      <c r="D742" s="162"/>
      <c r="E742" s="162"/>
      <c r="F742" s="162"/>
      <c r="G742" s="163"/>
      <c r="H742" s="161"/>
      <c r="I742" s="163"/>
      <c r="J742" s="162"/>
      <c r="K742" s="162"/>
      <c r="L742" s="164"/>
      <c r="N742" s="83"/>
    </row>
    <row r="743" spans="2:14" ht="12.75" x14ac:dyDescent="0.2">
      <c r="B743" s="161"/>
      <c r="C743" s="162"/>
      <c r="D743" s="162"/>
      <c r="E743" s="162"/>
      <c r="F743" s="162"/>
      <c r="G743" s="163"/>
      <c r="H743" s="161"/>
      <c r="I743" s="163"/>
      <c r="J743" s="162"/>
      <c r="K743" s="162"/>
      <c r="L743" s="164"/>
      <c r="N743" s="83"/>
    </row>
    <row r="744" spans="2:14" ht="12.75" x14ac:dyDescent="0.2">
      <c r="B744" s="161"/>
      <c r="C744" s="162"/>
      <c r="D744" s="162"/>
      <c r="E744" s="162"/>
      <c r="F744" s="162"/>
      <c r="G744" s="163"/>
      <c r="H744" s="161"/>
      <c r="I744" s="163"/>
      <c r="J744" s="162"/>
      <c r="K744" s="162"/>
      <c r="L744" s="164"/>
      <c r="N744" s="83"/>
    </row>
    <row r="745" spans="2:14" ht="12.75" x14ac:dyDescent="0.2">
      <c r="B745" s="161"/>
      <c r="C745" s="162"/>
      <c r="D745" s="162"/>
      <c r="E745" s="162"/>
      <c r="F745" s="162"/>
      <c r="G745" s="163"/>
      <c r="H745" s="161"/>
      <c r="I745" s="163"/>
      <c r="J745" s="162"/>
      <c r="K745" s="162"/>
      <c r="L745" s="164"/>
      <c r="N745" s="83"/>
    </row>
    <row r="746" spans="2:14" ht="12.75" x14ac:dyDescent="0.2">
      <c r="B746" s="161"/>
      <c r="C746" s="162"/>
      <c r="D746" s="162"/>
      <c r="E746" s="162"/>
      <c r="F746" s="162"/>
      <c r="G746" s="163"/>
      <c r="H746" s="161"/>
      <c r="I746" s="163"/>
      <c r="J746" s="162"/>
      <c r="K746" s="162"/>
      <c r="L746" s="164"/>
      <c r="N746" s="83"/>
    </row>
    <row r="747" spans="2:14" ht="12.75" x14ac:dyDescent="0.2">
      <c r="B747" s="161"/>
      <c r="C747" s="162"/>
      <c r="D747" s="162"/>
      <c r="E747" s="162"/>
      <c r="F747" s="162"/>
      <c r="G747" s="163"/>
      <c r="H747" s="161"/>
      <c r="I747" s="163"/>
      <c r="J747" s="162"/>
      <c r="K747" s="162"/>
      <c r="L747" s="164"/>
      <c r="N747" s="83"/>
    </row>
    <row r="748" spans="2:14" ht="12.75" x14ac:dyDescent="0.2">
      <c r="B748" s="161"/>
      <c r="C748" s="162"/>
      <c r="D748" s="162"/>
      <c r="E748" s="162"/>
      <c r="F748" s="162"/>
      <c r="G748" s="163"/>
      <c r="H748" s="161"/>
      <c r="I748" s="163"/>
      <c r="J748" s="162"/>
      <c r="K748" s="162"/>
      <c r="L748" s="164"/>
      <c r="N748" s="83"/>
    </row>
    <row r="749" spans="2:14" ht="12.75" x14ac:dyDescent="0.2">
      <c r="B749" s="161"/>
      <c r="C749" s="162"/>
      <c r="D749" s="162"/>
      <c r="E749" s="162"/>
      <c r="F749" s="162"/>
      <c r="G749" s="163"/>
      <c r="H749" s="161"/>
      <c r="I749" s="163"/>
      <c r="J749" s="162"/>
      <c r="K749" s="162"/>
      <c r="L749" s="164"/>
      <c r="N749" s="83"/>
    </row>
    <row r="750" spans="2:14" ht="12.75" x14ac:dyDescent="0.2">
      <c r="B750" s="161"/>
      <c r="C750" s="162"/>
      <c r="D750" s="162"/>
      <c r="E750" s="162"/>
      <c r="F750" s="162"/>
      <c r="G750" s="163"/>
      <c r="H750" s="161"/>
      <c r="I750" s="163"/>
      <c r="J750" s="162"/>
      <c r="K750" s="162"/>
      <c r="L750" s="164"/>
      <c r="N750" s="83"/>
    </row>
    <row r="751" spans="2:14" ht="12.75" x14ac:dyDescent="0.2">
      <c r="B751" s="161"/>
      <c r="C751" s="162"/>
      <c r="D751" s="162"/>
      <c r="E751" s="162"/>
      <c r="F751" s="162"/>
      <c r="G751" s="163"/>
      <c r="H751" s="161"/>
      <c r="I751" s="163"/>
      <c r="J751" s="162"/>
      <c r="K751" s="162"/>
      <c r="L751" s="164"/>
      <c r="N751" s="83"/>
    </row>
    <row r="752" spans="2:14" ht="12.75" x14ac:dyDescent="0.2">
      <c r="B752" s="161"/>
      <c r="C752" s="162"/>
      <c r="D752" s="162"/>
      <c r="E752" s="162"/>
      <c r="F752" s="162"/>
      <c r="G752" s="163"/>
      <c r="H752" s="161"/>
      <c r="I752" s="163"/>
      <c r="J752" s="162"/>
      <c r="K752" s="162"/>
      <c r="L752" s="164"/>
      <c r="N752" s="83"/>
    </row>
    <row r="753" spans="2:14" ht="12.75" x14ac:dyDescent="0.2">
      <c r="B753" s="161"/>
      <c r="C753" s="162"/>
      <c r="D753" s="162"/>
      <c r="E753" s="162"/>
      <c r="F753" s="162"/>
      <c r="G753" s="163"/>
      <c r="H753" s="161"/>
      <c r="I753" s="163"/>
      <c r="J753" s="162"/>
      <c r="K753" s="162"/>
      <c r="L753" s="164"/>
      <c r="N753" s="83"/>
    </row>
    <row r="754" spans="2:14" ht="12.75" x14ac:dyDescent="0.2">
      <c r="B754" s="161"/>
      <c r="C754" s="162"/>
      <c r="D754" s="162"/>
      <c r="E754" s="162"/>
      <c r="F754" s="162"/>
      <c r="G754" s="163"/>
      <c r="H754" s="161"/>
      <c r="I754" s="163"/>
      <c r="J754" s="162"/>
      <c r="K754" s="162"/>
      <c r="L754" s="164"/>
      <c r="N754" s="83"/>
    </row>
    <row r="755" spans="2:14" ht="12.75" x14ac:dyDescent="0.2">
      <c r="B755" s="161"/>
      <c r="C755" s="162"/>
      <c r="D755" s="162"/>
      <c r="E755" s="162"/>
      <c r="F755" s="162"/>
      <c r="G755" s="163"/>
      <c r="H755" s="161"/>
      <c r="I755" s="163"/>
      <c r="J755" s="162"/>
      <c r="K755" s="162"/>
      <c r="L755" s="164"/>
      <c r="N755" s="83"/>
    </row>
    <row r="756" spans="2:14" ht="12.75" x14ac:dyDescent="0.2">
      <c r="B756" s="161"/>
      <c r="C756" s="162"/>
      <c r="D756" s="162"/>
      <c r="E756" s="162"/>
      <c r="F756" s="162"/>
      <c r="G756" s="163"/>
      <c r="H756" s="161"/>
      <c r="I756" s="163"/>
      <c r="J756" s="162"/>
      <c r="K756" s="162"/>
      <c r="L756" s="164"/>
      <c r="N756" s="83"/>
    </row>
    <row r="757" spans="2:14" ht="12.75" x14ac:dyDescent="0.2">
      <c r="B757" s="161"/>
      <c r="C757" s="162"/>
      <c r="D757" s="162"/>
      <c r="E757" s="162"/>
      <c r="F757" s="162"/>
      <c r="G757" s="163"/>
      <c r="H757" s="161"/>
      <c r="I757" s="163"/>
      <c r="J757" s="162"/>
      <c r="K757" s="162"/>
      <c r="L757" s="164"/>
      <c r="N757" s="83"/>
    </row>
    <row r="758" spans="2:14" ht="12.75" x14ac:dyDescent="0.2">
      <c r="B758" s="161"/>
      <c r="C758" s="162"/>
      <c r="D758" s="162"/>
      <c r="E758" s="162"/>
      <c r="F758" s="162"/>
      <c r="G758" s="163"/>
      <c r="H758" s="161"/>
      <c r="I758" s="163"/>
      <c r="J758" s="162"/>
      <c r="K758" s="162"/>
      <c r="L758" s="164"/>
      <c r="N758" s="83"/>
    </row>
    <row r="759" spans="2:14" ht="12.75" x14ac:dyDescent="0.2">
      <c r="B759" s="161"/>
      <c r="C759" s="162"/>
      <c r="D759" s="162"/>
      <c r="E759" s="162"/>
      <c r="F759" s="162"/>
      <c r="G759" s="163"/>
      <c r="H759" s="161"/>
      <c r="I759" s="163"/>
      <c r="J759" s="162"/>
      <c r="K759" s="162"/>
      <c r="L759" s="164"/>
      <c r="N759" s="83"/>
    </row>
    <row r="760" spans="2:14" ht="12.75" x14ac:dyDescent="0.2">
      <c r="B760" s="161"/>
      <c r="C760" s="162"/>
      <c r="D760" s="162"/>
      <c r="E760" s="162"/>
      <c r="F760" s="162"/>
      <c r="G760" s="163"/>
      <c r="H760" s="161"/>
      <c r="I760" s="163"/>
      <c r="J760" s="162"/>
      <c r="K760" s="162"/>
      <c r="L760" s="164"/>
      <c r="N760" s="83"/>
    </row>
    <row r="761" spans="2:14" ht="12.75" x14ac:dyDescent="0.2">
      <c r="B761" s="161"/>
      <c r="C761" s="162"/>
      <c r="D761" s="162"/>
      <c r="E761" s="162"/>
      <c r="F761" s="162"/>
      <c r="G761" s="163"/>
      <c r="H761" s="161"/>
      <c r="I761" s="163"/>
      <c r="J761" s="162"/>
      <c r="K761" s="162"/>
      <c r="L761" s="164"/>
      <c r="N761" s="83"/>
    </row>
    <row r="762" spans="2:14" ht="12.75" x14ac:dyDescent="0.2">
      <c r="B762" s="161"/>
      <c r="C762" s="162"/>
      <c r="D762" s="162"/>
      <c r="E762" s="162"/>
      <c r="F762" s="162"/>
      <c r="G762" s="163"/>
      <c r="H762" s="161"/>
      <c r="I762" s="163"/>
      <c r="J762" s="162"/>
      <c r="K762" s="162"/>
      <c r="L762" s="164"/>
      <c r="N762" s="83"/>
    </row>
    <row r="763" spans="2:14" ht="12.75" x14ac:dyDescent="0.2">
      <c r="B763" s="161"/>
      <c r="C763" s="162"/>
      <c r="D763" s="162"/>
      <c r="E763" s="162"/>
      <c r="F763" s="162"/>
      <c r="G763" s="163"/>
      <c r="H763" s="161"/>
      <c r="I763" s="163"/>
      <c r="J763" s="162"/>
      <c r="K763" s="162"/>
      <c r="L763" s="164"/>
      <c r="N763" s="83"/>
    </row>
    <row r="764" spans="2:14" ht="12.75" x14ac:dyDescent="0.2">
      <c r="B764" s="161"/>
      <c r="C764" s="162"/>
      <c r="D764" s="162"/>
      <c r="E764" s="162"/>
      <c r="F764" s="162"/>
      <c r="G764" s="163"/>
      <c r="H764" s="161"/>
      <c r="I764" s="163"/>
      <c r="J764" s="162"/>
      <c r="K764" s="162"/>
      <c r="L764" s="164"/>
      <c r="N764" s="83"/>
    </row>
    <row r="765" spans="2:14" ht="12.75" x14ac:dyDescent="0.2">
      <c r="B765" s="161"/>
      <c r="C765" s="162"/>
      <c r="D765" s="162"/>
      <c r="E765" s="162"/>
      <c r="F765" s="162"/>
      <c r="G765" s="163"/>
      <c r="H765" s="161"/>
      <c r="I765" s="163"/>
      <c r="J765" s="162"/>
      <c r="K765" s="162"/>
      <c r="L765" s="164"/>
      <c r="N765" s="83"/>
    </row>
    <row r="766" spans="2:14" ht="12.75" x14ac:dyDescent="0.2">
      <c r="B766" s="161"/>
      <c r="C766" s="162"/>
      <c r="D766" s="162"/>
      <c r="E766" s="162"/>
      <c r="F766" s="162"/>
      <c r="G766" s="163"/>
      <c r="H766" s="161"/>
      <c r="I766" s="163"/>
      <c r="J766" s="162"/>
      <c r="K766" s="162"/>
      <c r="L766" s="164"/>
      <c r="N766" s="83"/>
    </row>
    <row r="767" spans="2:14" ht="12.75" x14ac:dyDescent="0.2">
      <c r="B767" s="161"/>
      <c r="C767" s="162"/>
      <c r="D767" s="162"/>
      <c r="E767" s="162"/>
      <c r="F767" s="162"/>
      <c r="G767" s="163"/>
      <c r="H767" s="161"/>
      <c r="I767" s="163"/>
      <c r="J767" s="162"/>
      <c r="K767" s="162"/>
      <c r="L767" s="164"/>
      <c r="N767" s="83"/>
    </row>
    <row r="768" spans="2:14" ht="12.75" x14ac:dyDescent="0.2">
      <c r="B768" s="161"/>
      <c r="C768" s="162"/>
      <c r="D768" s="162"/>
      <c r="E768" s="162"/>
      <c r="F768" s="162"/>
      <c r="G768" s="163"/>
      <c r="H768" s="161"/>
      <c r="I768" s="163"/>
      <c r="J768" s="162"/>
      <c r="K768" s="162"/>
      <c r="L768" s="164"/>
      <c r="N768" s="83"/>
    </row>
    <row r="769" spans="2:14" ht="12.75" x14ac:dyDescent="0.2">
      <c r="B769" s="161"/>
      <c r="C769" s="162"/>
      <c r="D769" s="162"/>
      <c r="E769" s="162"/>
      <c r="F769" s="162"/>
      <c r="G769" s="163"/>
      <c r="H769" s="161"/>
      <c r="I769" s="163"/>
      <c r="J769" s="162"/>
      <c r="K769" s="162"/>
      <c r="L769" s="164"/>
      <c r="N769" s="83"/>
    </row>
    <row r="770" spans="2:14" ht="12.75" x14ac:dyDescent="0.2">
      <c r="B770" s="161"/>
      <c r="C770" s="162"/>
      <c r="D770" s="162"/>
      <c r="E770" s="162"/>
      <c r="F770" s="162"/>
      <c r="G770" s="163"/>
      <c r="H770" s="161"/>
      <c r="I770" s="163"/>
      <c r="J770" s="162"/>
      <c r="K770" s="162"/>
      <c r="L770" s="164"/>
      <c r="N770" s="83"/>
    </row>
    <row r="771" spans="2:14" ht="12.75" x14ac:dyDescent="0.2">
      <c r="B771" s="161"/>
      <c r="C771" s="162"/>
      <c r="D771" s="162"/>
      <c r="E771" s="162"/>
      <c r="F771" s="162"/>
      <c r="G771" s="163"/>
      <c r="H771" s="161"/>
      <c r="I771" s="163"/>
      <c r="J771" s="162"/>
      <c r="K771" s="162"/>
      <c r="L771" s="164"/>
      <c r="N771" s="83"/>
    </row>
    <row r="772" spans="2:14" ht="12.75" x14ac:dyDescent="0.2">
      <c r="B772" s="161"/>
      <c r="C772" s="162"/>
      <c r="D772" s="162"/>
      <c r="E772" s="162"/>
      <c r="F772" s="162"/>
      <c r="G772" s="163"/>
      <c r="H772" s="161"/>
      <c r="I772" s="163"/>
      <c r="J772" s="162"/>
      <c r="K772" s="162"/>
      <c r="L772" s="164"/>
      <c r="N772" s="83"/>
    </row>
    <row r="773" spans="2:14" ht="12.75" x14ac:dyDescent="0.2">
      <c r="B773" s="161"/>
      <c r="C773" s="162"/>
      <c r="D773" s="162"/>
      <c r="E773" s="162"/>
      <c r="F773" s="162"/>
      <c r="G773" s="163"/>
      <c r="H773" s="161"/>
      <c r="I773" s="163"/>
      <c r="J773" s="162"/>
      <c r="K773" s="162"/>
      <c r="L773" s="164"/>
      <c r="N773" s="83"/>
    </row>
    <row r="774" spans="2:14" ht="12.75" x14ac:dyDescent="0.2">
      <c r="B774" s="161"/>
      <c r="C774" s="162"/>
      <c r="D774" s="162"/>
      <c r="E774" s="162"/>
      <c r="F774" s="162"/>
      <c r="G774" s="163"/>
      <c r="H774" s="161"/>
      <c r="I774" s="163"/>
      <c r="J774" s="162"/>
      <c r="K774" s="162"/>
      <c r="L774" s="164"/>
      <c r="N774" s="83"/>
    </row>
    <row r="775" spans="2:14" ht="12.75" x14ac:dyDescent="0.2">
      <c r="B775" s="161"/>
      <c r="C775" s="162"/>
      <c r="D775" s="162"/>
      <c r="E775" s="162"/>
      <c r="F775" s="162"/>
      <c r="G775" s="163"/>
      <c r="H775" s="161"/>
      <c r="I775" s="163"/>
      <c r="J775" s="162"/>
      <c r="K775" s="162"/>
      <c r="L775" s="164"/>
      <c r="N775" s="83"/>
    </row>
    <row r="776" spans="2:14" ht="12.75" x14ac:dyDescent="0.2">
      <c r="B776" s="161"/>
      <c r="C776" s="162"/>
      <c r="D776" s="162"/>
      <c r="E776" s="162"/>
      <c r="F776" s="162"/>
      <c r="G776" s="163"/>
      <c r="H776" s="161"/>
      <c r="I776" s="163"/>
      <c r="J776" s="162"/>
      <c r="K776" s="162"/>
      <c r="L776" s="164"/>
      <c r="N776" s="83"/>
    </row>
    <row r="777" spans="2:14" ht="12.75" x14ac:dyDescent="0.2">
      <c r="B777" s="161"/>
      <c r="C777" s="162"/>
      <c r="D777" s="162"/>
      <c r="E777" s="162"/>
      <c r="F777" s="162"/>
      <c r="G777" s="163"/>
      <c r="H777" s="161"/>
      <c r="I777" s="163"/>
      <c r="J777" s="162"/>
      <c r="K777" s="162"/>
      <c r="L777" s="164"/>
      <c r="N777" s="83"/>
    </row>
    <row r="778" spans="2:14" ht="12.75" x14ac:dyDescent="0.2">
      <c r="B778" s="161"/>
      <c r="C778" s="162"/>
      <c r="D778" s="162"/>
      <c r="E778" s="162"/>
      <c r="F778" s="162"/>
      <c r="G778" s="163"/>
      <c r="H778" s="161"/>
      <c r="I778" s="163"/>
      <c r="J778" s="162"/>
      <c r="K778" s="162"/>
      <c r="L778" s="164"/>
      <c r="N778" s="83"/>
    </row>
    <row r="779" spans="2:14" ht="12.75" x14ac:dyDescent="0.2">
      <c r="B779" s="161"/>
      <c r="C779" s="162"/>
      <c r="D779" s="162"/>
      <c r="E779" s="162"/>
      <c r="F779" s="162"/>
      <c r="G779" s="163"/>
      <c r="H779" s="161"/>
      <c r="I779" s="163"/>
      <c r="J779" s="162"/>
      <c r="K779" s="162"/>
      <c r="L779" s="164"/>
      <c r="N779" s="83"/>
    </row>
    <row r="780" spans="2:14" ht="12.75" x14ac:dyDescent="0.2">
      <c r="B780" s="161"/>
      <c r="C780" s="162"/>
      <c r="D780" s="162"/>
      <c r="E780" s="162"/>
      <c r="F780" s="162"/>
      <c r="G780" s="163"/>
      <c r="H780" s="161"/>
      <c r="I780" s="163"/>
      <c r="J780" s="162"/>
      <c r="K780" s="162"/>
      <c r="L780" s="164"/>
      <c r="N780" s="83"/>
    </row>
    <row r="781" spans="2:14" ht="12.75" x14ac:dyDescent="0.2">
      <c r="B781" s="161"/>
      <c r="C781" s="162"/>
      <c r="D781" s="162"/>
      <c r="E781" s="162"/>
      <c r="F781" s="162"/>
      <c r="G781" s="163"/>
      <c r="H781" s="161"/>
      <c r="I781" s="163"/>
      <c r="J781" s="162"/>
      <c r="K781" s="162"/>
      <c r="L781" s="164"/>
      <c r="N781" s="83"/>
    </row>
    <row r="782" spans="2:14" ht="12.75" x14ac:dyDescent="0.2">
      <c r="B782" s="161"/>
      <c r="C782" s="162"/>
      <c r="D782" s="162"/>
      <c r="E782" s="162"/>
      <c r="F782" s="162"/>
      <c r="G782" s="163"/>
      <c r="H782" s="161"/>
      <c r="I782" s="163"/>
      <c r="J782" s="162"/>
      <c r="K782" s="162"/>
      <c r="L782" s="164"/>
      <c r="N782" s="83"/>
    </row>
    <row r="783" spans="2:14" ht="12.75" x14ac:dyDescent="0.2">
      <c r="B783" s="161"/>
      <c r="C783" s="162"/>
      <c r="D783" s="162"/>
      <c r="E783" s="162"/>
      <c r="F783" s="162"/>
      <c r="G783" s="163"/>
      <c r="H783" s="161"/>
      <c r="I783" s="163"/>
      <c r="J783" s="162"/>
      <c r="K783" s="162"/>
      <c r="L783" s="164"/>
      <c r="N783" s="83"/>
    </row>
    <row r="784" spans="2:14" ht="12.75" x14ac:dyDescent="0.2">
      <c r="B784" s="161"/>
      <c r="C784" s="162"/>
      <c r="D784" s="162"/>
      <c r="E784" s="162"/>
      <c r="F784" s="162"/>
      <c r="G784" s="163"/>
      <c r="H784" s="161"/>
      <c r="I784" s="163"/>
      <c r="J784" s="162"/>
      <c r="K784" s="162"/>
      <c r="L784" s="164"/>
      <c r="N784" s="83"/>
    </row>
    <row r="785" spans="2:14" ht="12.75" x14ac:dyDescent="0.2">
      <c r="B785" s="161"/>
      <c r="C785" s="162"/>
      <c r="D785" s="162"/>
      <c r="E785" s="162"/>
      <c r="F785" s="162"/>
      <c r="G785" s="163"/>
      <c r="H785" s="161"/>
      <c r="I785" s="163"/>
      <c r="J785" s="162"/>
      <c r="K785" s="162"/>
      <c r="L785" s="164"/>
      <c r="N785" s="83"/>
    </row>
    <row r="786" spans="2:14" ht="12.75" x14ac:dyDescent="0.2">
      <c r="B786" s="161"/>
      <c r="C786" s="162"/>
      <c r="D786" s="162"/>
      <c r="E786" s="162"/>
      <c r="F786" s="162"/>
      <c r="G786" s="163"/>
      <c r="H786" s="161"/>
      <c r="I786" s="163"/>
      <c r="J786" s="162"/>
      <c r="K786" s="162"/>
      <c r="L786" s="164"/>
      <c r="N786" s="83"/>
    </row>
    <row r="787" spans="2:14" ht="12.75" x14ac:dyDescent="0.2">
      <c r="B787" s="161"/>
      <c r="C787" s="162"/>
      <c r="D787" s="162"/>
      <c r="E787" s="162"/>
      <c r="F787" s="162"/>
      <c r="G787" s="163"/>
      <c r="H787" s="161"/>
      <c r="I787" s="163"/>
      <c r="J787" s="162"/>
      <c r="K787" s="162"/>
      <c r="L787" s="164"/>
      <c r="N787" s="83"/>
    </row>
    <row r="788" spans="2:14" ht="12.75" x14ac:dyDescent="0.2">
      <c r="B788" s="161"/>
      <c r="C788" s="162"/>
      <c r="D788" s="162"/>
      <c r="E788" s="162"/>
      <c r="F788" s="162"/>
      <c r="G788" s="163"/>
      <c r="H788" s="161"/>
      <c r="I788" s="163"/>
      <c r="J788" s="162"/>
      <c r="K788" s="162"/>
      <c r="L788" s="164"/>
      <c r="N788" s="83"/>
    </row>
    <row r="789" spans="2:14" ht="12.75" x14ac:dyDescent="0.2">
      <c r="B789" s="161"/>
      <c r="C789" s="162"/>
      <c r="D789" s="162"/>
      <c r="E789" s="162"/>
      <c r="F789" s="162"/>
      <c r="G789" s="163"/>
      <c r="H789" s="161"/>
      <c r="I789" s="163"/>
      <c r="J789" s="162"/>
      <c r="K789" s="162"/>
      <c r="L789" s="164"/>
      <c r="N789" s="83"/>
    </row>
    <row r="790" spans="2:14" ht="12.75" x14ac:dyDescent="0.2">
      <c r="B790" s="161"/>
      <c r="C790" s="162"/>
      <c r="D790" s="162"/>
      <c r="E790" s="162"/>
      <c r="F790" s="162"/>
      <c r="G790" s="163"/>
      <c r="H790" s="161"/>
      <c r="I790" s="163"/>
      <c r="J790" s="162"/>
      <c r="K790" s="162"/>
      <c r="L790" s="164"/>
      <c r="N790" s="83"/>
    </row>
    <row r="791" spans="2:14" ht="12.75" x14ac:dyDescent="0.2">
      <c r="B791" s="161"/>
      <c r="C791" s="162"/>
      <c r="D791" s="162"/>
      <c r="E791" s="162"/>
      <c r="F791" s="162"/>
      <c r="G791" s="163"/>
      <c r="H791" s="161"/>
      <c r="I791" s="163"/>
      <c r="J791" s="162"/>
      <c r="K791" s="162"/>
      <c r="L791" s="164"/>
      <c r="N791" s="83"/>
    </row>
    <row r="792" spans="2:14" ht="12.75" x14ac:dyDescent="0.2">
      <c r="B792" s="161"/>
      <c r="C792" s="162"/>
      <c r="D792" s="162"/>
      <c r="E792" s="162"/>
      <c r="F792" s="162"/>
      <c r="G792" s="163"/>
      <c r="H792" s="161"/>
      <c r="I792" s="163"/>
      <c r="J792" s="162"/>
      <c r="K792" s="162"/>
      <c r="L792" s="164"/>
      <c r="N792" s="83"/>
    </row>
    <row r="793" spans="2:14" ht="12.75" x14ac:dyDescent="0.2">
      <c r="B793" s="161"/>
      <c r="C793" s="162"/>
      <c r="D793" s="162"/>
      <c r="E793" s="162"/>
      <c r="F793" s="162"/>
      <c r="G793" s="163"/>
      <c r="H793" s="161"/>
      <c r="I793" s="163"/>
      <c r="J793" s="162"/>
      <c r="K793" s="162"/>
      <c r="L793" s="164"/>
      <c r="N793" s="83"/>
    </row>
    <row r="794" spans="2:14" ht="12.75" x14ac:dyDescent="0.2">
      <c r="B794" s="161"/>
      <c r="C794" s="162"/>
      <c r="D794" s="162"/>
      <c r="E794" s="162"/>
      <c r="F794" s="162"/>
      <c r="G794" s="163"/>
      <c r="H794" s="161"/>
      <c r="I794" s="163"/>
      <c r="J794" s="162"/>
      <c r="K794" s="162"/>
      <c r="L794" s="164"/>
      <c r="N794" s="83"/>
    </row>
    <row r="795" spans="2:14" ht="12.75" x14ac:dyDescent="0.2">
      <c r="B795" s="161"/>
      <c r="C795" s="162"/>
      <c r="D795" s="162"/>
      <c r="E795" s="162"/>
      <c r="F795" s="162"/>
      <c r="G795" s="163"/>
      <c r="H795" s="161"/>
      <c r="I795" s="163"/>
      <c r="J795" s="162"/>
      <c r="K795" s="162"/>
      <c r="L795" s="164"/>
      <c r="N795" s="83"/>
    </row>
    <row r="796" spans="2:14" ht="12.75" x14ac:dyDescent="0.2">
      <c r="B796" s="161"/>
      <c r="C796" s="162"/>
      <c r="D796" s="162"/>
      <c r="E796" s="162"/>
      <c r="F796" s="162"/>
      <c r="G796" s="163"/>
      <c r="H796" s="161"/>
      <c r="I796" s="163"/>
      <c r="J796" s="162"/>
      <c r="K796" s="162"/>
      <c r="L796" s="164"/>
      <c r="N796" s="83"/>
    </row>
    <row r="797" spans="2:14" ht="12.75" x14ac:dyDescent="0.2">
      <c r="B797" s="161"/>
      <c r="C797" s="162"/>
      <c r="D797" s="162"/>
      <c r="E797" s="162"/>
      <c r="F797" s="162"/>
      <c r="G797" s="163"/>
      <c r="H797" s="161"/>
      <c r="I797" s="163"/>
      <c r="J797" s="162"/>
      <c r="K797" s="162"/>
      <c r="L797" s="164"/>
      <c r="N797" s="83"/>
    </row>
    <row r="798" spans="2:14" ht="12.75" x14ac:dyDescent="0.2">
      <c r="B798" s="161"/>
      <c r="C798" s="162"/>
      <c r="D798" s="162"/>
      <c r="E798" s="162"/>
      <c r="F798" s="162"/>
      <c r="G798" s="163"/>
      <c r="H798" s="161"/>
      <c r="I798" s="163"/>
      <c r="J798" s="162"/>
      <c r="K798" s="162"/>
      <c r="L798" s="164"/>
      <c r="N798" s="83"/>
    </row>
    <row r="799" spans="2:14" ht="12.75" x14ac:dyDescent="0.2">
      <c r="B799" s="161"/>
      <c r="C799" s="162"/>
      <c r="D799" s="162"/>
      <c r="E799" s="162"/>
      <c r="F799" s="162"/>
      <c r="G799" s="163"/>
      <c r="H799" s="161"/>
      <c r="I799" s="163"/>
      <c r="J799" s="162"/>
      <c r="K799" s="162"/>
      <c r="L799" s="164"/>
      <c r="N799" s="83"/>
    </row>
    <row r="800" spans="2:14" ht="12.75" x14ac:dyDescent="0.2">
      <c r="B800" s="161"/>
      <c r="C800" s="162"/>
      <c r="D800" s="162"/>
      <c r="E800" s="162"/>
      <c r="F800" s="162"/>
      <c r="G800" s="163"/>
      <c r="H800" s="161"/>
      <c r="I800" s="163"/>
      <c r="J800" s="162"/>
      <c r="K800" s="162"/>
      <c r="L800" s="164"/>
      <c r="N800" s="83"/>
    </row>
    <row r="801" spans="2:14" ht="12.75" x14ac:dyDescent="0.2">
      <c r="B801" s="161"/>
      <c r="C801" s="162"/>
      <c r="D801" s="162"/>
      <c r="E801" s="162"/>
      <c r="F801" s="162"/>
      <c r="G801" s="163"/>
      <c r="H801" s="161"/>
      <c r="I801" s="163"/>
      <c r="J801" s="162"/>
      <c r="K801" s="162"/>
      <c r="L801" s="164"/>
      <c r="N801" s="83"/>
    </row>
    <row r="802" spans="2:14" ht="12.75" x14ac:dyDescent="0.2">
      <c r="B802" s="161"/>
      <c r="C802" s="162"/>
      <c r="D802" s="162"/>
      <c r="E802" s="162"/>
      <c r="F802" s="162"/>
      <c r="G802" s="163"/>
      <c r="H802" s="161"/>
      <c r="I802" s="163"/>
      <c r="J802" s="162"/>
      <c r="K802" s="162"/>
      <c r="L802" s="164"/>
      <c r="N802" s="83"/>
    </row>
    <row r="803" spans="2:14" ht="12.75" x14ac:dyDescent="0.2">
      <c r="B803" s="161"/>
      <c r="C803" s="162"/>
      <c r="D803" s="162"/>
      <c r="E803" s="162"/>
      <c r="F803" s="162"/>
      <c r="G803" s="163"/>
      <c r="H803" s="161"/>
      <c r="I803" s="163"/>
      <c r="J803" s="162"/>
      <c r="K803" s="162"/>
      <c r="L803" s="164"/>
      <c r="N803" s="83"/>
    </row>
    <row r="804" spans="2:14" ht="12.75" x14ac:dyDescent="0.2">
      <c r="B804" s="161"/>
      <c r="C804" s="162"/>
      <c r="D804" s="162"/>
      <c r="E804" s="162"/>
      <c r="F804" s="162"/>
      <c r="G804" s="163"/>
      <c r="H804" s="161"/>
      <c r="I804" s="163"/>
      <c r="J804" s="162"/>
      <c r="K804" s="162"/>
      <c r="L804" s="164"/>
      <c r="N804" s="83"/>
    </row>
    <row r="805" spans="2:14" ht="12.75" x14ac:dyDescent="0.2">
      <c r="B805" s="161"/>
      <c r="C805" s="162"/>
      <c r="D805" s="162"/>
      <c r="E805" s="162"/>
      <c r="F805" s="162"/>
      <c r="G805" s="163"/>
      <c r="H805" s="161"/>
      <c r="I805" s="163"/>
      <c r="J805" s="162"/>
      <c r="K805" s="162"/>
      <c r="L805" s="164"/>
      <c r="N805" s="83"/>
    </row>
    <row r="806" spans="2:14" ht="12.75" x14ac:dyDescent="0.2">
      <c r="B806" s="161"/>
      <c r="C806" s="162"/>
      <c r="D806" s="162"/>
      <c r="E806" s="162"/>
      <c r="F806" s="162"/>
      <c r="G806" s="163"/>
      <c r="H806" s="161"/>
      <c r="I806" s="163"/>
      <c r="J806" s="162"/>
      <c r="K806" s="162"/>
      <c r="L806" s="164"/>
      <c r="N806" s="83"/>
    </row>
    <row r="807" spans="2:14" ht="12.75" x14ac:dyDescent="0.2">
      <c r="B807" s="161"/>
      <c r="C807" s="162"/>
      <c r="D807" s="162"/>
      <c r="E807" s="162"/>
      <c r="F807" s="162"/>
      <c r="G807" s="163"/>
      <c r="H807" s="161"/>
      <c r="I807" s="163"/>
      <c r="J807" s="162"/>
      <c r="K807" s="162"/>
      <c r="L807" s="164"/>
      <c r="N807" s="83"/>
    </row>
    <row r="808" spans="2:14" ht="12.75" x14ac:dyDescent="0.2">
      <c r="B808" s="161"/>
      <c r="C808" s="162"/>
      <c r="D808" s="162"/>
      <c r="E808" s="162"/>
      <c r="F808" s="162"/>
      <c r="G808" s="163"/>
      <c r="H808" s="161"/>
      <c r="I808" s="163"/>
      <c r="J808" s="162"/>
      <c r="K808" s="162"/>
      <c r="L808" s="164"/>
      <c r="N808" s="83"/>
    </row>
    <row r="809" spans="2:14" ht="12.75" x14ac:dyDescent="0.2">
      <c r="B809" s="161"/>
      <c r="C809" s="162"/>
      <c r="D809" s="162"/>
      <c r="E809" s="162"/>
      <c r="F809" s="162"/>
      <c r="G809" s="163"/>
      <c r="H809" s="161"/>
      <c r="I809" s="163"/>
      <c r="J809" s="162"/>
      <c r="K809" s="162"/>
      <c r="L809" s="164"/>
      <c r="N809" s="83"/>
    </row>
    <row r="810" spans="2:14" ht="12.75" x14ac:dyDescent="0.2">
      <c r="B810" s="161"/>
      <c r="C810" s="162"/>
      <c r="D810" s="162"/>
      <c r="E810" s="162"/>
      <c r="F810" s="162"/>
      <c r="G810" s="163"/>
      <c r="H810" s="161"/>
      <c r="I810" s="163"/>
      <c r="J810" s="162"/>
      <c r="K810" s="162"/>
      <c r="L810" s="164"/>
      <c r="N810" s="83"/>
    </row>
    <row r="811" spans="2:14" ht="12.75" x14ac:dyDescent="0.2">
      <c r="B811" s="161"/>
      <c r="C811" s="162"/>
      <c r="D811" s="162"/>
      <c r="E811" s="162"/>
      <c r="F811" s="162"/>
      <c r="G811" s="163"/>
      <c r="H811" s="161"/>
      <c r="I811" s="163"/>
      <c r="J811" s="162"/>
      <c r="K811" s="162"/>
      <c r="L811" s="164"/>
      <c r="N811" s="83"/>
    </row>
    <row r="812" spans="2:14" ht="12.75" x14ac:dyDescent="0.2">
      <c r="B812" s="161"/>
      <c r="C812" s="162"/>
      <c r="D812" s="162"/>
      <c r="E812" s="162"/>
      <c r="F812" s="162"/>
      <c r="G812" s="163"/>
      <c r="H812" s="161"/>
      <c r="I812" s="163"/>
      <c r="J812" s="162"/>
      <c r="K812" s="162"/>
      <c r="L812" s="164"/>
      <c r="N812" s="83"/>
    </row>
    <row r="813" spans="2:14" ht="12.75" x14ac:dyDescent="0.2">
      <c r="B813" s="161"/>
      <c r="C813" s="162"/>
      <c r="D813" s="162"/>
      <c r="E813" s="162"/>
      <c r="F813" s="162"/>
      <c r="G813" s="163"/>
      <c r="H813" s="161"/>
      <c r="I813" s="163"/>
      <c r="J813" s="162"/>
      <c r="K813" s="162"/>
      <c r="L813" s="164"/>
      <c r="N813" s="83"/>
    </row>
    <row r="814" spans="2:14" ht="12.75" x14ac:dyDescent="0.2">
      <c r="B814" s="161"/>
      <c r="C814" s="162"/>
      <c r="D814" s="162"/>
      <c r="E814" s="162"/>
      <c r="F814" s="162"/>
      <c r="G814" s="163"/>
      <c r="H814" s="161"/>
      <c r="I814" s="163"/>
      <c r="J814" s="162"/>
      <c r="K814" s="162"/>
      <c r="L814" s="164"/>
      <c r="N814" s="83"/>
    </row>
    <row r="815" spans="2:14" ht="12.75" x14ac:dyDescent="0.2">
      <c r="B815" s="161"/>
      <c r="C815" s="162"/>
      <c r="D815" s="162"/>
      <c r="E815" s="162"/>
      <c r="F815" s="162"/>
      <c r="G815" s="163"/>
      <c r="H815" s="161"/>
      <c r="I815" s="163"/>
      <c r="J815" s="162"/>
      <c r="K815" s="162"/>
      <c r="L815" s="164"/>
      <c r="N815" s="83"/>
    </row>
    <row r="816" spans="2:14" ht="12.75" x14ac:dyDescent="0.2">
      <c r="B816" s="161"/>
      <c r="C816" s="162"/>
      <c r="D816" s="162"/>
      <c r="E816" s="162"/>
      <c r="F816" s="162"/>
      <c r="G816" s="163"/>
      <c r="H816" s="161"/>
      <c r="I816" s="163"/>
      <c r="J816" s="162"/>
      <c r="K816" s="162"/>
      <c r="L816" s="164"/>
      <c r="N816" s="83"/>
    </row>
    <row r="817" spans="2:14" ht="12.75" x14ac:dyDescent="0.2">
      <c r="B817" s="161"/>
      <c r="C817" s="162"/>
      <c r="D817" s="162"/>
      <c r="E817" s="162"/>
      <c r="F817" s="162"/>
      <c r="G817" s="163"/>
      <c r="H817" s="161"/>
      <c r="I817" s="163"/>
      <c r="J817" s="162"/>
      <c r="K817" s="162"/>
      <c r="L817" s="164"/>
      <c r="N817" s="83"/>
    </row>
    <row r="818" spans="2:14" ht="12.75" x14ac:dyDescent="0.2">
      <c r="B818" s="161"/>
      <c r="C818" s="162"/>
      <c r="D818" s="162"/>
      <c r="E818" s="162"/>
      <c r="F818" s="162"/>
      <c r="G818" s="163"/>
      <c r="H818" s="161"/>
      <c r="I818" s="163"/>
      <c r="J818" s="162"/>
      <c r="K818" s="162"/>
      <c r="L818" s="164"/>
      <c r="N818" s="83"/>
    </row>
    <row r="819" spans="2:14" ht="12.75" x14ac:dyDescent="0.2">
      <c r="B819" s="161"/>
      <c r="C819" s="162"/>
      <c r="D819" s="162"/>
      <c r="E819" s="162"/>
      <c r="F819" s="162"/>
      <c r="G819" s="163"/>
      <c r="H819" s="161"/>
      <c r="I819" s="163"/>
      <c r="J819" s="162"/>
      <c r="K819" s="162"/>
      <c r="L819" s="164"/>
      <c r="N819" s="83"/>
    </row>
    <row r="820" spans="2:14" ht="12.75" x14ac:dyDescent="0.2">
      <c r="B820" s="161"/>
      <c r="C820" s="162"/>
      <c r="D820" s="162"/>
      <c r="E820" s="162"/>
      <c r="F820" s="162"/>
      <c r="G820" s="163"/>
      <c r="H820" s="161"/>
      <c r="I820" s="163"/>
      <c r="J820" s="162"/>
      <c r="K820" s="162"/>
      <c r="L820" s="164"/>
      <c r="N820" s="83"/>
    </row>
    <row r="821" spans="2:14" ht="12.75" x14ac:dyDescent="0.2">
      <c r="B821" s="161"/>
      <c r="C821" s="162"/>
      <c r="D821" s="162"/>
      <c r="E821" s="162"/>
      <c r="F821" s="162"/>
      <c r="G821" s="163"/>
      <c r="H821" s="161"/>
      <c r="I821" s="163"/>
      <c r="J821" s="162"/>
      <c r="K821" s="162"/>
      <c r="L821" s="164"/>
      <c r="N821" s="83"/>
    </row>
    <row r="822" spans="2:14" ht="12.75" x14ac:dyDescent="0.2">
      <c r="B822" s="161"/>
      <c r="C822" s="162"/>
      <c r="D822" s="162"/>
      <c r="E822" s="162"/>
      <c r="F822" s="162"/>
      <c r="G822" s="163"/>
      <c r="H822" s="161"/>
      <c r="I822" s="163"/>
      <c r="J822" s="162"/>
      <c r="K822" s="162"/>
      <c r="L822" s="164"/>
      <c r="N822" s="83"/>
    </row>
    <row r="823" spans="2:14" ht="12.75" x14ac:dyDescent="0.2">
      <c r="B823" s="161"/>
      <c r="C823" s="162"/>
      <c r="D823" s="162"/>
      <c r="E823" s="162"/>
      <c r="F823" s="162"/>
      <c r="G823" s="163"/>
      <c r="H823" s="161"/>
      <c r="I823" s="163"/>
      <c r="J823" s="162"/>
      <c r="K823" s="162"/>
      <c r="L823" s="164"/>
      <c r="N823" s="83"/>
    </row>
    <row r="824" spans="2:14" ht="12.75" x14ac:dyDescent="0.2">
      <c r="B824" s="161"/>
      <c r="C824" s="162"/>
      <c r="D824" s="162"/>
      <c r="E824" s="162"/>
      <c r="F824" s="162"/>
      <c r="G824" s="163"/>
      <c r="H824" s="161"/>
      <c r="I824" s="163"/>
      <c r="J824" s="162"/>
      <c r="K824" s="162"/>
      <c r="L824" s="164"/>
      <c r="N824" s="83"/>
    </row>
    <row r="825" spans="2:14" ht="12.75" x14ac:dyDescent="0.2">
      <c r="B825" s="161"/>
      <c r="C825" s="162"/>
      <c r="D825" s="162"/>
      <c r="E825" s="162"/>
      <c r="F825" s="162"/>
      <c r="G825" s="163"/>
      <c r="H825" s="161"/>
      <c r="I825" s="163"/>
      <c r="J825" s="162"/>
      <c r="K825" s="162"/>
      <c r="L825" s="164"/>
      <c r="N825" s="83"/>
    </row>
    <row r="826" spans="2:14" ht="12.75" x14ac:dyDescent="0.2">
      <c r="B826" s="161"/>
      <c r="C826" s="162"/>
      <c r="D826" s="162"/>
      <c r="E826" s="162"/>
      <c r="F826" s="162"/>
      <c r="G826" s="163"/>
      <c r="H826" s="161"/>
      <c r="I826" s="163"/>
      <c r="J826" s="162"/>
      <c r="K826" s="162"/>
      <c r="L826" s="164"/>
      <c r="N826" s="83"/>
    </row>
    <row r="827" spans="2:14" ht="12.75" x14ac:dyDescent="0.2">
      <c r="B827" s="161"/>
      <c r="C827" s="162"/>
      <c r="D827" s="162"/>
      <c r="E827" s="162"/>
      <c r="F827" s="162"/>
      <c r="G827" s="163"/>
      <c r="H827" s="161"/>
      <c r="I827" s="163"/>
      <c r="J827" s="162"/>
      <c r="K827" s="162"/>
      <c r="L827" s="164"/>
      <c r="N827" s="83"/>
    </row>
    <row r="828" spans="2:14" ht="12.75" x14ac:dyDescent="0.2">
      <c r="B828" s="161"/>
      <c r="C828" s="162"/>
      <c r="D828" s="162"/>
      <c r="E828" s="162"/>
      <c r="F828" s="162"/>
      <c r="G828" s="163"/>
      <c r="H828" s="161"/>
      <c r="I828" s="163"/>
      <c r="J828" s="162"/>
      <c r="K828" s="162"/>
      <c r="L828" s="164"/>
      <c r="N828" s="83"/>
    </row>
    <row r="829" spans="2:14" ht="12.75" x14ac:dyDescent="0.2">
      <c r="B829" s="161"/>
      <c r="C829" s="162"/>
      <c r="D829" s="162"/>
      <c r="E829" s="162"/>
      <c r="F829" s="162"/>
      <c r="G829" s="163"/>
      <c r="H829" s="161"/>
      <c r="I829" s="163"/>
      <c r="J829" s="162"/>
      <c r="K829" s="162"/>
      <c r="L829" s="164"/>
      <c r="N829" s="83"/>
    </row>
    <row r="830" spans="2:14" ht="12.75" x14ac:dyDescent="0.2">
      <c r="B830" s="161"/>
      <c r="C830" s="162"/>
      <c r="D830" s="162"/>
      <c r="E830" s="162"/>
      <c r="F830" s="162"/>
      <c r="G830" s="163"/>
      <c r="H830" s="161"/>
      <c r="I830" s="163"/>
      <c r="J830" s="162"/>
      <c r="K830" s="162"/>
      <c r="L830" s="164"/>
      <c r="N830" s="83"/>
    </row>
    <row r="831" spans="2:14" ht="12.75" x14ac:dyDescent="0.2">
      <c r="B831" s="161"/>
      <c r="C831" s="162"/>
      <c r="D831" s="162"/>
      <c r="E831" s="162"/>
      <c r="F831" s="162"/>
      <c r="G831" s="163"/>
      <c r="H831" s="161"/>
      <c r="I831" s="163"/>
      <c r="J831" s="162"/>
      <c r="K831" s="162"/>
      <c r="L831" s="164"/>
      <c r="N831" s="83"/>
    </row>
    <row r="832" spans="2:14" ht="12.75" x14ac:dyDescent="0.2">
      <c r="B832" s="161"/>
      <c r="C832" s="162"/>
      <c r="D832" s="162"/>
      <c r="E832" s="162"/>
      <c r="F832" s="162"/>
      <c r="G832" s="163"/>
      <c r="H832" s="161"/>
      <c r="I832" s="163"/>
      <c r="J832" s="162"/>
      <c r="K832" s="162"/>
      <c r="L832" s="164"/>
      <c r="N832" s="83"/>
    </row>
    <row r="833" spans="2:14" ht="12.75" x14ac:dyDescent="0.2">
      <c r="B833" s="161"/>
      <c r="C833" s="162"/>
      <c r="D833" s="162"/>
      <c r="E833" s="162"/>
      <c r="F833" s="162"/>
      <c r="G833" s="163"/>
      <c r="H833" s="161"/>
      <c r="I833" s="163"/>
      <c r="J833" s="162"/>
      <c r="K833" s="162"/>
      <c r="L833" s="164"/>
      <c r="N833" s="83"/>
    </row>
    <row r="834" spans="2:14" ht="12.75" x14ac:dyDescent="0.2">
      <c r="B834" s="161"/>
      <c r="C834" s="162"/>
      <c r="D834" s="162"/>
      <c r="E834" s="162"/>
      <c r="F834" s="162"/>
      <c r="G834" s="163"/>
      <c r="H834" s="161"/>
      <c r="I834" s="163"/>
      <c r="J834" s="162"/>
      <c r="K834" s="162"/>
      <c r="L834" s="164"/>
      <c r="N834" s="83"/>
    </row>
    <row r="835" spans="2:14" ht="12.75" x14ac:dyDescent="0.2">
      <c r="B835" s="161"/>
      <c r="C835" s="162"/>
      <c r="D835" s="162"/>
      <c r="E835" s="162"/>
      <c r="F835" s="162"/>
      <c r="G835" s="163"/>
      <c r="H835" s="161"/>
      <c r="I835" s="163"/>
      <c r="J835" s="162"/>
      <c r="K835" s="162"/>
      <c r="L835" s="164"/>
      <c r="N835" s="83"/>
    </row>
    <row r="836" spans="2:14" ht="12.75" x14ac:dyDescent="0.2">
      <c r="B836" s="161"/>
      <c r="C836" s="162"/>
      <c r="D836" s="162"/>
      <c r="E836" s="162"/>
      <c r="F836" s="162"/>
      <c r="G836" s="163"/>
      <c r="H836" s="161"/>
      <c r="I836" s="163"/>
      <c r="J836" s="162"/>
      <c r="K836" s="162"/>
      <c r="L836" s="164"/>
      <c r="N836" s="83"/>
    </row>
    <row r="837" spans="2:14" ht="12.75" x14ac:dyDescent="0.2">
      <c r="B837" s="161"/>
      <c r="C837" s="162"/>
      <c r="D837" s="162"/>
      <c r="E837" s="162"/>
      <c r="F837" s="162"/>
      <c r="G837" s="163"/>
      <c r="H837" s="161"/>
      <c r="I837" s="163"/>
      <c r="J837" s="162"/>
      <c r="K837" s="162"/>
      <c r="L837" s="164"/>
      <c r="N837" s="83"/>
    </row>
    <row r="838" spans="2:14" ht="12.75" x14ac:dyDescent="0.2">
      <c r="B838" s="161"/>
      <c r="C838" s="162"/>
      <c r="D838" s="162"/>
      <c r="E838" s="162"/>
      <c r="F838" s="162"/>
      <c r="G838" s="163"/>
      <c r="H838" s="161"/>
      <c r="I838" s="163"/>
      <c r="J838" s="162"/>
      <c r="K838" s="162"/>
      <c r="L838" s="164"/>
      <c r="N838" s="83"/>
    </row>
    <row r="839" spans="2:14" ht="12.75" x14ac:dyDescent="0.2">
      <c r="B839" s="161"/>
      <c r="C839" s="162"/>
      <c r="D839" s="162"/>
      <c r="E839" s="162"/>
      <c r="F839" s="162"/>
      <c r="G839" s="163"/>
      <c r="H839" s="161"/>
      <c r="I839" s="163"/>
      <c r="J839" s="162"/>
      <c r="K839" s="162"/>
      <c r="L839" s="164"/>
      <c r="N839" s="83"/>
    </row>
    <row r="840" spans="2:14" ht="12.75" x14ac:dyDescent="0.2">
      <c r="B840" s="161"/>
      <c r="C840" s="162"/>
      <c r="D840" s="162"/>
      <c r="E840" s="162"/>
      <c r="F840" s="162"/>
      <c r="G840" s="163"/>
      <c r="H840" s="161"/>
      <c r="I840" s="163"/>
      <c r="J840" s="162"/>
      <c r="K840" s="162"/>
      <c r="L840" s="164"/>
      <c r="N840" s="83"/>
    </row>
    <row r="841" spans="2:14" ht="12.75" x14ac:dyDescent="0.2">
      <c r="B841" s="161"/>
      <c r="C841" s="162"/>
      <c r="D841" s="162"/>
      <c r="E841" s="162"/>
      <c r="F841" s="162"/>
      <c r="G841" s="163"/>
      <c r="H841" s="161"/>
      <c r="I841" s="163"/>
      <c r="J841" s="162"/>
      <c r="K841" s="162"/>
      <c r="L841" s="164"/>
      <c r="N841" s="83"/>
    </row>
    <row r="842" spans="2:14" ht="12.75" x14ac:dyDescent="0.2">
      <c r="B842" s="161"/>
      <c r="C842" s="162"/>
      <c r="D842" s="162"/>
      <c r="E842" s="162"/>
      <c r="F842" s="162"/>
      <c r="G842" s="163"/>
      <c r="H842" s="161"/>
      <c r="I842" s="163"/>
      <c r="J842" s="162"/>
      <c r="K842" s="162"/>
      <c r="L842" s="164"/>
      <c r="N842" s="83"/>
    </row>
    <row r="843" spans="2:14" ht="12.75" x14ac:dyDescent="0.2">
      <c r="B843" s="161"/>
      <c r="C843" s="162"/>
      <c r="D843" s="162"/>
      <c r="E843" s="162"/>
      <c r="F843" s="162"/>
      <c r="G843" s="163"/>
      <c r="H843" s="161"/>
      <c r="I843" s="163"/>
      <c r="J843" s="162"/>
      <c r="K843" s="162"/>
      <c r="L843" s="164"/>
      <c r="N843" s="83"/>
    </row>
    <row r="844" spans="2:14" ht="12.75" x14ac:dyDescent="0.2">
      <c r="B844" s="161"/>
      <c r="C844" s="162"/>
      <c r="D844" s="162"/>
      <c r="E844" s="162"/>
      <c r="F844" s="162"/>
      <c r="G844" s="163"/>
      <c r="H844" s="161"/>
      <c r="I844" s="163"/>
      <c r="J844" s="162"/>
      <c r="K844" s="162"/>
      <c r="L844" s="164"/>
      <c r="N844" s="83"/>
    </row>
    <row r="845" spans="2:14" ht="12.75" x14ac:dyDescent="0.2">
      <c r="B845" s="161"/>
      <c r="C845" s="162"/>
      <c r="D845" s="162"/>
      <c r="E845" s="162"/>
      <c r="F845" s="162"/>
      <c r="G845" s="163"/>
      <c r="H845" s="161"/>
      <c r="I845" s="163"/>
      <c r="J845" s="162"/>
      <c r="K845" s="162"/>
      <c r="L845" s="164"/>
      <c r="N845" s="83"/>
    </row>
    <row r="846" spans="2:14" ht="12.75" x14ac:dyDescent="0.2">
      <c r="B846" s="161"/>
      <c r="C846" s="162"/>
      <c r="D846" s="162"/>
      <c r="E846" s="162"/>
      <c r="F846" s="162"/>
      <c r="G846" s="163"/>
      <c r="H846" s="161"/>
      <c r="I846" s="163"/>
      <c r="J846" s="162"/>
      <c r="K846" s="162"/>
      <c r="L846" s="164"/>
      <c r="N846" s="83"/>
    </row>
    <row r="847" spans="2:14" ht="12.75" x14ac:dyDescent="0.2">
      <c r="B847" s="161"/>
      <c r="C847" s="162"/>
      <c r="D847" s="162"/>
      <c r="E847" s="162"/>
      <c r="F847" s="162"/>
      <c r="G847" s="163"/>
      <c r="H847" s="161"/>
      <c r="I847" s="163"/>
      <c r="J847" s="162"/>
      <c r="K847" s="162"/>
      <c r="L847" s="164"/>
      <c r="N847" s="83"/>
    </row>
    <row r="848" spans="2:14" ht="12.75" x14ac:dyDescent="0.2">
      <c r="B848" s="161"/>
      <c r="C848" s="162"/>
      <c r="D848" s="162"/>
      <c r="E848" s="162"/>
      <c r="F848" s="162"/>
      <c r="G848" s="163"/>
      <c r="H848" s="161"/>
      <c r="I848" s="163"/>
      <c r="J848" s="162"/>
      <c r="K848" s="162"/>
      <c r="L848" s="164"/>
      <c r="N848" s="83"/>
    </row>
    <row r="849" spans="2:14" ht="12.75" x14ac:dyDescent="0.2">
      <c r="B849" s="161"/>
      <c r="C849" s="162"/>
      <c r="D849" s="162"/>
      <c r="E849" s="162"/>
      <c r="F849" s="162"/>
      <c r="G849" s="163"/>
      <c r="H849" s="161"/>
      <c r="I849" s="163"/>
      <c r="J849" s="162"/>
      <c r="K849" s="162"/>
      <c r="L849" s="164"/>
      <c r="N849" s="83"/>
    </row>
    <row r="850" spans="2:14" ht="12.75" x14ac:dyDescent="0.2">
      <c r="B850" s="161"/>
      <c r="C850" s="162"/>
      <c r="D850" s="162"/>
      <c r="E850" s="162"/>
      <c r="F850" s="162"/>
      <c r="G850" s="163"/>
      <c r="H850" s="161"/>
      <c r="I850" s="163"/>
      <c r="J850" s="162"/>
      <c r="K850" s="162"/>
      <c r="L850" s="164"/>
      <c r="N850" s="83"/>
    </row>
    <row r="851" spans="2:14" ht="12.75" x14ac:dyDescent="0.2">
      <c r="B851" s="161"/>
      <c r="C851" s="162"/>
      <c r="D851" s="162"/>
      <c r="E851" s="162"/>
      <c r="F851" s="162"/>
      <c r="G851" s="163"/>
      <c r="H851" s="161"/>
      <c r="I851" s="163"/>
      <c r="J851" s="162"/>
      <c r="K851" s="162"/>
      <c r="L851" s="164"/>
      <c r="N851" s="83"/>
    </row>
    <row r="852" spans="2:14" ht="12.75" x14ac:dyDescent="0.2">
      <c r="B852" s="161"/>
      <c r="C852" s="162"/>
      <c r="D852" s="162"/>
      <c r="E852" s="162"/>
      <c r="F852" s="162"/>
      <c r="G852" s="163"/>
      <c r="H852" s="161"/>
      <c r="I852" s="163"/>
      <c r="J852" s="162"/>
      <c r="K852" s="162"/>
      <c r="L852" s="164"/>
      <c r="N852" s="83"/>
    </row>
    <row r="853" spans="2:14" ht="12.75" x14ac:dyDescent="0.2">
      <c r="B853" s="161"/>
      <c r="C853" s="162"/>
      <c r="D853" s="162"/>
      <c r="E853" s="162"/>
      <c r="F853" s="162"/>
      <c r="G853" s="163"/>
      <c r="H853" s="161"/>
      <c r="I853" s="163"/>
      <c r="J853" s="162"/>
      <c r="K853" s="162"/>
      <c r="L853" s="164"/>
      <c r="N853" s="83"/>
    </row>
    <row r="854" spans="2:14" ht="12.75" x14ac:dyDescent="0.2">
      <c r="B854" s="161"/>
      <c r="C854" s="162"/>
      <c r="D854" s="162"/>
      <c r="E854" s="162"/>
      <c r="F854" s="162"/>
      <c r="G854" s="163"/>
      <c r="H854" s="161"/>
      <c r="I854" s="163"/>
      <c r="J854" s="162"/>
      <c r="K854" s="162"/>
      <c r="L854" s="164"/>
      <c r="N854" s="83"/>
    </row>
    <row r="855" spans="2:14" ht="12.75" x14ac:dyDescent="0.2">
      <c r="B855" s="161"/>
      <c r="C855" s="162"/>
      <c r="D855" s="162"/>
      <c r="E855" s="162"/>
      <c r="F855" s="162"/>
      <c r="G855" s="163"/>
      <c r="H855" s="161"/>
      <c r="I855" s="163"/>
      <c r="J855" s="162"/>
      <c r="K855" s="162"/>
      <c r="L855" s="164"/>
      <c r="N855" s="83"/>
    </row>
    <row r="856" spans="2:14" ht="12.75" x14ac:dyDescent="0.2">
      <c r="B856" s="161"/>
      <c r="C856" s="162"/>
      <c r="D856" s="162"/>
      <c r="E856" s="162"/>
      <c r="F856" s="162"/>
      <c r="G856" s="163"/>
      <c r="H856" s="161"/>
      <c r="I856" s="163"/>
      <c r="J856" s="162"/>
      <c r="K856" s="162"/>
      <c r="L856" s="164"/>
      <c r="N856" s="83"/>
    </row>
    <row r="857" spans="2:14" ht="12.75" x14ac:dyDescent="0.2">
      <c r="B857" s="161"/>
      <c r="C857" s="162"/>
      <c r="D857" s="162"/>
      <c r="E857" s="162"/>
      <c r="F857" s="162"/>
      <c r="G857" s="163"/>
      <c r="H857" s="161"/>
      <c r="I857" s="163"/>
      <c r="J857" s="162"/>
      <c r="K857" s="162"/>
      <c r="L857" s="164"/>
      <c r="N857" s="83"/>
    </row>
    <row r="858" spans="2:14" ht="12.75" x14ac:dyDescent="0.2">
      <c r="B858" s="161"/>
      <c r="C858" s="162"/>
      <c r="D858" s="162"/>
      <c r="E858" s="162"/>
      <c r="F858" s="162"/>
      <c r="G858" s="163"/>
      <c r="H858" s="161"/>
      <c r="I858" s="163"/>
      <c r="J858" s="162"/>
      <c r="K858" s="162"/>
      <c r="L858" s="164"/>
      <c r="N858" s="83"/>
    </row>
    <row r="859" spans="2:14" ht="12.75" x14ac:dyDescent="0.2">
      <c r="B859" s="161"/>
      <c r="C859" s="162"/>
      <c r="D859" s="162"/>
      <c r="E859" s="162"/>
      <c r="F859" s="162"/>
      <c r="G859" s="163"/>
      <c r="H859" s="161"/>
      <c r="I859" s="163"/>
      <c r="J859" s="162"/>
      <c r="K859" s="162"/>
      <c r="L859" s="164"/>
      <c r="N859" s="83"/>
    </row>
    <row r="860" spans="2:14" ht="12.75" x14ac:dyDescent="0.2">
      <c r="B860" s="161"/>
      <c r="C860" s="162"/>
      <c r="D860" s="162"/>
      <c r="E860" s="162"/>
      <c r="F860" s="162"/>
      <c r="G860" s="163"/>
      <c r="H860" s="161"/>
      <c r="I860" s="163"/>
      <c r="J860" s="162"/>
      <c r="K860" s="162"/>
      <c r="L860" s="164"/>
      <c r="N860" s="83"/>
    </row>
    <row r="861" spans="2:14" ht="12.75" x14ac:dyDescent="0.2">
      <c r="B861" s="161"/>
      <c r="C861" s="162"/>
      <c r="D861" s="162"/>
      <c r="E861" s="162"/>
      <c r="F861" s="162"/>
      <c r="G861" s="163"/>
      <c r="H861" s="161"/>
      <c r="I861" s="163"/>
      <c r="J861" s="162"/>
      <c r="K861" s="162"/>
      <c r="L861" s="164"/>
      <c r="N861" s="83"/>
    </row>
    <row r="862" spans="2:14" ht="12.75" x14ac:dyDescent="0.2">
      <c r="B862" s="161"/>
      <c r="C862" s="162"/>
      <c r="D862" s="162"/>
      <c r="E862" s="162"/>
      <c r="F862" s="162"/>
      <c r="G862" s="163"/>
      <c r="H862" s="161"/>
      <c r="I862" s="163"/>
      <c r="J862" s="162"/>
      <c r="K862" s="162"/>
      <c r="L862" s="164"/>
      <c r="N862" s="83"/>
    </row>
    <row r="863" spans="2:14" ht="12.75" x14ac:dyDescent="0.2">
      <c r="B863" s="161"/>
      <c r="C863" s="162"/>
      <c r="D863" s="162"/>
      <c r="E863" s="162"/>
      <c r="F863" s="162"/>
      <c r="G863" s="163"/>
      <c r="H863" s="161"/>
      <c r="I863" s="163"/>
      <c r="J863" s="162"/>
      <c r="K863" s="162"/>
      <c r="L863" s="164"/>
      <c r="N863" s="83"/>
    </row>
    <row r="864" spans="2:14" ht="12.75" x14ac:dyDescent="0.2">
      <c r="B864" s="161"/>
      <c r="C864" s="162"/>
      <c r="D864" s="162"/>
      <c r="E864" s="162"/>
      <c r="F864" s="162"/>
      <c r="G864" s="163"/>
      <c r="H864" s="161"/>
      <c r="I864" s="163"/>
      <c r="J864" s="162"/>
      <c r="K864" s="162"/>
      <c r="L864" s="164"/>
      <c r="N864" s="83"/>
    </row>
    <row r="865" spans="2:14" ht="12.75" x14ac:dyDescent="0.2">
      <c r="B865" s="161"/>
      <c r="C865" s="162"/>
      <c r="D865" s="162"/>
      <c r="E865" s="162"/>
      <c r="F865" s="162"/>
      <c r="G865" s="163"/>
      <c r="H865" s="161"/>
      <c r="I865" s="163"/>
      <c r="J865" s="162"/>
      <c r="K865" s="162"/>
      <c r="L865" s="164"/>
      <c r="N865" s="83"/>
    </row>
    <row r="866" spans="2:14" ht="12.75" x14ac:dyDescent="0.2">
      <c r="B866" s="161"/>
      <c r="C866" s="162"/>
      <c r="D866" s="162"/>
      <c r="E866" s="162"/>
      <c r="F866" s="162"/>
      <c r="G866" s="163"/>
      <c r="H866" s="161"/>
      <c r="I866" s="163"/>
      <c r="J866" s="162"/>
      <c r="K866" s="162"/>
      <c r="L866" s="164"/>
      <c r="N866" s="83"/>
    </row>
    <row r="867" spans="2:14" ht="12.75" x14ac:dyDescent="0.2">
      <c r="B867" s="161"/>
      <c r="C867" s="162"/>
      <c r="D867" s="162"/>
      <c r="E867" s="162"/>
      <c r="F867" s="162"/>
      <c r="G867" s="163"/>
      <c r="H867" s="161"/>
      <c r="I867" s="163"/>
      <c r="J867" s="162"/>
      <c r="K867" s="162"/>
      <c r="L867" s="164"/>
      <c r="N867" s="83"/>
    </row>
    <row r="868" spans="2:14" ht="12.75" x14ac:dyDescent="0.2">
      <c r="B868" s="161"/>
      <c r="C868" s="162"/>
      <c r="D868" s="162"/>
      <c r="E868" s="162"/>
      <c r="F868" s="162"/>
      <c r="G868" s="163"/>
      <c r="H868" s="161"/>
      <c r="I868" s="163"/>
      <c r="J868" s="162"/>
      <c r="K868" s="162"/>
      <c r="L868" s="164"/>
      <c r="N868" s="83"/>
    </row>
    <row r="869" spans="2:14" ht="12.75" x14ac:dyDescent="0.2">
      <c r="B869" s="161"/>
      <c r="C869" s="162"/>
      <c r="D869" s="162"/>
      <c r="E869" s="162"/>
      <c r="F869" s="162"/>
      <c r="G869" s="163"/>
      <c r="H869" s="161"/>
      <c r="I869" s="163"/>
      <c r="J869" s="162"/>
      <c r="K869" s="162"/>
      <c r="L869" s="164"/>
      <c r="N869" s="83"/>
    </row>
    <row r="870" spans="2:14" ht="12.75" x14ac:dyDescent="0.2">
      <c r="B870" s="161"/>
      <c r="C870" s="162"/>
      <c r="D870" s="162"/>
      <c r="E870" s="162"/>
      <c r="F870" s="162"/>
      <c r="G870" s="163"/>
      <c r="H870" s="161"/>
      <c r="I870" s="163"/>
      <c r="J870" s="162"/>
      <c r="K870" s="162"/>
      <c r="L870" s="164"/>
      <c r="N870" s="83"/>
    </row>
    <row r="871" spans="2:14" ht="12.75" x14ac:dyDescent="0.2">
      <c r="B871" s="161"/>
      <c r="C871" s="162"/>
      <c r="D871" s="162"/>
      <c r="E871" s="162"/>
      <c r="F871" s="162"/>
      <c r="G871" s="163"/>
      <c r="H871" s="161"/>
      <c r="I871" s="163"/>
      <c r="J871" s="162"/>
      <c r="K871" s="162"/>
      <c r="L871" s="164"/>
      <c r="N871" s="83"/>
    </row>
    <row r="872" spans="2:14" ht="12.75" x14ac:dyDescent="0.2">
      <c r="B872" s="161"/>
      <c r="C872" s="162"/>
      <c r="D872" s="162"/>
      <c r="E872" s="162"/>
      <c r="F872" s="162"/>
      <c r="G872" s="163"/>
      <c r="H872" s="161"/>
      <c r="I872" s="163"/>
      <c r="J872" s="162"/>
      <c r="K872" s="162"/>
      <c r="L872" s="164"/>
      <c r="N872" s="83"/>
    </row>
    <row r="873" spans="2:14" ht="12.75" x14ac:dyDescent="0.2">
      <c r="B873" s="161"/>
      <c r="C873" s="162"/>
      <c r="D873" s="162"/>
      <c r="E873" s="162"/>
      <c r="F873" s="162"/>
      <c r="G873" s="163"/>
      <c r="H873" s="161"/>
      <c r="I873" s="163"/>
      <c r="J873" s="162"/>
      <c r="K873" s="162"/>
      <c r="L873" s="164"/>
      <c r="N873" s="83"/>
    </row>
    <row r="874" spans="2:14" ht="12.75" x14ac:dyDescent="0.2">
      <c r="B874" s="161"/>
      <c r="C874" s="162"/>
      <c r="D874" s="162"/>
      <c r="E874" s="162"/>
      <c r="F874" s="162"/>
      <c r="G874" s="163"/>
      <c r="H874" s="161"/>
      <c r="I874" s="163"/>
      <c r="J874" s="162"/>
      <c r="K874" s="162"/>
      <c r="L874" s="164"/>
      <c r="N874" s="83"/>
    </row>
    <row r="875" spans="2:14" ht="12.75" x14ac:dyDescent="0.2">
      <c r="B875" s="161"/>
      <c r="C875" s="162"/>
      <c r="D875" s="162"/>
      <c r="E875" s="162"/>
      <c r="F875" s="162"/>
      <c r="G875" s="163"/>
      <c r="H875" s="161"/>
      <c r="I875" s="163"/>
      <c r="J875" s="162"/>
      <c r="K875" s="162"/>
      <c r="L875" s="164"/>
      <c r="N875" s="83"/>
    </row>
    <row r="876" spans="2:14" ht="12.75" x14ac:dyDescent="0.2">
      <c r="B876" s="161"/>
      <c r="C876" s="162"/>
      <c r="D876" s="162"/>
      <c r="E876" s="162"/>
      <c r="F876" s="162"/>
      <c r="G876" s="163"/>
      <c r="H876" s="161"/>
      <c r="I876" s="163"/>
      <c r="J876" s="162"/>
      <c r="K876" s="162"/>
      <c r="L876" s="164"/>
      <c r="N876" s="83"/>
    </row>
    <row r="877" spans="2:14" ht="12.75" x14ac:dyDescent="0.2">
      <c r="B877" s="161"/>
      <c r="C877" s="162"/>
      <c r="D877" s="162"/>
      <c r="E877" s="162"/>
      <c r="F877" s="162"/>
      <c r="G877" s="163"/>
      <c r="H877" s="161"/>
      <c r="I877" s="163"/>
      <c r="J877" s="162"/>
      <c r="K877" s="162"/>
      <c r="L877" s="164"/>
      <c r="N877" s="83"/>
    </row>
    <row r="878" spans="2:14" ht="12.75" x14ac:dyDescent="0.2">
      <c r="B878" s="161"/>
      <c r="C878" s="162"/>
      <c r="D878" s="162"/>
      <c r="E878" s="162"/>
      <c r="F878" s="162"/>
      <c r="G878" s="163"/>
      <c r="H878" s="161"/>
      <c r="I878" s="163"/>
      <c r="J878" s="162"/>
      <c r="K878" s="162"/>
      <c r="L878" s="164"/>
      <c r="N878" s="83"/>
    </row>
    <row r="879" spans="2:14" ht="12.75" x14ac:dyDescent="0.2">
      <c r="B879" s="161"/>
      <c r="C879" s="162"/>
      <c r="D879" s="162"/>
      <c r="E879" s="162"/>
      <c r="F879" s="162"/>
      <c r="G879" s="163"/>
      <c r="H879" s="161"/>
      <c r="I879" s="163"/>
      <c r="J879" s="162"/>
      <c r="K879" s="162"/>
      <c r="L879" s="164"/>
      <c r="N879" s="83"/>
    </row>
    <row r="880" spans="2:14" ht="12.75" x14ac:dyDescent="0.2">
      <c r="B880" s="161"/>
      <c r="C880" s="162"/>
      <c r="D880" s="162"/>
      <c r="E880" s="162"/>
      <c r="F880" s="162"/>
      <c r="G880" s="163"/>
      <c r="H880" s="161"/>
      <c r="I880" s="163"/>
      <c r="J880" s="162"/>
      <c r="K880" s="162"/>
      <c r="L880" s="164"/>
      <c r="N880" s="83"/>
    </row>
    <row r="881" spans="2:14" ht="12.75" x14ac:dyDescent="0.2">
      <c r="B881" s="161"/>
      <c r="C881" s="162"/>
      <c r="D881" s="162"/>
      <c r="E881" s="162"/>
      <c r="F881" s="162"/>
      <c r="G881" s="163"/>
      <c r="H881" s="161"/>
      <c r="I881" s="163"/>
      <c r="J881" s="162"/>
      <c r="K881" s="162"/>
      <c r="L881" s="164"/>
      <c r="N881" s="83"/>
    </row>
    <row r="882" spans="2:14" ht="12.75" x14ac:dyDescent="0.2">
      <c r="B882" s="161"/>
      <c r="C882" s="162"/>
      <c r="D882" s="162"/>
      <c r="E882" s="162"/>
      <c r="F882" s="162"/>
      <c r="G882" s="163"/>
      <c r="H882" s="161"/>
      <c r="I882" s="163"/>
      <c r="J882" s="162"/>
      <c r="K882" s="162"/>
      <c r="L882" s="164"/>
      <c r="N882" s="83"/>
    </row>
    <row r="883" spans="2:14" ht="12.75" x14ac:dyDescent="0.2">
      <c r="B883" s="161"/>
      <c r="C883" s="162"/>
      <c r="D883" s="162"/>
      <c r="E883" s="162"/>
      <c r="F883" s="162"/>
      <c r="G883" s="163"/>
      <c r="H883" s="161"/>
      <c r="I883" s="163"/>
      <c r="J883" s="162"/>
      <c r="K883" s="162"/>
      <c r="L883" s="164"/>
      <c r="N883" s="83"/>
    </row>
    <row r="884" spans="2:14" ht="12.75" x14ac:dyDescent="0.2">
      <c r="B884" s="161"/>
      <c r="C884" s="162"/>
      <c r="D884" s="162"/>
      <c r="E884" s="162"/>
      <c r="F884" s="162"/>
      <c r="G884" s="163"/>
      <c r="H884" s="161"/>
      <c r="I884" s="163"/>
      <c r="J884" s="162"/>
      <c r="K884" s="162"/>
      <c r="L884" s="164"/>
      <c r="N884" s="83"/>
    </row>
    <row r="885" spans="2:14" ht="12.75" x14ac:dyDescent="0.2">
      <c r="B885" s="161"/>
      <c r="C885" s="162"/>
      <c r="D885" s="162"/>
      <c r="E885" s="162"/>
      <c r="F885" s="162"/>
      <c r="G885" s="163"/>
      <c r="H885" s="161"/>
      <c r="I885" s="163"/>
      <c r="J885" s="162"/>
      <c r="K885" s="162"/>
      <c r="L885" s="164"/>
      <c r="N885" s="83"/>
    </row>
    <row r="886" spans="2:14" ht="12.75" x14ac:dyDescent="0.2">
      <c r="B886" s="161"/>
      <c r="C886" s="162"/>
      <c r="D886" s="162"/>
      <c r="E886" s="162"/>
      <c r="F886" s="162"/>
      <c r="G886" s="163"/>
      <c r="H886" s="161"/>
      <c r="I886" s="163"/>
      <c r="J886" s="162"/>
      <c r="K886" s="162"/>
      <c r="L886" s="164"/>
      <c r="N886" s="83"/>
    </row>
    <row r="887" spans="2:14" ht="12.75" x14ac:dyDescent="0.2">
      <c r="B887" s="161"/>
      <c r="C887" s="162"/>
      <c r="D887" s="162"/>
      <c r="E887" s="162"/>
      <c r="F887" s="162"/>
      <c r="G887" s="163"/>
      <c r="H887" s="161"/>
      <c r="I887" s="163"/>
      <c r="J887" s="162"/>
      <c r="K887" s="162"/>
      <c r="L887" s="164"/>
      <c r="N887" s="83"/>
    </row>
    <row r="888" spans="2:14" ht="12.75" x14ac:dyDescent="0.2">
      <c r="B888" s="161"/>
      <c r="C888" s="162"/>
      <c r="D888" s="162"/>
      <c r="E888" s="162"/>
      <c r="F888" s="162"/>
      <c r="G888" s="163"/>
      <c r="H888" s="161"/>
      <c r="I888" s="163"/>
      <c r="J888" s="162"/>
      <c r="K888" s="162"/>
      <c r="L888" s="164"/>
      <c r="N888" s="83"/>
    </row>
    <row r="889" spans="2:14" ht="12.75" x14ac:dyDescent="0.2">
      <c r="B889" s="161"/>
      <c r="C889" s="162"/>
      <c r="D889" s="162"/>
      <c r="E889" s="162"/>
      <c r="F889" s="162"/>
      <c r="G889" s="163"/>
      <c r="H889" s="161"/>
      <c r="I889" s="163"/>
      <c r="J889" s="162"/>
      <c r="K889" s="162"/>
      <c r="L889" s="164"/>
      <c r="N889" s="83"/>
    </row>
    <row r="890" spans="2:14" ht="12.75" x14ac:dyDescent="0.2">
      <c r="B890" s="161"/>
      <c r="C890" s="162"/>
      <c r="D890" s="162"/>
      <c r="E890" s="162"/>
      <c r="F890" s="162"/>
      <c r="G890" s="163"/>
      <c r="H890" s="161"/>
      <c r="I890" s="163"/>
      <c r="J890" s="162"/>
      <c r="K890" s="162"/>
      <c r="L890" s="164"/>
      <c r="N890" s="83"/>
    </row>
    <row r="891" spans="2:14" ht="12.75" x14ac:dyDescent="0.2">
      <c r="B891" s="161"/>
      <c r="C891" s="162"/>
      <c r="D891" s="162"/>
      <c r="E891" s="162"/>
      <c r="F891" s="162"/>
      <c r="G891" s="163"/>
      <c r="H891" s="161"/>
      <c r="I891" s="163"/>
      <c r="J891" s="162"/>
      <c r="K891" s="162"/>
      <c r="L891" s="164"/>
      <c r="N891" s="83"/>
    </row>
    <row r="892" spans="2:14" ht="12.75" x14ac:dyDescent="0.2">
      <c r="B892" s="161"/>
      <c r="C892" s="162"/>
      <c r="D892" s="162"/>
      <c r="E892" s="162"/>
      <c r="F892" s="162"/>
      <c r="G892" s="163"/>
      <c r="H892" s="161"/>
      <c r="I892" s="163"/>
      <c r="J892" s="162"/>
      <c r="K892" s="162"/>
      <c r="L892" s="164"/>
      <c r="N892" s="83"/>
    </row>
    <row r="893" spans="2:14" ht="12.75" x14ac:dyDescent="0.2">
      <c r="B893" s="161"/>
      <c r="C893" s="162"/>
      <c r="D893" s="162"/>
      <c r="E893" s="162"/>
      <c r="F893" s="162"/>
      <c r="G893" s="163"/>
      <c r="H893" s="161"/>
      <c r="I893" s="163"/>
      <c r="J893" s="162"/>
      <c r="K893" s="162"/>
      <c r="L893" s="164"/>
      <c r="N893" s="83"/>
    </row>
    <row r="894" spans="2:14" ht="12.75" x14ac:dyDescent="0.2">
      <c r="B894" s="161"/>
      <c r="C894" s="162"/>
      <c r="D894" s="162"/>
      <c r="E894" s="162"/>
      <c r="F894" s="162"/>
      <c r="G894" s="163"/>
      <c r="H894" s="161"/>
      <c r="I894" s="163"/>
      <c r="J894" s="162"/>
      <c r="K894" s="162"/>
      <c r="L894" s="164"/>
      <c r="N894" s="83"/>
    </row>
    <row r="895" spans="2:14" ht="12.75" x14ac:dyDescent="0.2">
      <c r="B895" s="161"/>
      <c r="C895" s="162"/>
      <c r="D895" s="162"/>
      <c r="E895" s="162"/>
      <c r="F895" s="162"/>
      <c r="G895" s="163"/>
      <c r="H895" s="161"/>
      <c r="I895" s="163"/>
      <c r="J895" s="162"/>
      <c r="K895" s="162"/>
      <c r="L895" s="164"/>
      <c r="N895" s="83"/>
    </row>
    <row r="896" spans="2:14" ht="12.75" x14ac:dyDescent="0.2">
      <c r="B896" s="161"/>
      <c r="C896" s="162"/>
      <c r="D896" s="162"/>
      <c r="E896" s="162"/>
      <c r="F896" s="162"/>
      <c r="G896" s="163"/>
      <c r="H896" s="161"/>
      <c r="I896" s="163"/>
      <c r="J896" s="162"/>
      <c r="K896" s="162"/>
      <c r="L896" s="164"/>
      <c r="N896" s="83"/>
    </row>
    <row r="897" spans="2:14" ht="12.75" x14ac:dyDescent="0.2">
      <c r="B897" s="161"/>
      <c r="C897" s="162"/>
      <c r="D897" s="162"/>
      <c r="E897" s="162"/>
      <c r="F897" s="162"/>
      <c r="G897" s="163"/>
      <c r="H897" s="161"/>
      <c r="I897" s="163"/>
      <c r="J897" s="162"/>
      <c r="K897" s="162"/>
      <c r="L897" s="164"/>
      <c r="N897" s="83"/>
    </row>
    <row r="898" spans="2:14" ht="12.75" x14ac:dyDescent="0.2">
      <c r="B898" s="161"/>
      <c r="C898" s="162"/>
      <c r="D898" s="162"/>
      <c r="E898" s="162"/>
      <c r="F898" s="162"/>
      <c r="G898" s="163"/>
      <c r="H898" s="161"/>
      <c r="I898" s="163"/>
      <c r="J898" s="162"/>
      <c r="K898" s="162"/>
      <c r="L898" s="164"/>
      <c r="N898" s="83"/>
    </row>
    <row r="899" spans="2:14" ht="12.75" x14ac:dyDescent="0.2">
      <c r="B899" s="161"/>
      <c r="C899" s="162"/>
      <c r="D899" s="162"/>
      <c r="E899" s="162"/>
      <c r="F899" s="162"/>
      <c r="G899" s="163"/>
      <c r="H899" s="161"/>
      <c r="I899" s="163"/>
      <c r="J899" s="162"/>
      <c r="K899" s="162"/>
      <c r="L899" s="164"/>
      <c r="N899" s="83"/>
    </row>
    <row r="900" spans="2:14" ht="12.75" x14ac:dyDescent="0.2">
      <c r="B900" s="161"/>
      <c r="C900" s="162"/>
      <c r="D900" s="162"/>
      <c r="E900" s="162"/>
      <c r="F900" s="162"/>
      <c r="G900" s="163"/>
      <c r="H900" s="161"/>
      <c r="I900" s="163"/>
      <c r="J900" s="162"/>
      <c r="K900" s="162"/>
      <c r="L900" s="164"/>
      <c r="N900" s="83"/>
    </row>
    <row r="901" spans="2:14" ht="12.75" x14ac:dyDescent="0.2">
      <c r="B901" s="161"/>
      <c r="C901" s="162"/>
      <c r="D901" s="162"/>
      <c r="E901" s="162"/>
      <c r="F901" s="162"/>
      <c r="G901" s="163"/>
      <c r="H901" s="161"/>
      <c r="I901" s="163"/>
      <c r="J901" s="162"/>
      <c r="K901" s="162"/>
      <c r="L901" s="164"/>
      <c r="N901" s="83"/>
    </row>
    <row r="902" spans="2:14" ht="12.75" x14ac:dyDescent="0.2">
      <c r="B902" s="161"/>
      <c r="C902" s="162"/>
      <c r="D902" s="162"/>
      <c r="E902" s="162"/>
      <c r="F902" s="162"/>
      <c r="G902" s="163"/>
      <c r="H902" s="161"/>
      <c r="I902" s="163"/>
      <c r="J902" s="162"/>
      <c r="K902" s="162"/>
      <c r="L902" s="164"/>
      <c r="N902" s="83"/>
    </row>
    <row r="903" spans="2:14" ht="12.75" x14ac:dyDescent="0.2">
      <c r="B903" s="161"/>
      <c r="C903" s="162"/>
      <c r="D903" s="162"/>
      <c r="E903" s="162"/>
      <c r="F903" s="162"/>
      <c r="G903" s="163"/>
      <c r="H903" s="161"/>
      <c r="I903" s="163"/>
      <c r="J903" s="162"/>
      <c r="K903" s="162"/>
      <c r="L903" s="164"/>
      <c r="N903" s="83"/>
    </row>
    <row r="904" spans="2:14" ht="12.75" x14ac:dyDescent="0.2">
      <c r="B904" s="161"/>
      <c r="C904" s="162"/>
      <c r="D904" s="162"/>
      <c r="E904" s="162"/>
      <c r="F904" s="162"/>
      <c r="G904" s="163"/>
      <c r="H904" s="161"/>
      <c r="I904" s="163"/>
      <c r="J904" s="162"/>
      <c r="K904" s="162"/>
      <c r="L904" s="164"/>
      <c r="N904" s="83"/>
    </row>
    <row r="905" spans="2:14" ht="12.75" x14ac:dyDescent="0.2">
      <c r="B905" s="161"/>
      <c r="C905" s="162"/>
      <c r="D905" s="162"/>
      <c r="E905" s="162"/>
      <c r="F905" s="162"/>
      <c r="G905" s="163"/>
      <c r="H905" s="161"/>
      <c r="I905" s="163"/>
      <c r="J905" s="162"/>
      <c r="K905" s="162"/>
      <c r="L905" s="164"/>
      <c r="N905" s="83"/>
    </row>
    <row r="906" spans="2:14" ht="12.75" x14ac:dyDescent="0.2">
      <c r="B906" s="161"/>
      <c r="C906" s="162"/>
      <c r="D906" s="162"/>
      <c r="E906" s="162"/>
      <c r="F906" s="162"/>
      <c r="G906" s="163"/>
      <c r="H906" s="161"/>
      <c r="I906" s="163"/>
      <c r="J906" s="162"/>
      <c r="K906" s="162"/>
      <c r="L906" s="164"/>
      <c r="N906" s="83"/>
    </row>
    <row r="907" spans="2:14" ht="12.75" x14ac:dyDescent="0.2">
      <c r="B907" s="161"/>
      <c r="C907" s="162"/>
      <c r="D907" s="162"/>
      <c r="E907" s="162"/>
      <c r="F907" s="162"/>
      <c r="G907" s="163"/>
      <c r="H907" s="161"/>
      <c r="I907" s="163"/>
      <c r="J907" s="162"/>
      <c r="K907" s="162"/>
      <c r="L907" s="164"/>
      <c r="N907" s="83"/>
    </row>
    <row r="908" spans="2:14" ht="12.75" x14ac:dyDescent="0.2">
      <c r="B908" s="161"/>
      <c r="C908" s="162"/>
      <c r="D908" s="162"/>
      <c r="E908" s="162"/>
      <c r="F908" s="162"/>
      <c r="G908" s="163"/>
      <c r="H908" s="161"/>
      <c r="I908" s="163"/>
      <c r="J908" s="162"/>
      <c r="K908" s="162"/>
      <c r="L908" s="164"/>
      <c r="N908" s="83"/>
    </row>
    <row r="909" spans="2:14" ht="12.75" x14ac:dyDescent="0.2">
      <c r="B909" s="161"/>
      <c r="C909" s="162"/>
      <c r="D909" s="162"/>
      <c r="E909" s="162"/>
      <c r="F909" s="162"/>
      <c r="G909" s="163"/>
      <c r="H909" s="161"/>
      <c r="I909" s="163"/>
      <c r="J909" s="162"/>
      <c r="K909" s="162"/>
      <c r="L909" s="164"/>
      <c r="N909" s="83"/>
    </row>
    <row r="910" spans="2:14" ht="12.75" x14ac:dyDescent="0.2">
      <c r="B910" s="161"/>
      <c r="C910" s="162"/>
      <c r="D910" s="162"/>
      <c r="E910" s="162"/>
      <c r="F910" s="162"/>
      <c r="G910" s="163"/>
      <c r="H910" s="161"/>
      <c r="I910" s="163"/>
      <c r="J910" s="162"/>
      <c r="K910" s="162"/>
      <c r="L910" s="164"/>
      <c r="N910" s="83"/>
    </row>
    <row r="911" spans="2:14" ht="12.75" x14ac:dyDescent="0.2">
      <c r="B911" s="161"/>
      <c r="C911" s="162"/>
      <c r="D911" s="162"/>
      <c r="E911" s="162"/>
      <c r="F911" s="162"/>
      <c r="G911" s="163"/>
      <c r="H911" s="161"/>
      <c r="I911" s="163"/>
      <c r="J911" s="162"/>
      <c r="K911" s="162"/>
      <c r="L911" s="164"/>
      <c r="N911" s="83"/>
    </row>
    <row r="912" spans="2:14" ht="12.75" x14ac:dyDescent="0.2">
      <c r="B912" s="161"/>
      <c r="C912" s="162"/>
      <c r="D912" s="162"/>
      <c r="E912" s="162"/>
      <c r="F912" s="162"/>
      <c r="G912" s="163"/>
      <c r="H912" s="161"/>
      <c r="I912" s="163"/>
      <c r="J912" s="162"/>
      <c r="K912" s="162"/>
      <c r="L912" s="164"/>
      <c r="N912" s="83"/>
    </row>
    <row r="913" spans="2:14" ht="12.75" x14ac:dyDescent="0.2">
      <c r="B913" s="161"/>
      <c r="C913" s="162"/>
      <c r="D913" s="162"/>
      <c r="E913" s="162"/>
      <c r="F913" s="162"/>
      <c r="G913" s="163"/>
      <c r="H913" s="161"/>
      <c r="I913" s="163"/>
      <c r="J913" s="162"/>
      <c r="K913" s="162"/>
      <c r="L913" s="164"/>
      <c r="N913" s="83"/>
    </row>
    <row r="914" spans="2:14" ht="12.75" x14ac:dyDescent="0.2">
      <c r="B914" s="161"/>
      <c r="C914" s="162"/>
      <c r="D914" s="162"/>
      <c r="E914" s="162"/>
      <c r="F914" s="162"/>
      <c r="G914" s="163"/>
      <c r="H914" s="161"/>
      <c r="I914" s="163"/>
      <c r="J914" s="162"/>
      <c r="K914" s="162"/>
      <c r="L914" s="164"/>
      <c r="N914" s="83"/>
    </row>
    <row r="915" spans="2:14" ht="12.75" x14ac:dyDescent="0.2">
      <c r="B915" s="161"/>
      <c r="C915" s="162"/>
      <c r="D915" s="162"/>
      <c r="E915" s="162"/>
      <c r="F915" s="162"/>
      <c r="G915" s="163"/>
      <c r="H915" s="161"/>
      <c r="I915" s="163"/>
      <c r="J915" s="162"/>
      <c r="K915" s="162"/>
      <c r="L915" s="164"/>
      <c r="N915" s="83"/>
    </row>
    <row r="916" spans="2:14" ht="12.75" x14ac:dyDescent="0.2">
      <c r="B916" s="161"/>
      <c r="C916" s="162"/>
      <c r="D916" s="162"/>
      <c r="E916" s="162"/>
      <c r="F916" s="162"/>
      <c r="G916" s="163"/>
      <c r="H916" s="161"/>
      <c r="I916" s="163"/>
      <c r="J916" s="162"/>
      <c r="K916" s="162"/>
      <c r="L916" s="164"/>
      <c r="N916" s="83"/>
    </row>
    <row r="917" spans="2:14" ht="12.75" x14ac:dyDescent="0.2">
      <c r="B917" s="161"/>
      <c r="C917" s="162"/>
      <c r="D917" s="162"/>
      <c r="E917" s="162"/>
      <c r="F917" s="162"/>
      <c r="G917" s="163"/>
      <c r="H917" s="161"/>
      <c r="I917" s="163"/>
      <c r="J917" s="162"/>
      <c r="K917" s="162"/>
      <c r="L917" s="164"/>
      <c r="N917" s="83"/>
    </row>
    <row r="918" spans="2:14" ht="12.75" x14ac:dyDescent="0.2">
      <c r="B918" s="161"/>
      <c r="C918" s="162"/>
      <c r="D918" s="162"/>
      <c r="E918" s="162"/>
      <c r="F918" s="162"/>
      <c r="G918" s="163"/>
      <c r="H918" s="161"/>
      <c r="I918" s="163"/>
      <c r="J918" s="162"/>
      <c r="K918" s="162"/>
      <c r="L918" s="164"/>
      <c r="N918" s="83"/>
    </row>
    <row r="919" spans="2:14" ht="12.75" x14ac:dyDescent="0.2">
      <c r="B919" s="161"/>
      <c r="C919" s="162"/>
      <c r="D919" s="162"/>
      <c r="E919" s="162"/>
      <c r="F919" s="162"/>
      <c r="G919" s="163"/>
      <c r="H919" s="161"/>
      <c r="I919" s="163"/>
      <c r="J919" s="162"/>
      <c r="K919" s="162"/>
      <c r="L919" s="164"/>
      <c r="N919" s="83"/>
    </row>
    <row r="920" spans="2:14" ht="12.75" x14ac:dyDescent="0.2">
      <c r="B920" s="161"/>
      <c r="C920" s="162"/>
      <c r="D920" s="162"/>
      <c r="E920" s="162"/>
      <c r="F920" s="162"/>
      <c r="G920" s="163"/>
      <c r="H920" s="161"/>
      <c r="I920" s="163"/>
      <c r="J920" s="162"/>
      <c r="K920" s="162"/>
      <c r="L920" s="164"/>
      <c r="N920" s="83"/>
    </row>
    <row r="921" spans="2:14" ht="12.75" x14ac:dyDescent="0.2">
      <c r="B921" s="161"/>
      <c r="C921" s="162"/>
      <c r="D921" s="162"/>
      <c r="E921" s="162"/>
      <c r="F921" s="162"/>
      <c r="G921" s="163"/>
      <c r="H921" s="161"/>
      <c r="I921" s="163"/>
      <c r="J921" s="162"/>
      <c r="K921" s="162"/>
      <c r="L921" s="164"/>
      <c r="N921" s="83"/>
    </row>
    <row r="922" spans="2:14" ht="12.75" x14ac:dyDescent="0.2">
      <c r="B922" s="161"/>
      <c r="C922" s="162"/>
      <c r="D922" s="162"/>
      <c r="E922" s="162"/>
      <c r="F922" s="162"/>
      <c r="G922" s="163"/>
      <c r="H922" s="161"/>
      <c r="I922" s="163"/>
      <c r="J922" s="162"/>
      <c r="K922" s="162"/>
      <c r="L922" s="164"/>
      <c r="N922" s="83"/>
    </row>
    <row r="923" spans="2:14" ht="12.75" x14ac:dyDescent="0.2">
      <c r="B923" s="161"/>
      <c r="C923" s="162"/>
      <c r="D923" s="162"/>
      <c r="E923" s="162"/>
      <c r="F923" s="162"/>
      <c r="G923" s="163"/>
      <c r="H923" s="161"/>
      <c r="I923" s="163"/>
      <c r="J923" s="162"/>
      <c r="K923" s="162"/>
      <c r="L923" s="164"/>
      <c r="N923" s="83"/>
    </row>
    <row r="924" spans="2:14" ht="12.75" x14ac:dyDescent="0.2">
      <c r="B924" s="161"/>
      <c r="C924" s="162"/>
      <c r="D924" s="162"/>
      <c r="E924" s="162"/>
      <c r="F924" s="162"/>
      <c r="G924" s="163"/>
      <c r="H924" s="161"/>
      <c r="I924" s="163"/>
      <c r="J924" s="162"/>
      <c r="K924" s="162"/>
      <c r="L924" s="164"/>
      <c r="N924" s="83"/>
    </row>
    <row r="925" spans="2:14" ht="12.75" x14ac:dyDescent="0.2">
      <c r="B925" s="161"/>
      <c r="C925" s="162"/>
      <c r="D925" s="162"/>
      <c r="E925" s="162"/>
      <c r="F925" s="162"/>
      <c r="G925" s="163"/>
      <c r="H925" s="161"/>
      <c r="I925" s="163"/>
      <c r="J925" s="162"/>
      <c r="K925" s="162"/>
      <c r="L925" s="164"/>
      <c r="N925" s="83"/>
    </row>
    <row r="926" spans="2:14" ht="12.75" x14ac:dyDescent="0.2">
      <c r="B926" s="161"/>
      <c r="C926" s="162"/>
      <c r="D926" s="162"/>
      <c r="E926" s="162"/>
      <c r="F926" s="162"/>
      <c r="G926" s="163"/>
      <c r="H926" s="161"/>
      <c r="I926" s="163"/>
      <c r="J926" s="162"/>
      <c r="K926" s="162"/>
      <c r="L926" s="164"/>
      <c r="N926" s="83"/>
    </row>
    <row r="927" spans="2:14" ht="12.75" x14ac:dyDescent="0.2">
      <c r="B927" s="161"/>
      <c r="C927" s="162"/>
      <c r="D927" s="162"/>
      <c r="E927" s="162"/>
      <c r="F927" s="162"/>
      <c r="G927" s="163"/>
      <c r="H927" s="161"/>
      <c r="I927" s="163"/>
      <c r="J927" s="162"/>
      <c r="K927" s="162"/>
      <c r="L927" s="164"/>
      <c r="N927" s="83"/>
    </row>
    <row r="928" spans="2:14" ht="12.75" x14ac:dyDescent="0.2">
      <c r="B928" s="161"/>
      <c r="C928" s="162"/>
      <c r="D928" s="162"/>
      <c r="E928" s="162"/>
      <c r="F928" s="162"/>
      <c r="G928" s="163"/>
      <c r="H928" s="161"/>
      <c r="I928" s="163"/>
      <c r="J928" s="162"/>
      <c r="K928" s="162"/>
      <c r="L928" s="164"/>
      <c r="N928" s="83"/>
    </row>
    <row r="929" spans="2:14" ht="12.75" x14ac:dyDescent="0.2">
      <c r="B929" s="161"/>
      <c r="C929" s="162"/>
      <c r="D929" s="162"/>
      <c r="E929" s="162"/>
      <c r="F929" s="162"/>
      <c r="G929" s="163"/>
      <c r="H929" s="161"/>
      <c r="I929" s="163"/>
      <c r="J929" s="162"/>
      <c r="K929" s="162"/>
      <c r="L929" s="164"/>
      <c r="N929" s="83"/>
    </row>
    <row r="930" spans="2:14" ht="12.75" x14ac:dyDescent="0.2">
      <c r="B930" s="161"/>
      <c r="C930" s="162"/>
      <c r="D930" s="162"/>
      <c r="E930" s="162"/>
      <c r="F930" s="162"/>
      <c r="G930" s="163"/>
      <c r="H930" s="161"/>
      <c r="I930" s="163"/>
      <c r="J930" s="162"/>
      <c r="K930" s="162"/>
      <c r="L930" s="164"/>
      <c r="N930" s="83"/>
    </row>
    <row r="931" spans="2:14" ht="12.75" x14ac:dyDescent="0.2">
      <c r="B931" s="161"/>
      <c r="C931" s="162"/>
      <c r="D931" s="162"/>
      <c r="E931" s="162"/>
      <c r="F931" s="162"/>
      <c r="G931" s="163"/>
      <c r="H931" s="161"/>
      <c r="I931" s="163"/>
      <c r="J931" s="162"/>
      <c r="K931" s="162"/>
      <c r="L931" s="164"/>
      <c r="N931" s="83"/>
    </row>
    <row r="932" spans="2:14" ht="12.75" x14ac:dyDescent="0.2">
      <c r="B932" s="161"/>
      <c r="C932" s="162"/>
      <c r="D932" s="162"/>
      <c r="E932" s="162"/>
      <c r="F932" s="162"/>
      <c r="G932" s="163"/>
      <c r="H932" s="161"/>
      <c r="I932" s="163"/>
      <c r="J932" s="162"/>
      <c r="K932" s="162"/>
      <c r="L932" s="164"/>
      <c r="N932" s="83"/>
    </row>
    <row r="933" spans="2:14" ht="12.75" x14ac:dyDescent="0.2">
      <c r="B933" s="161"/>
      <c r="C933" s="162"/>
      <c r="D933" s="162"/>
      <c r="E933" s="162"/>
      <c r="F933" s="162"/>
      <c r="G933" s="163"/>
      <c r="H933" s="161"/>
      <c r="I933" s="163"/>
      <c r="J933" s="162"/>
      <c r="K933" s="162"/>
      <c r="L933" s="164"/>
      <c r="N933" s="83"/>
    </row>
    <row r="934" spans="2:14" ht="12.75" x14ac:dyDescent="0.2">
      <c r="B934" s="161"/>
      <c r="C934" s="162"/>
      <c r="D934" s="162"/>
      <c r="E934" s="162"/>
      <c r="F934" s="162"/>
      <c r="G934" s="163"/>
      <c r="H934" s="161"/>
      <c r="I934" s="163"/>
      <c r="J934" s="162"/>
      <c r="K934" s="162"/>
      <c r="L934" s="164"/>
      <c r="N934" s="83"/>
    </row>
    <row r="935" spans="2:14" ht="12.75" x14ac:dyDescent="0.2">
      <c r="B935" s="161"/>
      <c r="C935" s="162"/>
      <c r="D935" s="162"/>
      <c r="E935" s="162"/>
      <c r="F935" s="162"/>
      <c r="G935" s="163"/>
      <c r="H935" s="161"/>
      <c r="I935" s="163"/>
      <c r="J935" s="162"/>
      <c r="K935" s="162"/>
      <c r="L935" s="164"/>
      <c r="N935" s="83"/>
    </row>
    <row r="936" spans="2:14" ht="12.75" x14ac:dyDescent="0.2">
      <c r="B936" s="161"/>
      <c r="C936" s="162"/>
      <c r="D936" s="162"/>
      <c r="E936" s="162"/>
      <c r="F936" s="162"/>
      <c r="G936" s="163"/>
      <c r="H936" s="161"/>
      <c r="I936" s="163"/>
      <c r="J936" s="162"/>
      <c r="K936" s="162"/>
      <c r="L936" s="164"/>
      <c r="N936" s="83"/>
    </row>
    <row r="937" spans="2:14" ht="12.75" x14ac:dyDescent="0.2">
      <c r="B937" s="161"/>
      <c r="C937" s="162"/>
      <c r="D937" s="162"/>
      <c r="E937" s="162"/>
      <c r="F937" s="162"/>
      <c r="G937" s="163"/>
      <c r="H937" s="161"/>
      <c r="I937" s="163"/>
      <c r="J937" s="162"/>
      <c r="K937" s="162"/>
      <c r="L937" s="164"/>
      <c r="N937" s="83"/>
    </row>
    <row r="938" spans="2:14" ht="12.75" x14ac:dyDescent="0.2">
      <c r="B938" s="161"/>
      <c r="C938" s="162"/>
      <c r="D938" s="162"/>
      <c r="E938" s="162"/>
      <c r="F938" s="162"/>
      <c r="G938" s="163"/>
      <c r="H938" s="161"/>
      <c r="I938" s="163"/>
      <c r="J938" s="162"/>
      <c r="K938" s="162"/>
      <c r="L938" s="164"/>
      <c r="N938" s="83"/>
    </row>
    <row r="939" spans="2:14" ht="12.75" x14ac:dyDescent="0.2">
      <c r="B939" s="161"/>
      <c r="C939" s="162"/>
      <c r="D939" s="162"/>
      <c r="E939" s="162"/>
      <c r="F939" s="162"/>
      <c r="G939" s="163"/>
      <c r="H939" s="161"/>
      <c r="I939" s="163"/>
      <c r="J939" s="162"/>
      <c r="K939" s="162"/>
      <c r="L939" s="164"/>
      <c r="N939" s="83"/>
    </row>
    <row r="940" spans="2:14" ht="12.75" x14ac:dyDescent="0.2">
      <c r="B940" s="161"/>
      <c r="C940" s="162"/>
      <c r="D940" s="162"/>
      <c r="E940" s="162"/>
      <c r="F940" s="162"/>
      <c r="G940" s="163"/>
      <c r="H940" s="161"/>
      <c r="I940" s="163"/>
      <c r="J940" s="162"/>
      <c r="K940" s="162"/>
      <c r="L940" s="164"/>
      <c r="N940" s="83"/>
    </row>
    <row r="941" spans="2:14" ht="12.75" x14ac:dyDescent="0.2">
      <c r="B941" s="161"/>
      <c r="C941" s="162"/>
      <c r="D941" s="162"/>
      <c r="E941" s="162"/>
      <c r="F941" s="162"/>
      <c r="G941" s="163"/>
      <c r="H941" s="161"/>
      <c r="I941" s="163"/>
      <c r="J941" s="162"/>
      <c r="K941" s="162"/>
      <c r="L941" s="164"/>
      <c r="N941" s="83"/>
    </row>
    <row r="942" spans="2:14" ht="12.75" x14ac:dyDescent="0.2">
      <c r="B942" s="161"/>
      <c r="C942" s="162"/>
      <c r="D942" s="162"/>
      <c r="E942" s="162"/>
      <c r="F942" s="162"/>
      <c r="G942" s="163"/>
      <c r="H942" s="161"/>
      <c r="I942" s="163"/>
      <c r="J942" s="162"/>
      <c r="K942" s="162"/>
      <c r="L942" s="164"/>
      <c r="N942" s="83"/>
    </row>
    <row r="943" spans="2:14" ht="12.75" x14ac:dyDescent="0.2">
      <c r="B943" s="161"/>
      <c r="C943" s="162"/>
      <c r="D943" s="162"/>
      <c r="E943" s="162"/>
      <c r="F943" s="162"/>
      <c r="G943" s="163"/>
      <c r="H943" s="161"/>
      <c r="I943" s="163"/>
      <c r="J943" s="162"/>
      <c r="K943" s="162"/>
      <c r="L943" s="164"/>
      <c r="N943" s="83"/>
    </row>
    <row r="944" spans="2:14" ht="12.75" x14ac:dyDescent="0.2">
      <c r="B944" s="161"/>
      <c r="C944" s="162"/>
      <c r="D944" s="162"/>
      <c r="E944" s="162"/>
      <c r="F944" s="162"/>
      <c r="G944" s="163"/>
      <c r="H944" s="161"/>
      <c r="I944" s="163"/>
      <c r="J944" s="162"/>
      <c r="K944" s="162"/>
      <c r="L944" s="164"/>
      <c r="N944" s="83"/>
    </row>
    <row r="945" spans="2:14" ht="12.75" x14ac:dyDescent="0.2">
      <c r="B945" s="161"/>
      <c r="C945" s="162"/>
      <c r="D945" s="162"/>
      <c r="E945" s="162"/>
      <c r="F945" s="162"/>
      <c r="G945" s="163"/>
      <c r="H945" s="161"/>
      <c r="I945" s="163"/>
      <c r="J945" s="162"/>
      <c r="K945" s="162"/>
      <c r="L945" s="164"/>
      <c r="N945" s="83"/>
    </row>
    <row r="946" spans="2:14" ht="12.75" x14ac:dyDescent="0.2">
      <c r="B946" s="161"/>
      <c r="C946" s="162"/>
      <c r="D946" s="162"/>
      <c r="E946" s="162"/>
      <c r="F946" s="162"/>
      <c r="G946" s="163"/>
      <c r="H946" s="161"/>
      <c r="I946" s="163"/>
      <c r="J946" s="162"/>
      <c r="K946" s="162"/>
      <c r="L946" s="164"/>
      <c r="N946" s="83"/>
    </row>
    <row r="947" spans="2:14" ht="12.75" x14ac:dyDescent="0.2">
      <c r="B947" s="161"/>
      <c r="C947" s="162"/>
      <c r="D947" s="162"/>
      <c r="E947" s="162"/>
      <c r="F947" s="162"/>
      <c r="G947" s="163"/>
      <c r="H947" s="161"/>
      <c r="I947" s="163"/>
      <c r="J947" s="162"/>
      <c r="K947" s="162"/>
      <c r="L947" s="164"/>
      <c r="N947" s="83"/>
    </row>
    <row r="948" spans="2:14" ht="12.75" x14ac:dyDescent="0.2">
      <c r="B948" s="161"/>
      <c r="C948" s="162"/>
      <c r="D948" s="162"/>
      <c r="E948" s="162"/>
      <c r="F948" s="162"/>
      <c r="G948" s="163"/>
      <c r="H948" s="161"/>
      <c r="I948" s="163"/>
      <c r="J948" s="162"/>
      <c r="K948" s="162"/>
      <c r="L948" s="164"/>
      <c r="N948" s="83"/>
    </row>
    <row r="949" spans="2:14" ht="12.75" x14ac:dyDescent="0.2">
      <c r="B949" s="161"/>
      <c r="C949" s="162"/>
      <c r="D949" s="162"/>
      <c r="E949" s="162"/>
      <c r="F949" s="162"/>
      <c r="G949" s="163"/>
      <c r="H949" s="161"/>
      <c r="I949" s="163"/>
      <c r="J949" s="162"/>
      <c r="K949" s="162"/>
      <c r="L949" s="164"/>
      <c r="N949" s="83"/>
    </row>
    <row r="950" spans="2:14" ht="12.75" x14ac:dyDescent="0.2">
      <c r="B950" s="161"/>
      <c r="C950" s="162"/>
      <c r="D950" s="162"/>
      <c r="E950" s="162"/>
      <c r="F950" s="162"/>
      <c r="G950" s="163"/>
      <c r="H950" s="161"/>
      <c r="I950" s="163"/>
      <c r="J950" s="162"/>
      <c r="K950" s="162"/>
      <c r="L950" s="164"/>
      <c r="N950" s="83"/>
    </row>
    <row r="951" spans="2:14" ht="12.75" x14ac:dyDescent="0.2">
      <c r="B951" s="161"/>
      <c r="C951" s="162"/>
      <c r="D951" s="162"/>
      <c r="E951" s="162"/>
      <c r="F951" s="162"/>
      <c r="G951" s="163"/>
      <c r="H951" s="161"/>
      <c r="I951" s="163"/>
      <c r="J951" s="162"/>
      <c r="K951" s="162"/>
      <c r="L951" s="164"/>
      <c r="N951" s="83"/>
    </row>
    <row r="952" spans="2:14" ht="12.75" x14ac:dyDescent="0.2">
      <c r="B952" s="161"/>
      <c r="C952" s="162"/>
      <c r="D952" s="162"/>
      <c r="E952" s="162"/>
      <c r="F952" s="162"/>
      <c r="G952" s="163"/>
      <c r="H952" s="161"/>
      <c r="I952" s="163"/>
      <c r="J952" s="162"/>
      <c r="K952" s="162"/>
      <c r="L952" s="164"/>
      <c r="N952" s="83"/>
    </row>
    <row r="953" spans="2:14" ht="12.75" x14ac:dyDescent="0.2">
      <c r="B953" s="161"/>
      <c r="C953" s="162"/>
      <c r="D953" s="162"/>
      <c r="E953" s="162"/>
      <c r="F953" s="162"/>
      <c r="G953" s="163"/>
      <c r="H953" s="161"/>
      <c r="I953" s="163"/>
      <c r="J953" s="162"/>
      <c r="K953" s="162"/>
      <c r="L953" s="164"/>
      <c r="N953" s="83"/>
    </row>
    <row r="954" spans="2:14" ht="12.75" x14ac:dyDescent="0.2">
      <c r="B954" s="161"/>
      <c r="C954" s="162"/>
      <c r="D954" s="162"/>
      <c r="E954" s="162"/>
      <c r="F954" s="162"/>
      <c r="G954" s="163"/>
      <c r="H954" s="161"/>
      <c r="I954" s="163"/>
      <c r="J954" s="162"/>
      <c r="K954" s="162"/>
      <c r="L954" s="164"/>
      <c r="N954" s="83"/>
    </row>
    <row r="955" spans="2:14" ht="12.75" x14ac:dyDescent="0.2">
      <c r="B955" s="161"/>
      <c r="C955" s="162"/>
      <c r="D955" s="162"/>
      <c r="E955" s="162"/>
      <c r="F955" s="162"/>
      <c r="G955" s="163"/>
      <c r="H955" s="161"/>
      <c r="I955" s="163"/>
      <c r="J955" s="162"/>
      <c r="K955" s="162"/>
      <c r="L955" s="164"/>
      <c r="N955" s="83"/>
    </row>
    <row r="956" spans="2:14" ht="12.75" x14ac:dyDescent="0.2">
      <c r="B956" s="161"/>
      <c r="C956" s="162"/>
      <c r="D956" s="162"/>
      <c r="E956" s="162"/>
      <c r="F956" s="162"/>
      <c r="G956" s="163"/>
      <c r="H956" s="161"/>
      <c r="I956" s="163"/>
      <c r="J956" s="162"/>
      <c r="K956" s="162"/>
      <c r="L956" s="164"/>
      <c r="N956" s="83"/>
    </row>
    <row r="957" spans="2:14" ht="12.75" x14ac:dyDescent="0.2">
      <c r="B957" s="161"/>
      <c r="C957" s="162"/>
      <c r="D957" s="162"/>
      <c r="E957" s="162"/>
      <c r="F957" s="162"/>
      <c r="G957" s="163"/>
      <c r="H957" s="161"/>
      <c r="I957" s="163"/>
      <c r="J957" s="162"/>
      <c r="K957" s="162"/>
      <c r="L957" s="164"/>
      <c r="N957" s="83"/>
    </row>
    <row r="958" spans="2:14" ht="12.75" x14ac:dyDescent="0.2">
      <c r="B958" s="161"/>
      <c r="C958" s="162"/>
      <c r="D958" s="162"/>
      <c r="E958" s="162"/>
      <c r="F958" s="162"/>
      <c r="G958" s="163"/>
      <c r="H958" s="161"/>
      <c r="I958" s="163"/>
      <c r="J958" s="162"/>
      <c r="K958" s="162"/>
      <c r="L958" s="164"/>
      <c r="N958" s="83"/>
    </row>
    <row r="959" spans="2:14" ht="12.75" x14ac:dyDescent="0.2">
      <c r="B959" s="161"/>
      <c r="C959" s="162"/>
      <c r="D959" s="162"/>
      <c r="E959" s="162"/>
      <c r="F959" s="162"/>
      <c r="G959" s="163"/>
      <c r="H959" s="161"/>
      <c r="I959" s="163"/>
      <c r="J959" s="162"/>
      <c r="K959" s="162"/>
      <c r="L959" s="164"/>
      <c r="N959" s="83"/>
    </row>
    <row r="960" spans="2:14" ht="12.75" x14ac:dyDescent="0.2">
      <c r="B960" s="161"/>
      <c r="C960" s="162"/>
      <c r="D960" s="162"/>
      <c r="E960" s="162"/>
      <c r="F960" s="162"/>
      <c r="G960" s="163"/>
      <c r="H960" s="161"/>
      <c r="I960" s="163"/>
      <c r="J960" s="162"/>
      <c r="K960" s="162"/>
      <c r="L960" s="164"/>
      <c r="N960" s="83"/>
    </row>
    <row r="961" spans="2:14" ht="12.75" x14ac:dyDescent="0.2">
      <c r="B961" s="161"/>
      <c r="C961" s="162"/>
      <c r="D961" s="162"/>
      <c r="E961" s="162"/>
      <c r="F961" s="162"/>
      <c r="G961" s="163"/>
      <c r="H961" s="161"/>
      <c r="I961" s="163"/>
      <c r="J961" s="162"/>
      <c r="K961" s="162"/>
      <c r="L961" s="164"/>
      <c r="N961" s="83"/>
    </row>
    <row r="962" spans="2:14" ht="12.75" x14ac:dyDescent="0.2">
      <c r="B962" s="161"/>
      <c r="C962" s="162"/>
      <c r="D962" s="162"/>
      <c r="E962" s="162"/>
      <c r="F962" s="162"/>
      <c r="G962" s="163"/>
      <c r="H962" s="161"/>
      <c r="I962" s="163"/>
      <c r="J962" s="162"/>
      <c r="K962" s="162"/>
      <c r="L962" s="164"/>
      <c r="N962" s="83"/>
    </row>
    <row r="963" spans="2:14" ht="12.75" x14ac:dyDescent="0.2">
      <c r="B963" s="161"/>
      <c r="C963" s="162"/>
      <c r="D963" s="162"/>
      <c r="E963" s="162"/>
      <c r="F963" s="162"/>
      <c r="G963" s="163"/>
      <c r="H963" s="161"/>
      <c r="I963" s="163"/>
      <c r="J963" s="162"/>
      <c r="K963" s="162"/>
      <c r="L963" s="164"/>
      <c r="N963" s="83"/>
    </row>
    <row r="964" spans="2:14" ht="12.75" x14ac:dyDescent="0.2">
      <c r="B964" s="161"/>
      <c r="C964" s="162"/>
      <c r="D964" s="162"/>
      <c r="E964" s="162"/>
      <c r="F964" s="162"/>
      <c r="G964" s="163"/>
      <c r="H964" s="161"/>
      <c r="I964" s="163"/>
      <c r="J964" s="162"/>
      <c r="K964" s="162"/>
      <c r="L964" s="164"/>
      <c r="N964" s="83"/>
    </row>
    <row r="965" spans="2:14" ht="12.75" x14ac:dyDescent="0.2">
      <c r="B965" s="161"/>
      <c r="C965" s="162"/>
      <c r="D965" s="162"/>
      <c r="E965" s="162"/>
      <c r="F965" s="162"/>
      <c r="G965" s="163"/>
      <c r="H965" s="161"/>
      <c r="I965" s="163"/>
      <c r="J965" s="162"/>
      <c r="K965" s="162"/>
      <c r="L965" s="164"/>
      <c r="N965" s="83"/>
    </row>
    <row r="966" spans="2:14" ht="12.75" x14ac:dyDescent="0.2">
      <c r="B966" s="161"/>
      <c r="C966" s="162"/>
      <c r="D966" s="162"/>
      <c r="E966" s="162"/>
      <c r="F966" s="162"/>
      <c r="G966" s="163"/>
      <c r="H966" s="161"/>
      <c r="I966" s="163"/>
      <c r="J966" s="162"/>
      <c r="K966" s="162"/>
      <c r="L966" s="164"/>
      <c r="N966" s="83"/>
    </row>
    <row r="967" spans="2:14" ht="12.75" x14ac:dyDescent="0.2">
      <c r="B967" s="161"/>
      <c r="C967" s="162"/>
      <c r="D967" s="162"/>
      <c r="E967" s="162"/>
      <c r="F967" s="162"/>
      <c r="G967" s="163"/>
      <c r="H967" s="161"/>
      <c r="I967" s="163"/>
      <c r="J967" s="162"/>
      <c r="K967" s="162"/>
      <c r="L967" s="164"/>
      <c r="N967" s="83"/>
    </row>
    <row r="968" spans="2:14" ht="12.75" x14ac:dyDescent="0.2">
      <c r="B968" s="161"/>
      <c r="C968" s="162"/>
      <c r="D968" s="162"/>
      <c r="E968" s="162"/>
      <c r="F968" s="162"/>
      <c r="G968" s="163"/>
      <c r="H968" s="161"/>
      <c r="I968" s="163"/>
      <c r="J968" s="162"/>
      <c r="K968" s="162"/>
      <c r="L968" s="164"/>
      <c r="N968" s="83"/>
    </row>
    <row r="969" spans="2:14" ht="12.75" x14ac:dyDescent="0.2">
      <c r="B969" s="161"/>
      <c r="C969" s="162"/>
      <c r="D969" s="162"/>
      <c r="E969" s="162"/>
      <c r="F969" s="162"/>
      <c r="G969" s="163"/>
      <c r="H969" s="161"/>
      <c r="I969" s="163"/>
      <c r="J969" s="162"/>
      <c r="K969" s="162"/>
      <c r="L969" s="164"/>
      <c r="N969" s="83"/>
    </row>
    <row r="970" spans="2:14" ht="12.75" x14ac:dyDescent="0.2">
      <c r="B970" s="161"/>
      <c r="C970" s="162"/>
      <c r="D970" s="162"/>
      <c r="E970" s="162"/>
      <c r="F970" s="162"/>
      <c r="G970" s="163"/>
      <c r="H970" s="161"/>
      <c r="I970" s="163"/>
      <c r="J970" s="162"/>
      <c r="K970" s="162"/>
      <c r="L970" s="164"/>
      <c r="N970" s="83"/>
    </row>
    <row r="971" spans="2:14" ht="12.75" x14ac:dyDescent="0.2">
      <c r="B971" s="161"/>
      <c r="C971" s="162"/>
      <c r="D971" s="162"/>
      <c r="E971" s="162"/>
      <c r="F971" s="162"/>
      <c r="G971" s="163"/>
      <c r="H971" s="161"/>
      <c r="I971" s="163"/>
      <c r="J971" s="162"/>
      <c r="K971" s="162"/>
      <c r="L971" s="164"/>
      <c r="N971" s="83"/>
    </row>
    <row r="972" spans="2:14" ht="12.75" x14ac:dyDescent="0.2">
      <c r="B972" s="161"/>
      <c r="C972" s="162"/>
      <c r="D972" s="162"/>
      <c r="E972" s="162"/>
      <c r="F972" s="162"/>
      <c r="G972" s="163"/>
      <c r="H972" s="161"/>
      <c r="I972" s="163"/>
      <c r="J972" s="162"/>
      <c r="K972" s="162"/>
      <c r="L972" s="164"/>
      <c r="N972" s="83"/>
    </row>
    <row r="973" spans="2:14" ht="12.75" x14ac:dyDescent="0.2">
      <c r="B973" s="161"/>
      <c r="C973" s="162"/>
      <c r="D973" s="162"/>
      <c r="E973" s="162"/>
      <c r="F973" s="162"/>
      <c r="G973" s="163"/>
      <c r="H973" s="161"/>
      <c r="I973" s="163"/>
      <c r="J973" s="162"/>
      <c r="K973" s="162"/>
      <c r="L973" s="164"/>
      <c r="N973" s="83"/>
    </row>
    <row r="974" spans="2:14" ht="12.75" x14ac:dyDescent="0.2">
      <c r="B974" s="161"/>
      <c r="C974" s="162"/>
      <c r="D974" s="162"/>
      <c r="E974" s="162"/>
      <c r="F974" s="162"/>
      <c r="G974" s="163"/>
      <c r="H974" s="161"/>
      <c r="I974" s="163"/>
      <c r="J974" s="162"/>
      <c r="K974" s="162"/>
      <c r="L974" s="164"/>
      <c r="N974" s="83"/>
    </row>
    <row r="975" spans="2:14" ht="12.75" x14ac:dyDescent="0.2">
      <c r="B975" s="161"/>
      <c r="C975" s="162"/>
      <c r="D975" s="162"/>
      <c r="E975" s="162"/>
      <c r="F975" s="162"/>
      <c r="G975" s="163"/>
      <c r="H975" s="161"/>
      <c r="I975" s="163"/>
      <c r="J975" s="162"/>
      <c r="K975" s="162"/>
      <c r="L975" s="164"/>
      <c r="N975" s="83"/>
    </row>
    <row r="976" spans="2:14" ht="12.75" x14ac:dyDescent="0.2">
      <c r="B976" s="161"/>
      <c r="C976" s="162"/>
      <c r="D976" s="162"/>
      <c r="E976" s="162"/>
      <c r="F976" s="162"/>
      <c r="G976" s="163"/>
      <c r="H976" s="161"/>
      <c r="I976" s="163"/>
      <c r="J976" s="162"/>
      <c r="K976" s="162"/>
      <c r="L976" s="164"/>
      <c r="N976" s="83"/>
    </row>
    <row r="977" spans="2:14" ht="12.75" x14ac:dyDescent="0.2">
      <c r="B977" s="161"/>
      <c r="C977" s="162"/>
      <c r="D977" s="162"/>
      <c r="E977" s="162"/>
      <c r="F977" s="162"/>
      <c r="G977" s="163"/>
      <c r="H977" s="161"/>
      <c r="I977" s="163"/>
      <c r="J977" s="162"/>
      <c r="K977" s="162"/>
      <c r="L977" s="164"/>
      <c r="N977" s="83"/>
    </row>
    <row r="978" spans="2:14" ht="12.75" x14ac:dyDescent="0.2">
      <c r="B978" s="161"/>
      <c r="C978" s="162"/>
      <c r="D978" s="162"/>
      <c r="E978" s="162"/>
      <c r="F978" s="162"/>
      <c r="G978" s="163"/>
      <c r="H978" s="161"/>
      <c r="I978" s="163"/>
      <c r="J978" s="162"/>
      <c r="K978" s="162"/>
      <c r="L978" s="164"/>
      <c r="N978" s="83"/>
    </row>
    <row r="979" spans="2:14" ht="12.75" x14ac:dyDescent="0.2">
      <c r="B979" s="161"/>
      <c r="C979" s="162"/>
      <c r="D979" s="162"/>
      <c r="E979" s="162"/>
      <c r="F979" s="162"/>
      <c r="G979" s="163"/>
      <c r="H979" s="161"/>
      <c r="I979" s="163"/>
      <c r="J979" s="162"/>
      <c r="K979" s="162"/>
      <c r="L979" s="164"/>
      <c r="N979" s="83"/>
    </row>
    <row r="980" spans="2:14" ht="12.75" x14ac:dyDescent="0.2">
      <c r="B980" s="161"/>
      <c r="C980" s="162"/>
      <c r="D980" s="162"/>
      <c r="E980" s="162"/>
      <c r="F980" s="162"/>
      <c r="G980" s="163"/>
      <c r="H980" s="161"/>
      <c r="I980" s="163"/>
      <c r="J980" s="162"/>
      <c r="K980" s="162"/>
      <c r="L980" s="164"/>
      <c r="N980" s="83"/>
    </row>
    <row r="981" spans="2:14" ht="12.75" x14ac:dyDescent="0.2">
      <c r="B981" s="161"/>
      <c r="C981" s="162"/>
      <c r="D981" s="162"/>
      <c r="E981" s="162"/>
      <c r="F981" s="162"/>
      <c r="G981" s="163"/>
      <c r="H981" s="161"/>
      <c r="I981" s="163"/>
      <c r="J981" s="162"/>
      <c r="K981" s="162"/>
      <c r="L981" s="164"/>
      <c r="N981" s="83"/>
    </row>
    <row r="982" spans="2:14" ht="12.75" x14ac:dyDescent="0.2">
      <c r="B982" s="161"/>
      <c r="C982" s="162"/>
      <c r="D982" s="162"/>
      <c r="E982" s="162"/>
      <c r="F982" s="162"/>
      <c r="G982" s="163"/>
      <c r="H982" s="161"/>
      <c r="I982" s="163"/>
      <c r="J982" s="162"/>
      <c r="K982" s="162"/>
      <c r="L982" s="164"/>
      <c r="N982" s="83"/>
    </row>
    <row r="983" spans="2:14" ht="12.75" x14ac:dyDescent="0.2">
      <c r="B983" s="161"/>
      <c r="C983" s="162"/>
      <c r="D983" s="162"/>
      <c r="E983" s="162"/>
      <c r="F983" s="162"/>
      <c r="G983" s="163"/>
      <c r="H983" s="161"/>
      <c r="I983" s="163"/>
      <c r="J983" s="162"/>
      <c r="K983" s="162"/>
      <c r="L983" s="164"/>
      <c r="N983" s="83"/>
    </row>
    <row r="984" spans="2:14" ht="12.75" x14ac:dyDescent="0.2">
      <c r="B984" s="161"/>
      <c r="C984" s="162"/>
      <c r="D984" s="162"/>
      <c r="E984" s="162"/>
      <c r="F984" s="162"/>
      <c r="G984" s="163"/>
      <c r="H984" s="161"/>
      <c r="I984" s="163"/>
      <c r="J984" s="162"/>
      <c r="K984" s="162"/>
      <c r="L984" s="164"/>
      <c r="N984" s="83"/>
    </row>
    <row r="985" spans="2:14" ht="12.75" x14ac:dyDescent="0.2">
      <c r="B985" s="161"/>
      <c r="C985" s="162"/>
      <c r="D985" s="162"/>
      <c r="E985" s="162"/>
      <c r="F985" s="162"/>
      <c r="G985" s="163"/>
      <c r="H985" s="161"/>
      <c r="I985" s="163"/>
      <c r="J985" s="162"/>
      <c r="K985" s="162"/>
      <c r="L985" s="164"/>
      <c r="N985" s="83"/>
    </row>
    <row r="986" spans="2:14" ht="12.75" x14ac:dyDescent="0.2">
      <c r="B986" s="161"/>
      <c r="C986" s="162"/>
      <c r="D986" s="162"/>
      <c r="E986" s="162"/>
      <c r="F986" s="162"/>
      <c r="G986" s="163"/>
      <c r="H986" s="161"/>
      <c r="I986" s="163"/>
      <c r="J986" s="162"/>
      <c r="K986" s="162"/>
      <c r="L986" s="164"/>
      <c r="N986" s="83"/>
    </row>
    <row r="987" spans="2:14" ht="12.75" x14ac:dyDescent="0.2">
      <c r="B987" s="161"/>
      <c r="C987" s="162"/>
      <c r="D987" s="162"/>
      <c r="E987" s="162"/>
      <c r="F987" s="162"/>
      <c r="G987" s="163"/>
      <c r="H987" s="161"/>
      <c r="I987" s="163"/>
      <c r="J987" s="162"/>
      <c r="K987" s="162"/>
      <c r="L987" s="164"/>
      <c r="N987" s="83"/>
    </row>
    <row r="988" spans="2:14" ht="12.75" x14ac:dyDescent="0.2">
      <c r="B988" s="161"/>
      <c r="C988" s="162"/>
      <c r="D988" s="162"/>
      <c r="E988" s="162"/>
      <c r="F988" s="162"/>
      <c r="G988" s="163"/>
      <c r="H988" s="161"/>
      <c r="I988" s="163"/>
      <c r="J988" s="162"/>
      <c r="K988" s="162"/>
      <c r="L988" s="164"/>
      <c r="N988" s="83"/>
    </row>
    <row r="989" spans="2:14" ht="12.75" x14ac:dyDescent="0.2">
      <c r="B989" s="161"/>
      <c r="C989" s="162"/>
      <c r="D989" s="162"/>
      <c r="E989" s="162"/>
      <c r="F989" s="162"/>
      <c r="G989" s="163"/>
      <c r="H989" s="161"/>
      <c r="I989" s="163"/>
      <c r="J989" s="162"/>
      <c r="K989" s="162"/>
      <c r="L989" s="164"/>
      <c r="N989" s="83"/>
    </row>
    <row r="990" spans="2:14" ht="12.75" x14ac:dyDescent="0.2">
      <c r="B990" s="161"/>
      <c r="C990" s="162"/>
      <c r="D990" s="162"/>
      <c r="E990" s="162"/>
      <c r="F990" s="162"/>
      <c r="G990" s="163"/>
      <c r="H990" s="161"/>
      <c r="I990" s="163"/>
      <c r="J990" s="162"/>
      <c r="K990" s="162"/>
      <c r="L990" s="164"/>
      <c r="N990" s="83"/>
    </row>
    <row r="991" spans="2:14" ht="12.75" x14ac:dyDescent="0.2">
      <c r="B991" s="161"/>
      <c r="C991" s="162"/>
      <c r="D991" s="162"/>
      <c r="E991" s="162"/>
      <c r="F991" s="162"/>
      <c r="G991" s="163"/>
      <c r="H991" s="161"/>
      <c r="I991" s="163"/>
      <c r="J991" s="162"/>
      <c r="K991" s="162"/>
      <c r="L991" s="164"/>
      <c r="N991" s="83"/>
    </row>
    <row r="992" spans="2:14" ht="12.75" x14ac:dyDescent="0.2">
      <c r="B992" s="161"/>
      <c r="C992" s="162"/>
      <c r="D992" s="162"/>
      <c r="E992" s="162"/>
      <c r="F992" s="162"/>
      <c r="G992" s="163"/>
      <c r="H992" s="161"/>
      <c r="I992" s="163"/>
      <c r="J992" s="162"/>
      <c r="K992" s="162"/>
      <c r="L992" s="164"/>
      <c r="N992" s="83"/>
    </row>
    <row r="993" spans="2:14" ht="12.75" x14ac:dyDescent="0.2">
      <c r="B993" s="161"/>
      <c r="C993" s="162"/>
      <c r="D993" s="162"/>
      <c r="E993" s="162"/>
      <c r="F993" s="162"/>
      <c r="G993" s="163"/>
      <c r="H993" s="161"/>
      <c r="I993" s="163"/>
      <c r="J993" s="162"/>
      <c r="K993" s="162"/>
      <c r="L993" s="164"/>
      <c r="N993" s="83"/>
    </row>
  </sheetData>
  <sheetProtection formatRows="0" selectLockedCells="1"/>
  <mergeCells count="15">
    <mergeCell ref="B41:L41"/>
    <mergeCell ref="B46:L46"/>
    <mergeCell ref="B16:L16"/>
    <mergeCell ref="B21:L21"/>
    <mergeCell ref="B26:L26"/>
    <mergeCell ref="B31:L31"/>
    <mergeCell ref="B36:L36"/>
    <mergeCell ref="N1:N5"/>
    <mergeCell ref="B11:L11"/>
    <mergeCell ref="B1:L1"/>
    <mergeCell ref="B2:C4"/>
    <mergeCell ref="D2:J2"/>
    <mergeCell ref="K2:L4"/>
    <mergeCell ref="D3:J3"/>
    <mergeCell ref="D4:J4"/>
  </mergeCells>
  <conditionalFormatting sqref="D7:D15 D17:D20 D22:D25 D27:D30 D32:D35 D37:D40 D42:D45 D47:D60">
    <cfRule type="expression" dxfId="95" priority="128">
      <formula>G7="v"</formula>
    </cfRule>
  </conditionalFormatting>
  <conditionalFormatting sqref="E7:E10">
    <cfRule type="expression" dxfId="94" priority="129">
      <formula>G7="v"</formula>
    </cfRule>
  </conditionalFormatting>
  <conditionalFormatting sqref="F8:F10">
    <cfRule type="expression" dxfId="93" priority="130">
      <formula>G8="v"</formula>
    </cfRule>
  </conditionalFormatting>
  <conditionalFormatting sqref="J7:J15 J17:J20 J22:J25 J27:J30 J32:J35 J37:J40 J42:J45 J47:J50">
    <cfRule type="expression" dxfId="92" priority="131">
      <formula>I7="v"</formula>
    </cfRule>
  </conditionalFormatting>
  <conditionalFormatting sqref="K7:K10">
    <cfRule type="expression" dxfId="91" priority="132">
      <formula>I7="v"</formula>
    </cfRule>
  </conditionalFormatting>
  <conditionalFormatting sqref="L7:L10">
    <cfRule type="expression" dxfId="90" priority="133">
      <formula>I7="v"</formula>
    </cfRule>
  </conditionalFormatting>
  <conditionalFormatting sqref="J18:J20">
    <cfRule type="expression" dxfId="89" priority="127">
      <formula>I18="v"</formula>
    </cfRule>
  </conditionalFormatting>
  <conditionalFormatting sqref="J37:J40">
    <cfRule type="expression" dxfId="88" priority="126">
      <formula>I37="v"</formula>
    </cfRule>
  </conditionalFormatting>
  <conditionalFormatting sqref="J42:J45">
    <cfRule type="expression" dxfId="87" priority="125">
      <formula>I42="v"</formula>
    </cfRule>
  </conditionalFormatting>
  <conditionalFormatting sqref="J47:J50">
    <cfRule type="expression" dxfId="86" priority="124">
      <formula>I47="v"</formula>
    </cfRule>
  </conditionalFormatting>
  <conditionalFormatting sqref="J27:J30">
    <cfRule type="expression" dxfId="85" priority="99">
      <formula>I27="v"</formula>
    </cfRule>
  </conditionalFormatting>
  <conditionalFormatting sqref="D32:D35">
    <cfRule type="expression" dxfId="84" priority="97">
      <formula>G32="v"</formula>
    </cfRule>
  </conditionalFormatting>
  <conditionalFormatting sqref="J32:J35">
    <cfRule type="expression" dxfId="83" priority="89">
      <formula>I32="v"</formula>
    </cfRule>
  </conditionalFormatting>
  <conditionalFormatting sqref="E37:E40">
    <cfRule type="expression" dxfId="82" priority="58">
      <formula>G37="v"</formula>
    </cfRule>
  </conditionalFormatting>
  <conditionalFormatting sqref="F37:F40">
    <cfRule type="expression" dxfId="81" priority="59">
      <formula>G37="v"</formula>
    </cfRule>
  </conditionalFormatting>
  <conditionalFormatting sqref="E12:E15">
    <cfRule type="expression" dxfId="80" priority="68">
      <formula>G12="v"</formula>
    </cfRule>
  </conditionalFormatting>
  <conditionalFormatting sqref="F12:F15">
    <cfRule type="expression" dxfId="79" priority="69">
      <formula>G12="v"</formula>
    </cfRule>
  </conditionalFormatting>
  <conditionalFormatting sqref="E17:E20">
    <cfRule type="expression" dxfId="78" priority="66">
      <formula>G17="v"</formula>
    </cfRule>
  </conditionalFormatting>
  <conditionalFormatting sqref="F17:F20">
    <cfRule type="expression" dxfId="77" priority="67">
      <formula>G17="v"</formula>
    </cfRule>
  </conditionalFormatting>
  <conditionalFormatting sqref="E22:E25">
    <cfRule type="expression" dxfId="76" priority="64">
      <formula>G22="v"</formula>
    </cfRule>
  </conditionalFormatting>
  <conditionalFormatting sqref="F22:F25">
    <cfRule type="expression" dxfId="75" priority="65">
      <formula>G22="v"</formula>
    </cfRule>
  </conditionalFormatting>
  <conditionalFormatting sqref="E27:E30">
    <cfRule type="expression" dxfId="74" priority="62">
      <formula>G27="v"</formula>
    </cfRule>
  </conditionalFormatting>
  <conditionalFormatting sqref="F27:F30">
    <cfRule type="expression" dxfId="73" priority="63">
      <formula>G27="v"</formula>
    </cfRule>
  </conditionalFormatting>
  <conditionalFormatting sqref="E32:E35">
    <cfRule type="expression" dxfId="72" priority="60">
      <formula>G32="v"</formula>
    </cfRule>
  </conditionalFormatting>
  <conditionalFormatting sqref="F32:F35">
    <cfRule type="expression" dxfId="71" priority="61">
      <formula>G32="v"</formula>
    </cfRule>
  </conditionalFormatting>
  <conditionalFormatting sqref="E42:E45">
    <cfRule type="expression" dxfId="70" priority="56">
      <formula>G42="v"</formula>
    </cfRule>
  </conditionalFormatting>
  <conditionalFormatting sqref="F42:F45">
    <cfRule type="expression" dxfId="69" priority="57">
      <formula>G42="v"</formula>
    </cfRule>
  </conditionalFormatting>
  <conditionalFormatting sqref="E47:E50">
    <cfRule type="expression" dxfId="68" priority="54">
      <formula>G47="v"</formula>
    </cfRule>
  </conditionalFormatting>
  <conditionalFormatting sqref="F47:F50">
    <cfRule type="expression" dxfId="67" priority="55">
      <formula>G47="v"</formula>
    </cfRule>
  </conditionalFormatting>
  <conditionalFormatting sqref="K12:K15">
    <cfRule type="expression" dxfId="66" priority="52">
      <formula>I12="v"</formula>
    </cfRule>
  </conditionalFormatting>
  <conditionalFormatting sqref="L12:L15">
    <cfRule type="expression" dxfId="65" priority="53">
      <formula>I12="v"</formula>
    </cfRule>
  </conditionalFormatting>
  <conditionalFormatting sqref="K17:K20">
    <cfRule type="expression" dxfId="64" priority="50">
      <formula>I17="v"</formula>
    </cfRule>
  </conditionalFormatting>
  <conditionalFormatting sqref="L17:L20">
    <cfRule type="expression" dxfId="63" priority="51">
      <formula>I17="v"</formula>
    </cfRule>
  </conditionalFormatting>
  <conditionalFormatting sqref="K22:K25">
    <cfRule type="expression" dxfId="62" priority="48">
      <formula>I22="v"</formula>
    </cfRule>
  </conditionalFormatting>
  <conditionalFormatting sqref="L22:L25">
    <cfRule type="expression" dxfId="61" priority="49">
      <formula>I22="v"</formula>
    </cfRule>
  </conditionalFormatting>
  <conditionalFormatting sqref="K27:K30">
    <cfRule type="expression" dxfId="60" priority="46">
      <formula>I27="v"</formula>
    </cfRule>
  </conditionalFormatting>
  <conditionalFormatting sqref="L27:L30">
    <cfRule type="expression" dxfId="59" priority="47">
      <formula>I27="v"</formula>
    </cfRule>
  </conditionalFormatting>
  <conditionalFormatting sqref="K32:K35">
    <cfRule type="expression" dxfId="58" priority="44">
      <formula>I32="v"</formula>
    </cfRule>
  </conditionalFormatting>
  <conditionalFormatting sqref="L32:L35">
    <cfRule type="expression" dxfId="57" priority="45">
      <formula>I32="v"</formula>
    </cfRule>
  </conditionalFormatting>
  <conditionalFormatting sqref="K37:K40">
    <cfRule type="expression" dxfId="56" priority="42">
      <formula>I37="v"</formula>
    </cfRule>
  </conditionalFormatting>
  <conditionalFormatting sqref="L37:L40">
    <cfRule type="expression" dxfId="55" priority="43">
      <formula>I37="v"</formula>
    </cfRule>
  </conditionalFormatting>
  <conditionalFormatting sqref="K42:K45">
    <cfRule type="expression" dxfId="54" priority="40">
      <formula>I42="v"</formula>
    </cfRule>
  </conditionalFormatting>
  <conditionalFormatting sqref="L42:L45">
    <cfRule type="expression" dxfId="53" priority="41">
      <formula>I42="v"</formula>
    </cfRule>
  </conditionalFormatting>
  <conditionalFormatting sqref="K47:K50">
    <cfRule type="expression" dxfId="52" priority="38">
      <formula>I47="v"</formula>
    </cfRule>
  </conditionalFormatting>
  <conditionalFormatting sqref="L47:L50">
    <cfRule type="expression" dxfId="51" priority="39">
      <formula>I47="v"</formula>
    </cfRule>
  </conditionalFormatting>
  <conditionalFormatting sqref="D12:D13">
    <cfRule type="expression" dxfId="50" priority="37">
      <formula>G12="v"</formula>
    </cfRule>
  </conditionalFormatting>
  <conditionalFormatting sqref="D14:D15">
    <cfRule type="expression" dxfId="49" priority="36">
      <formula>G14="v"</formula>
    </cfRule>
  </conditionalFormatting>
  <conditionalFormatting sqref="J12">
    <cfRule type="expression" dxfId="48" priority="35">
      <formula>M12="v"</formula>
    </cfRule>
  </conditionalFormatting>
  <conditionalFormatting sqref="J14:J15">
    <cfRule type="expression" dxfId="47" priority="34">
      <formula>M14="v"</formula>
    </cfRule>
  </conditionalFormatting>
  <conditionalFormatting sqref="J13">
    <cfRule type="expression" dxfId="46" priority="33">
      <formula>H13="v"</formula>
    </cfRule>
  </conditionalFormatting>
  <conditionalFormatting sqref="F7:F15 F17:F20 F22:F25 F27:F30 F32:F35 F37:F40 F42:F45 F47:F50">
    <cfRule type="expression" dxfId="45" priority="31">
      <formula>G7="v"</formula>
    </cfRule>
  </conditionalFormatting>
  <conditionalFormatting sqref="D16">
    <cfRule type="expression" dxfId="44" priority="29">
      <formula>G16="v"</formula>
    </cfRule>
  </conditionalFormatting>
  <conditionalFormatting sqref="J16">
    <cfRule type="expression" dxfId="43" priority="30">
      <formula>I16="v"</formula>
    </cfRule>
  </conditionalFormatting>
  <conditionalFormatting sqref="F16">
    <cfRule type="expression" dxfId="42" priority="28">
      <formula>G16="v"</formula>
    </cfRule>
  </conditionalFormatting>
  <conditionalFormatting sqref="D21">
    <cfRule type="expression" dxfId="41" priority="26">
      <formula>G21="v"</formula>
    </cfRule>
  </conditionalFormatting>
  <conditionalFormatting sqref="J21">
    <cfRule type="expression" dxfId="40" priority="27">
      <formula>I21="v"</formula>
    </cfRule>
  </conditionalFormatting>
  <conditionalFormatting sqref="F21">
    <cfRule type="expression" dxfId="39" priority="25">
      <formula>G21="v"</formula>
    </cfRule>
  </conditionalFormatting>
  <conditionalFormatting sqref="D26">
    <cfRule type="expression" dxfId="38" priority="23">
      <formula>G26="v"</formula>
    </cfRule>
  </conditionalFormatting>
  <conditionalFormatting sqref="J26">
    <cfRule type="expression" dxfId="37" priority="24">
      <formula>I26="v"</formula>
    </cfRule>
  </conditionalFormatting>
  <conditionalFormatting sqref="F26">
    <cfRule type="expression" dxfId="36" priority="22">
      <formula>G26="v"</formula>
    </cfRule>
  </conditionalFormatting>
  <conditionalFormatting sqref="D31">
    <cfRule type="expression" dxfId="35" priority="20">
      <formula>G31="v"</formula>
    </cfRule>
  </conditionalFormatting>
  <conditionalFormatting sqref="J31">
    <cfRule type="expression" dxfId="34" priority="21">
      <formula>I31="v"</formula>
    </cfRule>
  </conditionalFormatting>
  <conditionalFormatting sqref="F31">
    <cfRule type="expression" dxfId="33" priority="19">
      <formula>G31="v"</formula>
    </cfRule>
  </conditionalFormatting>
  <conditionalFormatting sqref="D36">
    <cfRule type="expression" dxfId="32" priority="17">
      <formula>G36="v"</formula>
    </cfRule>
  </conditionalFormatting>
  <conditionalFormatting sqref="J36">
    <cfRule type="expression" dxfId="31" priority="18">
      <formula>I36="v"</formula>
    </cfRule>
  </conditionalFormatting>
  <conditionalFormatting sqref="F36">
    <cfRule type="expression" dxfId="30" priority="16">
      <formula>G36="v"</formula>
    </cfRule>
  </conditionalFormatting>
  <conditionalFormatting sqref="D41">
    <cfRule type="expression" dxfId="29" priority="14">
      <formula>G41="v"</formula>
    </cfRule>
  </conditionalFormatting>
  <conditionalFormatting sqref="J41">
    <cfRule type="expression" dxfId="28" priority="15">
      <formula>I41="v"</formula>
    </cfRule>
  </conditionalFormatting>
  <conditionalFormatting sqref="F41">
    <cfRule type="expression" dxfId="27" priority="13">
      <formula>G41="v"</formula>
    </cfRule>
  </conditionalFormatting>
  <conditionalFormatting sqref="D46">
    <cfRule type="expression" dxfId="26" priority="11">
      <formula>G46="v"</formula>
    </cfRule>
  </conditionalFormatting>
  <conditionalFormatting sqref="J46">
    <cfRule type="expression" dxfId="25" priority="12">
      <formula>I46="v"</formula>
    </cfRule>
  </conditionalFormatting>
  <conditionalFormatting sqref="F46">
    <cfRule type="expression" dxfId="24" priority="10">
      <formula>G46="v"</formula>
    </cfRule>
  </conditionalFormatting>
  <conditionalFormatting sqref="N7:N10">
    <cfRule type="expression" dxfId="23" priority="9">
      <formula>K7="v"</formula>
    </cfRule>
  </conditionalFormatting>
  <conditionalFormatting sqref="N12:N15">
    <cfRule type="expression" dxfId="22" priority="8">
      <formula>K12="v"</formula>
    </cfRule>
  </conditionalFormatting>
  <conditionalFormatting sqref="N17:N20">
    <cfRule type="expression" dxfId="21" priority="7">
      <formula>K17="v"</formula>
    </cfRule>
  </conditionalFormatting>
  <conditionalFormatting sqref="N22:N25">
    <cfRule type="expression" dxfId="20" priority="6">
      <formula>K22="v"</formula>
    </cfRule>
  </conditionalFormatting>
  <conditionalFormatting sqref="N27:N30">
    <cfRule type="expression" dxfId="19" priority="5">
      <formula>K27="v"</formula>
    </cfRule>
  </conditionalFormatting>
  <conditionalFormatting sqref="N32:N35">
    <cfRule type="expression" dxfId="18" priority="4">
      <formula>K32="v"</formula>
    </cfRule>
  </conditionalFormatting>
  <conditionalFormatting sqref="N37:N40">
    <cfRule type="expression" dxfId="17" priority="3">
      <formula>K37="v"</formula>
    </cfRule>
  </conditionalFormatting>
  <conditionalFormatting sqref="N42:N45">
    <cfRule type="expression" dxfId="16" priority="2">
      <formula>K42="v"</formula>
    </cfRule>
  </conditionalFormatting>
  <conditionalFormatting sqref="N47:N50">
    <cfRule type="expression" dxfId="15" priority="1">
      <formula>K47="v"</formula>
    </cfRule>
  </conditionalFormatting>
  <dataValidations count="2">
    <dataValidation allowBlank="1" sqref="B42:C45 B17:C20 B47:C50 B7:C10 B22:C25 B27:C30 B32:C35 B37:C40 B12:C15" xr:uid="{00000000-0002-0000-1C00-000000000000}"/>
    <dataValidation allowBlank="1" showErrorMessage="1" sqref="J51:J1048576 J2:J3 J5:J10" xr:uid="{00000000-0002-0000-1C00-000001000000}"/>
  </dataValidations>
  <pageMargins left="0.7" right="0.7" top="0.75" bottom="0.75" header="0.3" footer="0.3"/>
  <pageSetup paperSize="9" scale="4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Messieurs</vt:lpstr>
      <vt:lpstr>Dames</vt:lpstr>
      <vt:lpstr>Liste des clubs</vt:lpstr>
      <vt:lpstr>sam.08prog</vt:lpstr>
      <vt:lpstr>sam.08res</vt:lpstr>
      <vt:lpstr>matrice_CSSD</vt:lpstr>
      <vt:lpstr>matrice_CSSM302</vt:lpstr>
      <vt:lpstr>matrice_CSSM304</vt:lpstr>
      <vt:lpstr>matrice_FT3SD</vt:lpstr>
      <vt:lpstr>matrice_FT3SM</vt:lpstr>
      <vt:lpstr>matrice_FT4SD</vt:lpstr>
      <vt:lpstr>matrice_FT4SM</vt:lpstr>
      <vt:lpstr>matrice_FTNCSD</vt:lpstr>
      <vt:lpstr>Matrice_FTNCSM</vt:lpstr>
      <vt:lpstr>matrice_SD</vt:lpstr>
      <vt:lpstr>matrice_SM</vt:lpstr>
      <vt:lpstr>sam.08prog!Zone_d_impression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hennequin</dc:creator>
  <cp:keywords/>
  <dc:description/>
  <cp:lastModifiedBy>antoine hennequin</cp:lastModifiedBy>
  <cp:revision/>
  <dcterms:created xsi:type="dcterms:W3CDTF">2017-07-03T08:46:30Z</dcterms:created>
  <dcterms:modified xsi:type="dcterms:W3CDTF">2018-07-18T19:58:26Z</dcterms:modified>
  <cp:category/>
  <cp:contentStatus/>
</cp:coreProperties>
</file>